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hidePivotFieldList="1" defaultThemeVersion="124226"/>
  <xr:revisionPtr revIDLastSave="0" documentId="13_ncr:1_{DC5FDF5E-91D0-439B-8D42-67696A5C1341}" xr6:coauthVersionLast="47" xr6:coauthVersionMax="47" xr10:uidLastSave="{00000000-0000-0000-0000-000000000000}"/>
  <bookViews>
    <workbookView xWindow="-108" yWindow="-108" windowWidth="23256" windowHeight="12456" tabRatio="734" xr2:uid="{00000000-000D-0000-FFFF-FFFF00000000}"/>
  </bookViews>
  <sheets>
    <sheet name="Date-Time Fx" sheetId="31" r:id="rId1"/>
    <sheet name="Binary&amp;other Fx" sheetId="33" r:id="rId2"/>
    <sheet name="Database Fx" sheetId="32" r:id="rId3"/>
    <sheet name="Unit Conversion" sheetId="34" r:id="rId4"/>
    <sheet name="If fx" sheetId="1" r:id="rId5"/>
    <sheet name="Ifs fx" sheetId="2" r:id="rId6"/>
    <sheet name="VLookup fx" sheetId="3" r:id="rId7"/>
    <sheet name=" HLookup fx" sheetId="4" r:id="rId8"/>
    <sheet name="IndexMatch Fx" sheetId="5" r:id="rId9"/>
    <sheet name="PivotTabs " sheetId="6" r:id="rId10"/>
    <sheet name="1" sheetId="8" r:id="rId11"/>
    <sheet name="2" sheetId="10" r:id="rId12"/>
    <sheet name="3" sheetId="14" r:id="rId13"/>
    <sheet name="4" sheetId="13" r:id="rId14"/>
    <sheet name="5" sheetId="15" r:id="rId15"/>
    <sheet name="6" sheetId="16" r:id="rId16"/>
    <sheet name="7" sheetId="17" r:id="rId17"/>
    <sheet name="8" sheetId="18" r:id="rId18"/>
    <sheet name="9" sheetId="29" r:id="rId19"/>
    <sheet name="10" sheetId="30" r:id="rId20"/>
    <sheet name="11" sheetId="21" r:id="rId21"/>
    <sheet name="12" sheetId="22" r:id="rId22"/>
    <sheet name="13" sheetId="23" r:id="rId23"/>
    <sheet name="14" sheetId="24" r:id="rId24"/>
    <sheet name="15" sheetId="25" r:id="rId25"/>
  </sheets>
  <definedNames>
    <definedName name="_xlnm._FilterDatabase" localSheetId="4" hidden="1">'If fx'!$A$1:$O$50</definedName>
    <definedName name="_xlcn.WorksheetConnection_PivotA1K14711" hidden="1">'PivotTabs '!$A$1:$K$1471</definedName>
    <definedName name="_xlnm.criteria">'Database Fx'!$B$6:$J$8</definedName>
    <definedName name="criteria2">'Database Fx'!$B$6:$J$7</definedName>
    <definedName name="salary">'Database Fx'!$B$18:$J$28</definedName>
  </definedNames>
  <calcPr calcId="191029"/>
  <pivotCaches>
    <pivotCache cacheId="0" r:id="rId26"/>
    <pivotCache cacheId="1" r:id="rId27"/>
    <pivotCache cacheId="2" r:id="rId28"/>
    <pivotCache cacheId="3" r:id="rId29"/>
    <pivotCache cacheId="4" r:id="rId30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Pivot !$A$1:$K$147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34" l="1"/>
  <c r="L7" i="34"/>
  <c r="L8" i="34"/>
  <c r="L9" i="34"/>
  <c r="L5" i="34"/>
  <c r="I6" i="34"/>
  <c r="I7" i="34"/>
  <c r="I8" i="34"/>
  <c r="I9" i="34"/>
  <c r="I5" i="34"/>
  <c r="F6" i="34"/>
  <c r="F7" i="34"/>
  <c r="F8" i="34"/>
  <c r="F9" i="34"/>
  <c r="F5" i="34"/>
  <c r="C6" i="34"/>
  <c r="C7" i="34"/>
  <c r="C8" i="34"/>
  <c r="C9" i="34"/>
  <c r="C5" i="34"/>
  <c r="M6" i="33"/>
  <c r="M7" i="33"/>
  <c r="M8" i="33"/>
  <c r="M9" i="33"/>
  <c r="M5" i="33"/>
  <c r="I15" i="33"/>
  <c r="I16" i="33"/>
  <c r="I17" i="33"/>
  <c r="I18" i="33"/>
  <c r="I14" i="33"/>
  <c r="F15" i="33"/>
  <c r="F16" i="33"/>
  <c r="F17" i="33"/>
  <c r="F18" i="33"/>
  <c r="F14" i="33"/>
  <c r="C15" i="33"/>
  <c r="C16" i="33"/>
  <c r="C17" i="33"/>
  <c r="C18" i="33"/>
  <c r="C14" i="33"/>
  <c r="I6" i="33"/>
  <c r="I7" i="33"/>
  <c r="I8" i="33"/>
  <c r="I9" i="33"/>
  <c r="I5" i="33"/>
  <c r="F6" i="33"/>
  <c r="F7" i="33"/>
  <c r="F8" i="33"/>
  <c r="F9" i="33"/>
  <c r="F5" i="33"/>
  <c r="C9" i="33"/>
  <c r="C6" i="33"/>
  <c r="C7" i="33"/>
  <c r="C8" i="33"/>
  <c r="C5" i="33"/>
  <c r="J28" i="32"/>
  <c r="I28" i="32"/>
  <c r="J27" i="32"/>
  <c r="I27" i="32"/>
  <c r="J26" i="32"/>
  <c r="I26" i="32"/>
  <c r="J25" i="32"/>
  <c r="I25" i="32"/>
  <c r="J24" i="32"/>
  <c r="I24" i="32"/>
  <c r="J23" i="32"/>
  <c r="I23" i="32"/>
  <c r="J22" i="32"/>
  <c r="I22" i="32"/>
  <c r="J21" i="32"/>
  <c r="I21" i="32"/>
  <c r="J20" i="32"/>
  <c r="I20" i="32"/>
  <c r="J19" i="32"/>
  <c r="I19" i="32"/>
  <c r="J12" i="32"/>
  <c r="I12" i="32"/>
  <c r="H12" i="32"/>
  <c r="G12" i="32"/>
  <c r="F12" i="32"/>
  <c r="E12" i="32"/>
  <c r="D12" i="32"/>
  <c r="C12" i="32"/>
  <c r="J11" i="32"/>
  <c r="I11" i="32"/>
  <c r="H11" i="32"/>
  <c r="G11" i="32"/>
  <c r="F11" i="32"/>
  <c r="E11" i="32"/>
  <c r="D11" i="32"/>
  <c r="C11" i="32"/>
  <c r="B11" i="32"/>
  <c r="J6" i="32"/>
  <c r="I6" i="32"/>
  <c r="H6" i="32"/>
  <c r="G6" i="32"/>
  <c r="F6" i="32"/>
  <c r="E6" i="32"/>
  <c r="D6" i="32"/>
  <c r="C6" i="32"/>
  <c r="B6" i="32"/>
  <c r="S5" i="32"/>
  <c r="R5" i="32"/>
  <c r="Q5" i="32"/>
  <c r="P5" i="32"/>
  <c r="O5" i="32"/>
  <c r="Y18" i="31"/>
  <c r="Y15" i="31"/>
  <c r="Y12" i="31"/>
  <c r="Y11" i="31"/>
  <c r="P11" i="31"/>
  <c r="O11" i="31"/>
  <c r="I11" i="31"/>
  <c r="R11" i="31" s="1"/>
  <c r="H11" i="31"/>
  <c r="N11" i="31" s="1"/>
  <c r="Y10" i="31"/>
  <c r="P10" i="31"/>
  <c r="I10" i="31"/>
  <c r="R10" i="31" s="1"/>
  <c r="H10" i="31"/>
  <c r="O10" i="31" s="1"/>
  <c r="Y9" i="31"/>
  <c r="I9" i="31"/>
  <c r="P9" i="31" s="1"/>
  <c r="H9" i="31"/>
  <c r="O9" i="31" s="1"/>
  <c r="AD8" i="31"/>
  <c r="O8" i="31"/>
  <c r="N8" i="31"/>
  <c r="L8" i="31"/>
  <c r="K8" i="31"/>
  <c r="I8" i="31"/>
  <c r="Q8" i="31" s="1"/>
  <c r="H8" i="31"/>
  <c r="M8" i="31" s="1"/>
  <c r="T8" i="31" s="1"/>
  <c r="O7" i="31"/>
  <c r="N7" i="31"/>
  <c r="L7" i="31"/>
  <c r="K7" i="31"/>
  <c r="I7" i="31"/>
  <c r="Q7" i="31" s="1"/>
  <c r="H7" i="31"/>
  <c r="M7" i="31" s="1"/>
  <c r="T7" i="31" s="1"/>
  <c r="Y6" i="31"/>
  <c r="R6" i="31"/>
  <c r="Q6" i="31"/>
  <c r="P6" i="31"/>
  <c r="U6" i="31" s="1"/>
  <c r="O6" i="31"/>
  <c r="M6" i="31"/>
  <c r="T6" i="31" s="1"/>
  <c r="L6" i="31"/>
  <c r="K6" i="31"/>
  <c r="I6" i="31"/>
  <c r="H6" i="31"/>
  <c r="N6" i="31" s="1"/>
  <c r="AE5" i="31"/>
  <c r="Y17" i="31" s="1"/>
  <c r="Y5" i="31"/>
  <c r="R5" i="31"/>
  <c r="Q5" i="31"/>
  <c r="O5" i="31"/>
  <c r="N5" i="31"/>
  <c r="M5" i="31"/>
  <c r="I5" i="31"/>
  <c r="P5" i="31" s="1"/>
  <c r="U5" i="31" s="1"/>
  <c r="H5" i="31"/>
  <c r="L5" i="31" s="1"/>
  <c r="AE4" i="31"/>
  <c r="Y4" i="31"/>
  <c r="Q4" i="31"/>
  <c r="P4" i="31"/>
  <c r="I4" i="31"/>
  <c r="R4" i="31" s="1"/>
  <c r="U4" i="31" s="1"/>
  <c r="H4" i="31"/>
  <c r="O4" i="31" s="1"/>
  <c r="Y3" i="31"/>
  <c r="Y14" i="31" s="1"/>
  <c r="I3" i="31"/>
  <c r="R3" i="31" s="1"/>
  <c r="H3" i="31"/>
  <c r="K3" i="31" s="1"/>
  <c r="I2" i="31"/>
  <c r="R2" i="31" s="1"/>
  <c r="H2" i="31"/>
  <c r="O2" i="31" s="1"/>
  <c r="T20" i="6"/>
  <c r="S20" i="6"/>
  <c r="R20" i="6"/>
  <c r="T19" i="6"/>
  <c r="S19" i="6"/>
  <c r="R19" i="6"/>
  <c r="T17" i="6"/>
  <c r="S17" i="6"/>
  <c r="R17" i="6"/>
  <c r="O6" i="6"/>
  <c r="O7" i="6"/>
  <c r="G27" i="3"/>
  <c r="F27" i="3"/>
  <c r="XFD27" i="3"/>
  <c r="E27" i="3"/>
  <c r="D27" i="3"/>
  <c r="C27" i="3"/>
  <c r="G26" i="3"/>
  <c r="F26" i="3"/>
  <c r="E26" i="3"/>
  <c r="D26" i="3"/>
  <c r="G25" i="3"/>
  <c r="F25" i="3"/>
  <c r="E25" i="3"/>
  <c r="D25" i="3"/>
  <c r="C26" i="3"/>
  <c r="C25" i="3"/>
  <c r="S22" i="5"/>
  <c r="S23" i="5"/>
  <c r="S24" i="5"/>
  <c r="S25" i="5"/>
  <c r="S21" i="5"/>
  <c r="S13" i="5"/>
  <c r="S14" i="5"/>
  <c r="S15" i="5"/>
  <c r="S16" i="5"/>
  <c r="S17" i="5"/>
  <c r="S8" i="5"/>
  <c r="S7" i="5"/>
  <c r="S6" i="5"/>
  <c r="S5" i="5"/>
  <c r="H16" i="4"/>
  <c r="G16" i="4"/>
  <c r="F16" i="4"/>
  <c r="E16" i="4"/>
  <c r="D16" i="4"/>
  <c r="H15" i="4"/>
  <c r="G15" i="4"/>
  <c r="F15" i="4"/>
  <c r="E15" i="4"/>
  <c r="D15" i="4"/>
  <c r="H14" i="4"/>
  <c r="G14" i="4"/>
  <c r="F14" i="4"/>
  <c r="E14" i="4"/>
  <c r="D14" i="4"/>
  <c r="C16" i="4"/>
  <c r="C15" i="4"/>
  <c r="C14" i="4"/>
  <c r="P18" i="2"/>
  <c r="O18" i="2"/>
  <c r="N18" i="2"/>
  <c r="P13" i="2"/>
  <c r="O13" i="2"/>
  <c r="N13" i="2"/>
  <c r="P8" i="2"/>
  <c r="O8" i="2"/>
  <c r="N8" i="2"/>
  <c r="P4" i="2"/>
  <c r="O4" i="2"/>
  <c r="N4" i="2"/>
  <c r="O16" i="1"/>
  <c r="N16" i="1"/>
  <c r="M16" i="1"/>
  <c r="O13" i="1"/>
  <c r="N13" i="1"/>
  <c r="M13" i="1"/>
  <c r="O10" i="1"/>
  <c r="N10" i="1"/>
  <c r="M10" i="1"/>
  <c r="O7" i="1"/>
  <c r="N7" i="1"/>
  <c r="M7" i="1"/>
  <c r="O3" i="1"/>
  <c r="N3" i="1"/>
  <c r="M3" i="1"/>
  <c r="O14" i="6"/>
  <c r="O12" i="6"/>
  <c r="Q20" i="6"/>
  <c r="P20" i="6"/>
  <c r="O20" i="6"/>
  <c r="Q19" i="6"/>
  <c r="P19" i="6"/>
  <c r="O19" i="6"/>
  <c r="O18" i="6"/>
  <c r="Q17" i="6"/>
  <c r="P17" i="6"/>
  <c r="O17" i="6"/>
  <c r="O16" i="6"/>
  <c r="O11" i="6"/>
  <c r="O10" i="6"/>
  <c r="O9" i="6"/>
  <c r="O8" i="6"/>
  <c r="O5" i="6"/>
  <c r="O4" i="6"/>
  <c r="K2" i="31" l="1"/>
  <c r="L2" i="31"/>
  <c r="L3" i="31"/>
  <c r="K4" i="31"/>
  <c r="R7" i="31"/>
  <c r="R8" i="31"/>
  <c r="Q9" i="31"/>
  <c r="U9" i="31" s="1"/>
  <c r="M2" i="31"/>
  <c r="T2" i="31" s="1"/>
  <c r="M3" i="31"/>
  <c r="L4" i="31"/>
  <c r="R9" i="31"/>
  <c r="Q10" i="31"/>
  <c r="U10" i="31" s="1"/>
  <c r="N2" i="31"/>
  <c r="N3" i="31"/>
  <c r="M4" i="31"/>
  <c r="K5" i="31"/>
  <c r="T5" i="31" s="1"/>
  <c r="Q11" i="31"/>
  <c r="U11" i="31" s="1"/>
  <c r="O3" i="31"/>
  <c r="N4" i="31"/>
  <c r="P2" i="31"/>
  <c r="U2" i="31" s="1"/>
  <c r="P3" i="31"/>
  <c r="Q2" i="31"/>
  <c r="Q3" i="31"/>
  <c r="K9" i="31"/>
  <c r="L9" i="31"/>
  <c r="K10" i="31"/>
  <c r="M9" i="31"/>
  <c r="T9" i="31" s="1"/>
  <c r="L10" i="31"/>
  <c r="K11" i="31"/>
  <c r="N9" i="31"/>
  <c r="M10" i="31"/>
  <c r="T10" i="31" s="1"/>
  <c r="L11" i="31"/>
  <c r="P7" i="31"/>
  <c r="P8" i="31"/>
  <c r="N10" i="31"/>
  <c r="M11" i="31"/>
  <c r="T4" i="31" l="1"/>
  <c r="T11" i="31"/>
  <c r="U8" i="31"/>
  <c r="U7" i="31"/>
  <c r="U3" i="31"/>
  <c r="T3" i="3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25C214-F985-4557-A0C2-AC7443913B3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AC1D871-0482-473C-82AC-5A269DF781D6}" name="WorksheetConnection_Pivot !$A$1:$K$147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PivotA1K147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DailyRat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<sst xmlns="http://schemas.openxmlformats.org/spreadsheetml/2006/main" count="11726" uniqueCount="384">
  <si>
    <t>Policy</t>
  </si>
  <si>
    <t>Expiry</t>
  </si>
  <si>
    <t>Location</t>
  </si>
  <si>
    <t>State</t>
  </si>
  <si>
    <t>Region</t>
  </si>
  <si>
    <t>InsuredValue</t>
  </si>
  <si>
    <t>Construction</t>
  </si>
  <si>
    <t>BusinessType</t>
  </si>
  <si>
    <t>Earthquake</t>
  </si>
  <si>
    <t>Flood</t>
  </si>
  <si>
    <t>100242</t>
  </si>
  <si>
    <t>Urban</t>
  </si>
  <si>
    <t>NY</t>
  </si>
  <si>
    <t>East</t>
  </si>
  <si>
    <t>Frame</t>
  </si>
  <si>
    <t>Retail</t>
  </si>
  <si>
    <t>N</t>
  </si>
  <si>
    <t>sum</t>
  </si>
  <si>
    <t>Count</t>
  </si>
  <si>
    <t>Average</t>
  </si>
  <si>
    <t>100314</t>
  </si>
  <si>
    <t>Fire Resist</t>
  </si>
  <si>
    <t>Apartment</t>
  </si>
  <si>
    <t>Y</t>
  </si>
  <si>
    <t>Region = East</t>
  </si>
  <si>
    <t>100359</t>
  </si>
  <si>
    <t>Rural</t>
  </si>
  <si>
    <t>WI</t>
  </si>
  <si>
    <t>Midwest</t>
  </si>
  <si>
    <t>Farming</t>
  </si>
  <si>
    <t>100315</t>
  </si>
  <si>
    <t>100385</t>
  </si>
  <si>
    <t>Masonry</t>
  </si>
  <si>
    <t>Hospitality</t>
  </si>
  <si>
    <t>100388</t>
  </si>
  <si>
    <t>IL</t>
  </si>
  <si>
    <t>Construction = Frame</t>
  </si>
  <si>
    <t>100358</t>
  </si>
  <si>
    <t>Office Bldg</t>
  </si>
  <si>
    <t>100264</t>
  </si>
  <si>
    <t>100265</t>
  </si>
  <si>
    <t>Earthquake = Y</t>
  </si>
  <si>
    <t>100357</t>
  </si>
  <si>
    <t>Other</t>
  </si>
  <si>
    <t>100399</t>
  </si>
  <si>
    <t>100329</t>
  </si>
  <si>
    <t>Flood = N</t>
  </si>
  <si>
    <t>100429</t>
  </si>
  <si>
    <t>Medical</t>
  </si>
  <si>
    <t>100441</t>
  </si>
  <si>
    <t>NJ</t>
  </si>
  <si>
    <t>100442</t>
  </si>
  <si>
    <t>Location = Rural</t>
  </si>
  <si>
    <t>100372</t>
  </si>
  <si>
    <t>100281</t>
  </si>
  <si>
    <t>100280</t>
  </si>
  <si>
    <t>Organization</t>
  </si>
  <si>
    <t>100424</t>
  </si>
  <si>
    <t>100425</t>
  </si>
  <si>
    <t>100426</t>
  </si>
  <si>
    <t>VT</t>
  </si>
  <si>
    <t>Northeast</t>
  </si>
  <si>
    <t>100252</t>
  </si>
  <si>
    <t>OH</t>
  </si>
  <si>
    <t>Central</t>
  </si>
  <si>
    <t>100279</t>
  </si>
  <si>
    <t>100292</t>
  </si>
  <si>
    <t>100398</t>
  </si>
  <si>
    <t>100382</t>
  </si>
  <si>
    <t>100461</t>
  </si>
  <si>
    <t>100263</t>
  </si>
  <si>
    <t>Metal Clad</t>
  </si>
  <si>
    <t>100453</t>
  </si>
  <si>
    <t>100381</t>
  </si>
  <si>
    <t>100275</t>
  </si>
  <si>
    <t>100277</t>
  </si>
  <si>
    <t>Service</t>
  </si>
  <si>
    <t>100312</t>
  </si>
  <si>
    <t>Education</t>
  </si>
  <si>
    <t>100327</t>
  </si>
  <si>
    <t>Recreation</t>
  </si>
  <si>
    <t>100326</t>
  </si>
  <si>
    <t>100379</t>
  </si>
  <si>
    <t>100310</t>
  </si>
  <si>
    <t>100341</t>
  </si>
  <si>
    <t>100289</t>
  </si>
  <si>
    <t>100290</t>
  </si>
  <si>
    <t>100291</t>
  </si>
  <si>
    <t>100340</t>
  </si>
  <si>
    <t>100415</t>
  </si>
  <si>
    <t>100421</t>
  </si>
  <si>
    <t>100304</t>
  </si>
  <si>
    <t>100414</t>
  </si>
  <si>
    <t>100420</t>
  </si>
  <si>
    <t>100481</t>
  </si>
  <si>
    <t>100352</t>
  </si>
  <si>
    <t>count</t>
  </si>
  <si>
    <t>average</t>
  </si>
  <si>
    <t>region = Midwesgt, Construction = Frame</t>
  </si>
  <si>
    <t>State = NY , Region = East</t>
  </si>
  <si>
    <t>Location= urban , Earthquake = Y</t>
  </si>
  <si>
    <t>Location =rural, Flood = Y</t>
  </si>
  <si>
    <t>ID</t>
  </si>
  <si>
    <t>Team</t>
  </si>
  <si>
    <t>Country</t>
  </si>
  <si>
    <t>NameF</t>
  </si>
  <si>
    <t>NameL</t>
  </si>
  <si>
    <t>Weight</t>
  </si>
  <si>
    <t>Height</t>
  </si>
  <si>
    <t>DOB</t>
  </si>
  <si>
    <t>Hometown</t>
  </si>
  <si>
    <t>Prov</t>
  </si>
  <si>
    <t>Pos</t>
  </si>
  <si>
    <t>Age</t>
  </si>
  <si>
    <t>HeightFt</t>
  </si>
  <si>
    <t>HtIn</t>
  </si>
  <si>
    <t>BMI</t>
  </si>
  <si>
    <t>Women</t>
  </si>
  <si>
    <t>Canada</t>
  </si>
  <si>
    <t>Meghan</t>
  </si>
  <si>
    <t>Agosta</t>
  </si>
  <si>
    <t>Ruthven</t>
  </si>
  <si>
    <t>Ont.</t>
  </si>
  <si>
    <t>Forward</t>
  </si>
  <si>
    <t>Rebecca</t>
  </si>
  <si>
    <t>Johnston</t>
  </si>
  <si>
    <t>Sudbury</t>
  </si>
  <si>
    <t>USA</t>
  </si>
  <si>
    <t>Laura</t>
  </si>
  <si>
    <t>Stacey</t>
  </si>
  <si>
    <t>Kleinburg</t>
  </si>
  <si>
    <t>Jennifer</t>
  </si>
  <si>
    <t>Wakefield</t>
  </si>
  <si>
    <t>Pickering</t>
  </si>
  <si>
    <t>Jillian</t>
  </si>
  <si>
    <t>Saulnier</t>
  </si>
  <si>
    <t>Halifax</t>
  </si>
  <si>
    <t>N.S.</t>
  </si>
  <si>
    <t>Men</t>
  </si>
  <si>
    <t>Mélodie</t>
  </si>
  <si>
    <t>Daoust</t>
  </si>
  <si>
    <t>Valleyfield</t>
  </si>
  <si>
    <t>Que.</t>
  </si>
  <si>
    <t>Bailey</t>
  </si>
  <si>
    <t>Bram</t>
  </si>
  <si>
    <t>St. Anne</t>
  </si>
  <si>
    <t>Man.</t>
  </si>
  <si>
    <t>Brianne</t>
  </si>
  <si>
    <t>Jenner</t>
  </si>
  <si>
    <t>Oakville</t>
  </si>
  <si>
    <t>Sarah</t>
  </si>
  <si>
    <t>Nurse</t>
  </si>
  <si>
    <t>Hamilton</t>
  </si>
  <si>
    <t>Haley</t>
  </si>
  <si>
    <t>Irwin</t>
  </si>
  <si>
    <t>Thunder Bay</t>
  </si>
  <si>
    <t>Natalie</t>
  </si>
  <si>
    <t>Spooner</t>
  </si>
  <si>
    <t>Scarborough</t>
  </si>
  <si>
    <t>Emily</t>
  </si>
  <si>
    <t>Clark</t>
  </si>
  <si>
    <t>Saskatoon</t>
  </si>
  <si>
    <t>Sask.</t>
  </si>
  <si>
    <t>Marie-Philip</t>
  </si>
  <si>
    <t>Poulin</t>
  </si>
  <si>
    <t>Beauceville</t>
  </si>
  <si>
    <t>Blayre</t>
  </si>
  <si>
    <t>Turnbull</t>
  </si>
  <si>
    <t>Stellarton</t>
  </si>
  <si>
    <t>Jocelyne</t>
  </si>
  <si>
    <t>Larocque</t>
  </si>
  <si>
    <t>Ste. Anne</t>
  </si>
  <si>
    <t>Defence</t>
  </si>
  <si>
    <t>Brigette</t>
  </si>
  <si>
    <t>Lacquette</t>
  </si>
  <si>
    <t>Mallard</t>
  </si>
  <si>
    <t>Lauriane</t>
  </si>
  <si>
    <t>Rougeau</t>
  </si>
  <si>
    <t>Beaconsfield</t>
  </si>
  <si>
    <t>Fortino</t>
  </si>
  <si>
    <t>Meaghan</t>
  </si>
  <si>
    <t>Mikkelson</t>
  </si>
  <si>
    <t>St. Albert</t>
  </si>
  <si>
    <t>Alta.</t>
  </si>
  <si>
    <t>Renata</t>
  </si>
  <si>
    <t>Fast</t>
  </si>
  <si>
    <t>Burlington</t>
  </si>
  <si>
    <t>Product</t>
  </si>
  <si>
    <t>Company</t>
  </si>
  <si>
    <t>Model</t>
  </si>
  <si>
    <t>Manufacture Year</t>
  </si>
  <si>
    <t>Price</t>
  </si>
  <si>
    <t>Stock</t>
  </si>
  <si>
    <t>Shipping</t>
  </si>
  <si>
    <t>A.C</t>
  </si>
  <si>
    <t>Voltas</t>
  </si>
  <si>
    <t>VL-101</t>
  </si>
  <si>
    <t>Free</t>
  </si>
  <si>
    <t>T.V</t>
  </si>
  <si>
    <t>sony</t>
  </si>
  <si>
    <t>SN-344</t>
  </si>
  <si>
    <t>Charge</t>
  </si>
  <si>
    <t>Computer</t>
  </si>
  <si>
    <t>Dell</t>
  </si>
  <si>
    <t>DL-211</t>
  </si>
  <si>
    <t>Tablet</t>
  </si>
  <si>
    <t>Apple</t>
  </si>
  <si>
    <t>AL-121</t>
  </si>
  <si>
    <t>Headphone</t>
  </si>
  <si>
    <t>Bot</t>
  </si>
  <si>
    <t>BT-878</t>
  </si>
  <si>
    <t>Pendrive</t>
  </si>
  <si>
    <t>HP</t>
  </si>
  <si>
    <t>HP-232</t>
  </si>
  <si>
    <t>Camera</t>
  </si>
  <si>
    <t>canon</t>
  </si>
  <si>
    <t>CN-565</t>
  </si>
  <si>
    <t>Player_ID</t>
  </si>
  <si>
    <t>DailyRate</t>
  </si>
  <si>
    <t>Department</t>
  </si>
  <si>
    <t>EducationField</t>
  </si>
  <si>
    <t>Gender</t>
  </si>
  <si>
    <t>JobRole</t>
  </si>
  <si>
    <t>JobSatisfaction</t>
  </si>
  <si>
    <t>MaritalStatus</t>
  </si>
  <si>
    <t>MonthlyIncome</t>
  </si>
  <si>
    <t>OverTime</t>
  </si>
  <si>
    <t>BusinessTravel</t>
  </si>
  <si>
    <t>Sales</t>
  </si>
  <si>
    <t>Life Sciences</t>
  </si>
  <si>
    <t>Female</t>
  </si>
  <si>
    <t>Sales Executive</t>
  </si>
  <si>
    <t>Single</t>
  </si>
  <si>
    <t>Yes</t>
  </si>
  <si>
    <t>Travel_Rarely</t>
  </si>
  <si>
    <t>Research &amp; Development</t>
  </si>
  <si>
    <t>Male</t>
  </si>
  <si>
    <t>Research Scientist</t>
  </si>
  <si>
    <t>Married</t>
  </si>
  <si>
    <t>No</t>
  </si>
  <si>
    <t>Travel_Frequently</t>
  </si>
  <si>
    <t>Laboratory Technician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</si>
  <si>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</si>
  <si>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</si>
  <si>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</si>
  <si>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</si>
  <si>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</si>
  <si>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</si>
  <si>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</si>
  <si>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</si>
  <si>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</si>
  <si>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</si>
  <si>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2. What is Median of Daily Rates</t>
  </si>
  <si>
    <t>3. Find the most frequent value of Monthly Income</t>
  </si>
  <si>
    <t>4. Which Marital Status is occurring most frequently?</t>
  </si>
  <si>
    <t>5. What is the standard deviation of Monthly Income?</t>
  </si>
  <si>
    <t>6. Find the sum of Monthly Income for Male</t>
  </si>
  <si>
    <t>7. Find the sum of Monthly Income for Sales Department</t>
  </si>
  <si>
    <t>8. Find the count of Research Director as Job Roles</t>
  </si>
  <si>
    <t xml:space="preserve">9. Categorize the Monthly Income in A &amp; B, IF Monthly Income&gt;10000, A, </t>
  </si>
  <si>
    <t>B, what is the Count of A</t>
  </si>
  <si>
    <t xml:space="preserve">10.Categorize the Daily Rates in A &amp; B, IF Daily Rates&gt;1500, A, B, what is </t>
  </si>
  <si>
    <t>the count of B</t>
  </si>
  <si>
    <t>11.For the Divorced People what is the Average Monthly income</t>
  </si>
  <si>
    <t>12.What is the Count of Each category of Business Travel?</t>
  </si>
  <si>
    <t>13.What is the Count of employee who do overtime in each job role?</t>
  </si>
  <si>
    <t>14.What is the sum of Daily Rate for each department?</t>
  </si>
  <si>
    <t>15.What is the maximum income for Each Marital status?</t>
  </si>
  <si>
    <t>1. What is the Average Monthly Income of Employees?</t>
  </si>
  <si>
    <t>Questions</t>
  </si>
  <si>
    <t>questions</t>
  </si>
  <si>
    <t>Sum of MonthlyIncome</t>
  </si>
  <si>
    <t>Average of MonthlyIncome</t>
  </si>
  <si>
    <t>Sum of DailyRate</t>
  </si>
  <si>
    <t>Average of DailyRate</t>
  </si>
  <si>
    <t>Med</t>
  </si>
  <si>
    <t>All</t>
  </si>
  <si>
    <t>Count of MaritalStatus</t>
  </si>
  <si>
    <t>Column Labels</t>
  </si>
  <si>
    <t>Grand Total</t>
  </si>
  <si>
    <t>Row Labels</t>
  </si>
  <si>
    <t>Count of MonthlyIncome</t>
  </si>
  <si>
    <t>StdDev of MonthlyIncome</t>
  </si>
  <si>
    <t>Count of JobRole</t>
  </si>
  <si>
    <t>A</t>
  </si>
  <si>
    <t>Count of BusinessTravel</t>
  </si>
  <si>
    <t>Max of MonthlyIncome</t>
  </si>
  <si>
    <t>Count of Categorization_MOnthly Income</t>
  </si>
  <si>
    <t>B</t>
  </si>
  <si>
    <t>Count of Categorization_Daily_Rates</t>
  </si>
  <si>
    <t>Answers</t>
  </si>
  <si>
    <t>All the pivot data sheets are hidden here.</t>
  </si>
  <si>
    <t>Employee ID</t>
  </si>
  <si>
    <t>Name</t>
  </si>
  <si>
    <t>Designation</t>
  </si>
  <si>
    <t>Annual Income</t>
  </si>
  <si>
    <t xml:space="preserve">Country </t>
  </si>
  <si>
    <t>Experience</t>
  </si>
  <si>
    <t>Working Hours</t>
  </si>
  <si>
    <t xml:space="preserve">Joining Date </t>
  </si>
  <si>
    <t>Work start</t>
  </si>
  <si>
    <t>Day</t>
  </si>
  <si>
    <t>Month</t>
  </si>
  <si>
    <t>Year</t>
  </si>
  <si>
    <t>Weekday</t>
  </si>
  <si>
    <t>Weeknumber</t>
  </si>
  <si>
    <t>hour</t>
  </si>
  <si>
    <t>minute</t>
  </si>
  <si>
    <t>second</t>
  </si>
  <si>
    <t>Again Date</t>
  </si>
  <si>
    <t>Again Time</t>
  </si>
  <si>
    <t>Jenil</t>
  </si>
  <si>
    <t>Asst Professor</t>
  </si>
  <si>
    <t>India</t>
  </si>
  <si>
    <t>Jay</t>
  </si>
  <si>
    <t>Date</t>
  </si>
  <si>
    <t>Rahul</t>
  </si>
  <si>
    <t>Time</t>
  </si>
  <si>
    <t>Start date</t>
  </si>
  <si>
    <t>Timir</t>
  </si>
  <si>
    <t>now</t>
  </si>
  <si>
    <t>End date</t>
  </si>
  <si>
    <t>Ishan</t>
  </si>
  <si>
    <t>Today</t>
  </si>
  <si>
    <t>Holidays</t>
  </si>
  <si>
    <t>Rakesh</t>
  </si>
  <si>
    <t>Asso Professor</t>
  </si>
  <si>
    <t>Dubai</t>
  </si>
  <si>
    <t>Vaishakhi</t>
  </si>
  <si>
    <t>Mili</t>
  </si>
  <si>
    <t>UK</t>
  </si>
  <si>
    <t>Datevalue</t>
  </si>
  <si>
    <t>Aadil</t>
  </si>
  <si>
    <t>Timevalue</t>
  </si>
  <si>
    <t>Vismay</t>
  </si>
  <si>
    <t>YearFrac</t>
  </si>
  <si>
    <t>Days360</t>
  </si>
  <si>
    <t>Edate</t>
  </si>
  <si>
    <t>Eomonth</t>
  </si>
  <si>
    <t>networkdays</t>
  </si>
  <si>
    <t>Gives working days excluding 2 weekend days per week</t>
  </si>
  <si>
    <t>workday</t>
  </si>
  <si>
    <t>Gives next single working day after interval of days</t>
  </si>
  <si>
    <t>Database functions</t>
  </si>
  <si>
    <t>Dcount</t>
  </si>
  <si>
    <t>Dmax</t>
  </si>
  <si>
    <t>Daverage</t>
  </si>
  <si>
    <t>Dmin</t>
  </si>
  <si>
    <t>Asso</t>
  </si>
  <si>
    <t>Binary</t>
  </si>
  <si>
    <t>Binary to Decimal</t>
  </si>
  <si>
    <t>Binary to HexaDecimal</t>
  </si>
  <si>
    <t>Binary to Octal</t>
  </si>
  <si>
    <t>Finding Complex Number</t>
  </si>
  <si>
    <t xml:space="preserve"> Decimal to Binary</t>
  </si>
  <si>
    <t>Decimal to HexaDecimal</t>
  </si>
  <si>
    <t>Decimal to Octal</t>
  </si>
  <si>
    <t>Decimal</t>
  </si>
  <si>
    <t>Hexadecimal</t>
  </si>
  <si>
    <t>Octal</t>
  </si>
  <si>
    <t>Real</t>
  </si>
  <si>
    <t>Imaginary</t>
  </si>
  <si>
    <t>Complex</t>
  </si>
  <si>
    <t>kg</t>
  </si>
  <si>
    <t>grams</t>
  </si>
  <si>
    <t>kg to grams</t>
  </si>
  <si>
    <t>kN to kgs</t>
  </si>
  <si>
    <t>kN</t>
  </si>
  <si>
    <t>liter</t>
  </si>
  <si>
    <t>lbf</t>
  </si>
  <si>
    <t>Foot to yard</t>
  </si>
  <si>
    <t>foot</t>
  </si>
  <si>
    <t>yard</t>
  </si>
  <si>
    <t>m3</t>
  </si>
  <si>
    <t>Meter3 to Liter</t>
  </si>
  <si>
    <t>Michael</t>
  </si>
  <si>
    <t>Jones</t>
  </si>
  <si>
    <t>Divine</t>
  </si>
  <si>
    <t>Criza</t>
  </si>
  <si>
    <t>Sefina</t>
  </si>
  <si>
    <t>John</t>
  </si>
  <si>
    <t>Justin</t>
  </si>
  <si>
    <t>Jacky</t>
  </si>
  <si>
    <t>Vizak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</si>
</sst>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&quot;$&quot;#,##0.00"/>
    <numFmt numFmtId="166" formatCode="[$-14009]dd/mm/yyyy;@"/>
    <numFmt numFmtId="167" formatCode="[$-F800]dddd\,\ mmmm\ dd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1"/>
      <color theme="1"/>
      <name val="Aparajita"/>
      <family val="1"/>
    </font>
  </fonts>
  <fills count="13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1"/>
        <bgColor theme="1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0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3" fontId="2" fillId="2" borderId="2" xfId="0" applyNumberFormat="1" applyFont="1" applyFill="1" applyBorder="1"/>
    <xf numFmtId="0" fontId="2" fillId="2" borderId="3" xfId="0" applyFont="1" applyFill="1" applyBorder="1"/>
    <xf numFmtId="2" fontId="4" fillId="0" borderId="1" xfId="0" quotePrefix="1" applyNumberFormat="1" applyFont="1" applyBorder="1"/>
    <xf numFmtId="15" fontId="5" fillId="0" borderId="2" xfId="0" applyNumberFormat="1" applyFont="1" applyBorder="1"/>
    <xf numFmtId="0" fontId="4" fillId="0" borderId="2" xfId="0" applyFont="1" applyBorder="1"/>
    <xf numFmtId="3" fontId="4" fillId="0" borderId="2" xfId="1" applyNumberFormat="1" applyFont="1" applyBorder="1" applyAlignment="1">
      <alignment horizontal="right"/>
    </xf>
    <xf numFmtId="0" fontId="4" fillId="0" borderId="3" xfId="0" applyFont="1" applyBorder="1"/>
    <xf numFmtId="0" fontId="4" fillId="0" borderId="0" xfId="0" applyFont="1"/>
    <xf numFmtId="0" fontId="2" fillId="3" borderId="4" xfId="0" applyFont="1" applyFill="1" applyBorder="1"/>
    <xf numFmtId="0" fontId="2" fillId="3" borderId="5" xfId="0" applyFont="1" applyFill="1" applyBorder="1"/>
    <xf numFmtId="2" fontId="2" fillId="3" borderId="5" xfId="0" applyNumberFormat="1" applyFont="1" applyFill="1" applyBorder="1"/>
    <xf numFmtId="0" fontId="2" fillId="3" borderId="6" xfId="0" applyFont="1" applyFill="1" applyBorder="1"/>
    <xf numFmtId="0" fontId="0" fillId="0" borderId="4" xfId="0" applyBorder="1"/>
    <xf numFmtId="0" fontId="0" fillId="0" borderId="5" xfId="0" applyBorder="1"/>
    <xf numFmtId="14" fontId="0" fillId="0" borderId="5" xfId="0" applyNumberFormat="1" applyBorder="1"/>
    <xf numFmtId="2" fontId="0" fillId="0" borderId="5" xfId="0" applyNumberFormat="1" applyBorder="1"/>
    <xf numFmtId="2" fontId="0" fillId="0" borderId="6" xfId="0" applyNumberFormat="1" applyBorder="1"/>
    <xf numFmtId="0" fontId="6" fillId="4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0" fontId="3" fillId="0" borderId="0" xfId="0" applyFont="1"/>
    <xf numFmtId="166" fontId="2" fillId="3" borderId="5" xfId="0" applyNumberFormat="1" applyFont="1" applyFill="1" applyBorder="1"/>
    <xf numFmtId="166" fontId="0" fillId="0" borderId="5" xfId="0" applyNumberFormat="1" applyBorder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7" xfId="0" applyBorder="1"/>
    <xf numFmtId="0" fontId="7" fillId="0" borderId="9" xfId="0" applyFont="1" applyBorder="1"/>
    <xf numFmtId="0" fontId="7" fillId="0" borderId="10" xfId="0" applyFont="1" applyBorder="1"/>
    <xf numFmtId="0" fontId="0" fillId="0" borderId="11" xfId="0" applyBorder="1"/>
    <xf numFmtId="0" fontId="0" fillId="0" borderId="12" xfId="0" applyBorder="1"/>
    <xf numFmtId="0" fontId="7" fillId="0" borderId="8" xfId="0" applyFont="1" applyBorder="1"/>
    <xf numFmtId="0" fontId="0" fillId="0" borderId="13" xfId="0" applyBorder="1"/>
    <xf numFmtId="0" fontId="4" fillId="6" borderId="7" xfId="0" applyFont="1" applyFill="1" applyBorder="1"/>
    <xf numFmtId="0" fontId="4" fillId="5" borderId="14" xfId="0" applyFont="1" applyFill="1" applyBorder="1"/>
    <xf numFmtId="0" fontId="4" fillId="6" borderId="15" xfId="0" applyFont="1" applyFill="1" applyBorder="1"/>
    <xf numFmtId="0" fontId="0" fillId="7" borderId="16" xfId="0" applyFill="1" applyBorder="1"/>
    <xf numFmtId="0" fontId="4" fillId="5" borderId="17" xfId="0" applyFont="1" applyFill="1" applyBorder="1"/>
    <xf numFmtId="0" fontId="0" fillId="7" borderId="18" xfId="0" applyFill="1" applyBorder="1"/>
    <xf numFmtId="0" fontId="4" fillId="5" borderId="19" xfId="0" applyFont="1" applyFill="1" applyBorder="1"/>
    <xf numFmtId="0" fontId="4" fillId="6" borderId="20" xfId="0" applyFont="1" applyFill="1" applyBorder="1"/>
    <xf numFmtId="0" fontId="0" fillId="7" borderId="21" xfId="0" applyFill="1" applyBorder="1"/>
    <xf numFmtId="0" fontId="4" fillId="6" borderId="22" xfId="0" applyFont="1" applyFill="1" applyBorder="1"/>
    <xf numFmtId="0" fontId="0" fillId="7" borderId="23" xfId="0" applyFill="1" applyBorder="1"/>
    <xf numFmtId="0" fontId="4" fillId="5" borderId="24" xfId="0" applyFont="1" applyFill="1" applyBorder="1"/>
    <xf numFmtId="0" fontId="4" fillId="5" borderId="25" xfId="0" applyFont="1" applyFill="1" applyBorder="1"/>
    <xf numFmtId="0" fontId="4" fillId="0" borderId="8" xfId="0" applyFont="1" applyBorder="1"/>
    <xf numFmtId="0" fontId="0" fillId="5" borderId="7" xfId="0" applyFill="1" applyBorder="1"/>
    <xf numFmtId="0" fontId="0" fillId="6" borderId="7" xfId="0" applyFill="1" applyBorder="1"/>
    <xf numFmtId="0" fontId="0" fillId="8" borderId="7" xfId="0" applyFill="1" applyBorder="1"/>
    <xf numFmtId="14" fontId="0" fillId="8" borderId="7" xfId="0" applyNumberFormat="1" applyFill="1" applyBorder="1"/>
    <xf numFmtId="14" fontId="0" fillId="6" borderId="7" xfId="0" applyNumberFormat="1" applyFill="1" applyBorder="1"/>
    <xf numFmtId="14" fontId="0" fillId="5" borderId="7" xfId="0" applyNumberFormat="1" applyFill="1" applyBorder="1"/>
    <xf numFmtId="0" fontId="2" fillId="3" borderId="7" xfId="0" applyFont="1" applyFill="1" applyBorder="1"/>
    <xf numFmtId="0" fontId="0" fillId="9" borderId="7" xfId="0" applyFill="1" applyBorder="1"/>
    <xf numFmtId="14" fontId="0" fillId="0" borderId="7" xfId="0" applyNumberFormat="1" applyBorder="1"/>
    <xf numFmtId="0" fontId="0" fillId="8" borderId="26" xfId="0" applyFill="1" applyBorder="1"/>
    <xf numFmtId="0" fontId="3" fillId="0" borderId="7" xfId="0" applyFont="1" applyBorder="1"/>
    <xf numFmtId="0" fontId="3" fillId="9" borderId="7" xfId="0" applyFont="1" applyFill="1" applyBorder="1"/>
    <xf numFmtId="0" fontId="3" fillId="11" borderId="7" xfId="0" applyFont="1" applyFill="1" applyBorder="1"/>
    <xf numFmtId="0" fontId="3" fillId="10" borderId="7" xfId="0" applyFont="1" applyFill="1" applyBorder="1"/>
    <xf numFmtId="0" fontId="3" fillId="5" borderId="7" xfId="0" applyFont="1" applyFill="1" applyBorder="1"/>
    <xf numFmtId="0" fontId="3" fillId="6" borderId="7" xfId="0" applyFont="1" applyFill="1" applyBorder="1"/>
    <xf numFmtId="0" fontId="3" fillId="12" borderId="7" xfId="0" applyFont="1" applyFill="1" applyBorder="1"/>
    <xf numFmtId="0" fontId="8" fillId="0" borderId="0" xfId="0" applyFont="1" applyAlignment="1">
      <alignment wrapText="1"/>
    </xf>
    <xf numFmtId="0" fontId="8" fillId="5" borderId="0" xfId="0" applyFont="1" applyFill="1" applyAlignment="1">
      <alignment wrapText="1"/>
    </xf>
    <xf numFmtId="0" fontId="0" fillId="5" borderId="0" xfId="0" applyFill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/>
    <xf numFmtId="18" fontId="0" fillId="0" borderId="0" xfId="0" applyNumberFormat="1"/>
    <xf numFmtId="0" fontId="0" fillId="5" borderId="0" xfId="0" applyFill="1"/>
    <xf numFmtId="22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1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42" Type="http://schemas.openxmlformats.org/officeDocument/2006/relationships/customXml" Target="../customXml/item5.xml"/><Relationship Id="rId47" Type="http://schemas.openxmlformats.org/officeDocument/2006/relationships/customXml" Target="../customXml/item10.xml"/><Relationship Id="rId50" Type="http://schemas.openxmlformats.org/officeDocument/2006/relationships/customXml" Target="../customXml/item13.xml"/><Relationship Id="rId55" Type="http://schemas.openxmlformats.org/officeDocument/2006/relationships/customXml" Target="../customXml/item18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pivotCacheDefinition" Target="pivotCache/pivotCacheDefinition4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45" Type="http://schemas.openxmlformats.org/officeDocument/2006/relationships/customXml" Target="../customXml/item8.xml"/><Relationship Id="rId53" Type="http://schemas.openxmlformats.org/officeDocument/2006/relationships/customXml" Target="../customXml/item16.xml"/><Relationship Id="rId58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2.xml"/><Relationship Id="rId30" Type="http://schemas.openxmlformats.org/officeDocument/2006/relationships/pivotCacheDefinition" Target="pivotCache/pivotCacheDefinition5.xml"/><Relationship Id="rId35" Type="http://schemas.openxmlformats.org/officeDocument/2006/relationships/sheetMetadata" Target="metadata.xml"/><Relationship Id="rId43" Type="http://schemas.openxmlformats.org/officeDocument/2006/relationships/customXml" Target="../customXml/item6.xml"/><Relationship Id="rId48" Type="http://schemas.openxmlformats.org/officeDocument/2006/relationships/customXml" Target="../customXml/item11.xml"/><Relationship Id="rId56" Type="http://schemas.openxmlformats.org/officeDocument/2006/relationships/customXml" Target="../customXml/item19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1.xml"/><Relationship Id="rId46" Type="http://schemas.openxmlformats.org/officeDocument/2006/relationships/customXml" Target="../customXml/item9.xml"/><Relationship Id="rId59" Type="http://schemas.openxmlformats.org/officeDocument/2006/relationships/customXml" Target="../customXml/item22.xml"/><Relationship Id="rId20" Type="http://schemas.openxmlformats.org/officeDocument/2006/relationships/worksheet" Target="worksheets/sheet20.xml"/><Relationship Id="rId41" Type="http://schemas.openxmlformats.org/officeDocument/2006/relationships/customXml" Target="../customXml/item4.xml"/><Relationship Id="rId54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3.xml"/><Relationship Id="rId36" Type="http://schemas.openxmlformats.org/officeDocument/2006/relationships/powerPivotData" Target="model/item.data"/><Relationship Id="rId49" Type="http://schemas.openxmlformats.org/officeDocument/2006/relationships/customXml" Target="../customXml/item12.xml"/><Relationship Id="rId57" Type="http://schemas.openxmlformats.org/officeDocument/2006/relationships/customXml" Target="../customXml/item20.xml"/><Relationship Id="rId10" Type="http://schemas.openxmlformats.org/officeDocument/2006/relationships/worksheet" Target="worksheets/sheet10.xml"/><Relationship Id="rId31" Type="http://schemas.openxmlformats.org/officeDocument/2006/relationships/theme" Target="theme/theme1.xml"/><Relationship Id="rId44" Type="http://schemas.openxmlformats.org/officeDocument/2006/relationships/customXml" Target="../customXml/item7.xml"/><Relationship Id="rId52" Type="http://schemas.openxmlformats.org/officeDocument/2006/relationships/customXml" Target="../customXml/item15.xml"/><Relationship Id="rId60" Type="http://schemas.openxmlformats.org/officeDocument/2006/relationships/customXml" Target="../customXml/item2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990.079824652777" createdVersion="8" refreshedVersion="8" minRefreshableVersion="3" recordCount="1470" xr:uid="{7DD6AD95-38EB-4BE2-8293-EA81FBA26D24}">
  <cacheSource type="worksheet">
    <worksheetSource ref="A1:K1471" sheet="PivotTabs "/>
  </cacheSource>
  <cacheFields count="13">
    <cacheField name="Age" numFmtId="0">
      <sharedItems containsSemiMixedTypes="0" containsString="0" containsNumber="1" containsInteger="1" minValue="18" maxValue="60"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Sales"/>
        <s v="Research &amp; Development"/>
        <s v="Human Resources"/>
      </sharedItems>
    </cacheField>
    <cacheField name="Education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Gender" numFmtId="0">
      <sharedItems count="2">
        <s v="Female"/>
        <s v="Male"/>
      </sharedItems>
    </cacheField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 count="3">
        <s v="Single"/>
        <s v="Married"/>
        <s v="Divorced"/>
      </sharedItems>
    </cacheField>
    <cacheField name="MonthlyIncome" numFmtId="0">
      <sharedItems containsSemiMixedTypes="0" containsString="0" containsNumber="1" containsInteger="1" minValue="1009" maxValue="19999" count="1349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2950"/>
        <n v="3629"/>
        <n v="9362"/>
        <n v="3229"/>
        <n v="3578"/>
        <n v="7988"/>
        <n v="4284"/>
        <n v="7553"/>
        <n v="19701"/>
        <n v="14732"/>
        <n v="9278"/>
        <n v="1359"/>
        <n v="16422"/>
        <n v="1261"/>
        <n v="2099"/>
        <n v="5810"/>
        <n v="5647"/>
        <n v="3420"/>
        <n v="4400"/>
        <n v="3500"/>
        <n v="2066"/>
        <n v="17169"/>
        <n v="4162"/>
        <n v="9204"/>
        <n v="3975"/>
        <n v="10793"/>
        <n v="3646"/>
        <n v="7446"/>
        <n v="10851"/>
        <n v="2109"/>
        <n v="3722"/>
        <n v="9380"/>
        <n v="5486"/>
        <n v="2742"/>
        <n v="13757"/>
        <n v="8463"/>
        <n v="16598"/>
        <n v="6651"/>
        <n v="2345"/>
        <n v="4373"/>
        <n v="4759"/>
        <n v="5301"/>
        <n v="3673"/>
        <n v="4768"/>
        <n v="1274"/>
        <n v="4900"/>
        <n v="10466"/>
        <n v="17007"/>
        <n v="5765"/>
        <n v="4599"/>
        <n v="3172"/>
        <n v="10209"/>
        <n v="8620"/>
        <n v="2064"/>
        <n v="4035"/>
        <n v="3838"/>
        <n v="4591"/>
        <n v="2561"/>
        <n v="1563"/>
        <n v="4789"/>
        <n v="3180"/>
        <n v="6549"/>
        <n v="6388"/>
        <n v="11244"/>
        <n v="16032"/>
        <n v="16328"/>
        <n v="8376"/>
        <n v="16606"/>
        <n v="8606"/>
        <n v="2272"/>
        <n v="2018"/>
        <n v="7083"/>
        <n v="4084"/>
        <n v="14411"/>
        <n v="2308"/>
        <n v="4841"/>
        <n v="4285"/>
        <n v="9715"/>
        <n v="4320"/>
        <n v="10124"/>
        <n v="5207"/>
        <n v="16437"/>
        <n v="2296"/>
        <n v="4069"/>
        <n v="7441"/>
        <n v="2430"/>
        <n v="5878"/>
        <n v="2644"/>
        <n v="6439"/>
        <n v="6392"/>
        <n v="9714"/>
        <n v="6077"/>
        <n v="9250"/>
        <n v="2074"/>
        <n v="10169"/>
        <n v="4855"/>
        <n v="4087"/>
        <n v="2367"/>
        <n v="2972"/>
        <n v="19586"/>
        <n v="2061"/>
        <n v="9924"/>
        <n v="4198"/>
        <n v="6815"/>
        <n v="4723"/>
        <n v="8237"/>
        <n v="8853"/>
        <n v="19331"/>
        <n v="19613"/>
        <n v="5063"/>
        <n v="2690"/>
        <n v="17567"/>
        <n v="2408"/>
        <n v="2814"/>
        <n v="11245"/>
        <n v="3312"/>
        <n v="19049"/>
        <n v="2141"/>
        <n v="4385"/>
        <n v="5332"/>
        <n v="4663"/>
        <n v="3211"/>
        <n v="5377"/>
        <n v="4066"/>
        <n v="5208"/>
        <n v="4877"/>
        <n v="3117"/>
        <n v="1569"/>
        <n v="19658"/>
        <n v="3069"/>
        <n v="10435"/>
        <n v="5768"/>
        <n v="5042"/>
        <n v="5770"/>
        <n v="10306"/>
        <n v="3936"/>
        <n v="7945"/>
        <n v="5743"/>
        <n v="15202"/>
        <n v="5440"/>
        <n v="3517"/>
        <n v="2580"/>
        <n v="2166"/>
        <n v="5869"/>
        <n v="8008"/>
        <n v="5206"/>
        <n v="5295"/>
        <n v="16413"/>
        <n v="13269"/>
        <n v="2783"/>
        <n v="5433"/>
        <n v="2013"/>
        <n v="13966"/>
        <n v="4374"/>
        <n v="6842"/>
        <n v="17426"/>
        <n v="17603"/>
        <n v="4581"/>
        <n v="4735"/>
        <n v="4187"/>
        <n v="5505"/>
        <n v="5470"/>
        <n v="5476"/>
        <n v="2587"/>
        <n v="2440"/>
        <n v="15972"/>
        <n v="15379"/>
        <n v="7082"/>
        <n v="2728"/>
        <n v="5368"/>
        <n v="5347"/>
        <n v="3195"/>
        <n v="3989"/>
        <n v="3306"/>
        <n v="7005"/>
        <n v="2655"/>
        <n v="1393"/>
        <n v="2570"/>
        <n v="3537"/>
        <n v="3986"/>
        <n v="10883"/>
        <n v="9525"/>
        <n v="2929"/>
        <n v="2275"/>
        <n v="7879"/>
        <n v="4930"/>
        <n v="7847"/>
        <n v="4401"/>
        <n v="9241"/>
        <n v="2974"/>
        <n v="4502"/>
        <n v="10748"/>
        <n v="1555"/>
        <n v="12936"/>
        <n v="2305"/>
        <n v="16704"/>
        <n v="3433"/>
        <n v="3477"/>
        <n v="6430"/>
        <n v="6516"/>
        <n v="3907"/>
        <n v="6883"/>
        <n v="2862"/>
        <n v="4978"/>
        <n v="10368"/>
        <n v="6134"/>
        <n v="6735"/>
        <n v="3295"/>
        <n v="6472"/>
        <n v="9610"/>
        <n v="19833"/>
        <n v="9756"/>
        <n v="2145"/>
        <n v="2180"/>
        <n v="8346"/>
        <n v="3445"/>
        <n v="2760"/>
        <n v="6294"/>
        <n v="7140"/>
        <n v="2932"/>
        <n v="5147"/>
        <n v="4507"/>
        <n v="8564"/>
        <n v="2468"/>
        <n v="8161"/>
        <n v="5294"/>
        <n v="2718"/>
        <n v="5811"/>
        <n v="2437"/>
        <n v="2766"/>
        <n v="19038"/>
        <n v="3055"/>
        <n v="2289"/>
        <n v="4001"/>
        <n v="12965"/>
        <n v="3539"/>
        <n v="6029"/>
        <n v="2679"/>
        <n v="3702"/>
        <n v="2398"/>
        <n v="5468"/>
        <n v="13116"/>
        <n v="4189"/>
        <n v="19328"/>
        <n v="8321"/>
        <n v="4071"/>
        <n v="5813"/>
        <n v="3143"/>
        <n v="13464"/>
        <n v="7991"/>
        <n v="3377"/>
        <n v="5538"/>
        <n v="5762"/>
        <n v="2592"/>
        <n v="4213"/>
        <n v="4127"/>
        <n v="2438"/>
        <n v="6870"/>
        <n v="10447"/>
        <n v="9667"/>
        <n v="2148"/>
        <n v="8926"/>
        <n v="6513"/>
        <n v="6799"/>
        <n v="16291"/>
        <n v="2705"/>
        <n v="10333"/>
        <n v="4448"/>
        <n v="6854"/>
        <n v="9637"/>
        <n v="3591"/>
        <n v="4684"/>
        <n v="15787"/>
        <n v="1514"/>
        <n v="2335"/>
        <n v="5154"/>
        <n v="6962"/>
        <n v="5675"/>
        <n v="2379"/>
        <n v="3812"/>
        <n v="4648"/>
        <n v="2105"/>
        <n v="8578"/>
        <n v="2706"/>
        <n v="6384"/>
        <n v="3968"/>
        <n v="9907"/>
        <n v="13225"/>
        <n v="3540"/>
        <n v="2804"/>
        <n v="19392"/>
        <n v="19665"/>
        <n v="2439"/>
        <n v="7314"/>
        <n v="4774"/>
        <n v="3902"/>
        <n v="2662"/>
        <n v="2856"/>
        <n v="1081"/>
        <n v="2472"/>
        <n v="5673"/>
        <n v="9713"/>
        <n v="2062"/>
        <n v="4788"/>
        <n v="5906"/>
        <n v="3886"/>
        <n v="16823"/>
        <n v="2933"/>
        <n v="17174"/>
        <n v="5033"/>
        <n v="2307"/>
        <n v="5507"/>
        <n v="4393"/>
        <n v="13348"/>
        <n v="6583"/>
        <n v="8103"/>
        <n v="3978"/>
        <n v="2544"/>
        <n v="5399"/>
        <n v="5487"/>
        <n v="6834"/>
        <n v="1091"/>
        <n v="5736"/>
        <n v="2226"/>
        <n v="5747"/>
        <n v="9854"/>
        <n v="5380"/>
        <n v="5151"/>
        <n v="2133"/>
        <n v="17875"/>
        <n v="2432"/>
        <n v="4771"/>
        <n v="19161"/>
        <n v="5087"/>
        <n v="2863"/>
        <n v="2144"/>
        <n v="3065"/>
        <n v="2810"/>
        <n v="9888"/>
        <n v="8628"/>
        <n v="2867"/>
        <n v="5373"/>
        <n v="6667"/>
        <n v="2858"/>
        <n v="4105"/>
        <n v="9679"/>
        <n v="5617"/>
        <n v="10448"/>
        <n v="2897"/>
        <n v="5968"/>
        <n v="7510"/>
        <n v="2991"/>
        <n v="19636"/>
        <n v="1129"/>
        <n v="13341"/>
        <n v="4332"/>
        <n v="11031"/>
        <n v="4440"/>
        <n v="4617"/>
        <n v="2647"/>
        <n v="6323"/>
        <n v="5677"/>
        <n v="3748"/>
        <n v="3977"/>
        <n v="8633"/>
        <n v="3067"/>
        <n v="5321"/>
        <n v="11957"/>
        <n v="2660"/>
        <n v="3375"/>
        <n v="5098"/>
        <n v="4878"/>
        <n v="2837"/>
        <n v="4108"/>
        <n v="13206"/>
        <n v="10422"/>
        <n v="13744"/>
        <n v="3482"/>
        <n v="19431"/>
        <n v="1790"/>
        <n v="7644"/>
        <n v="5131"/>
        <n v="6306"/>
        <n v="4787"/>
        <n v="18880"/>
        <n v="2339"/>
        <n v="13570"/>
        <n v="6712"/>
        <n v="5406"/>
        <n v="8938"/>
        <n v="8837"/>
        <n v="6728"/>
        <n v="6652"/>
        <n v="4850"/>
        <n v="2809"/>
        <n v="5689"/>
        <n v="2001"/>
        <n v="2977"/>
        <n v="3785"/>
        <n v="10854"/>
        <n v="12031"/>
        <n v="9936"/>
        <n v="2966"/>
        <n v="2571"/>
        <n v="9991"/>
        <n v="5390"/>
        <n v="4404"/>
      </sharedItems>
    </cacheField>
    <cacheField name="OverTime" numFmtId="0">
      <sharedItems count="2">
        <s v="Yes"/>
        <s v="No"/>
      </sharedItems>
    </cacheField>
    <cacheField name="BusinessTravel" numFmtId="0">
      <sharedItems count="3">
        <s v="Travel_Rarely"/>
        <s v="Travel_Frequently"/>
        <s v="Non-Travel"/>
      </sharedItems>
    </cacheField>
    <cacheField name="Mode" numFmtId="0" formula="_xlfn.MODE.MULT(MonthlyIncome)" databaseField="0"/>
    <cacheField name="A" numFmtId="0" formula="MonthlyIncome&gt;10000" databaseField="0"/>
  </cacheFields>
  <extLst>
    <ext xmlns:x14="http://schemas.microsoft.com/office/spreadsheetml/2009/9/main" uri="{725AE2AE-9491-48be-B2B4-4EB974FC3084}">
      <x14:pivotCacheDefinition pivotCacheId="10140178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990.163188194441" backgroundQuery="1" createdVersion="8" refreshedVersion="8" minRefreshableVersion="3" recordCount="0" supportSubquery="1" supportAdvancedDrill="1" xr:uid="{122557A4-2BA9-487F-9510-CC80CC0EB0A2}">
  <cacheSource type="external" connectionId="1"/>
  <cacheFields count="2">
    <cacheField name="[Measures].[Count of Categorization_MOnthly Income]" caption="Count of Categorization_MOnthly Income" numFmtId="0" hierarchy="21" level="32767"/>
    <cacheField name="[Range].[Categorization_MOnthly Income].[Categorization_MOnthly Income]" caption="Categorization_MOnthly Income" numFmtId="0" hierarchy="11" level="1">
      <sharedItems count="2">
        <s v="A"/>
        <s v="B"/>
      </sharedItems>
      <extLst>
        <ext xmlns:x15="http://schemas.microsoft.com/office/spreadsheetml/2010/11/main" uri="{4F2E5C28-24EA-4eb8-9CBF-B6C8F9C3D259}">
          <x15:cachedUniqueNames>
            <x15:cachedUniqueName index="0" name="[Range].[Categorization_MOnthly Income].&amp;[A]"/>
            <x15:cachedUniqueName index="1" name="[Range].[Categorization_MOnthly Income].&amp;[B]"/>
          </x15:cachedUniqueNames>
        </ext>
      </extLst>
    </cacheField>
  </cacheFields>
  <cacheHierarchies count="23"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DailyRate]" caption="DailyRate" attribute="1" defaultMemberUniqueName="[Range].[DailyRate].[All]" allUniqueName="[Range].[DailyRate].[All]" dimensionUniqueName="[Range]" displayFolder="" count="0" memberValueDatatype="20" unbalanced="0"/>
    <cacheHierarchy uniqueName="[Range].[Department]" caption="Department" attribute="1" defaultMemberUniqueName="[Range].[Department].[All]" allUniqueName="[Range].[Department].[All]" dimensionUniqueName="[Range]" displayFolder="" count="0" memberValueDatatype="130" unbalanced="0"/>
    <cacheHierarchy uniqueName="[Range].[EducationField]" caption="EducationField" attribute="1" defaultMemberUniqueName="[Range].[EducationField].[All]" allUniqueName="[Range].[EducationField].[All]" dimensionUniqueName="[Range]" displayFolder="" count="0" memberValueDatatype="13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JobRole]" caption="JobRole" attribute="1" defaultMemberUniqueName="[Range].[JobRole].[All]" allUniqueName="[Range].[JobRole].[All]" dimensionUniqueName="[Range]" displayFolder="" count="0" memberValueDatatype="130" unbalanced="0"/>
    <cacheHierarchy uniqueName="[Range].[JobSatisfaction]" caption="JobSatisfaction" attribute="1" defaultMemberUniqueName="[Range].[JobSatisfaction].[All]" allUniqueName="[Range].[JobSatisfaction].[All]" dimensionUniqueName="[Range]" displayFolder="" count="0" memberValueDatatype="20" unbalanced="0"/>
    <cacheHierarchy uniqueName="[Range].[MaritalStatus]" caption="MaritalStatus" attribute="1" defaultMemberUniqueName="[Range].[MaritalStatus].[All]" allUniqueName="[Range].[MaritalStatus].[All]" dimensionUniqueName="[Range]" displayFolder="" count="0" memberValueDatatype="130" unbalanced="0"/>
    <cacheHierarchy uniqueName="[Range].[MonthlyIncome]" caption="MonthlyIncome" attribute="1" defaultMemberUniqueName="[Range].[MonthlyIncome].[All]" allUniqueName="[Range].[MonthlyIncome].[All]" dimensionUniqueName="[Range]" displayFolder="" count="0" memberValueDatatype="20" unbalanced="0"/>
    <cacheHierarchy uniqueName="[Range].[OverTime]" caption="OverTime" attribute="1" defaultMemberUniqueName="[Range].[OverTime].[All]" allUniqueName="[Range].[OverTime].[All]" dimensionUniqueName="[Range]" displayFolder="" count="0" memberValueDatatype="130" unbalanced="0"/>
    <cacheHierarchy uniqueName="[Range].[BusinessTravel]" caption="BusinessTravel" attribute="1" defaultMemberUniqueName="[Range].[BusinessTravel].[All]" allUniqueName="[Range].[BusinessTravel].[All]" dimensionUniqueName="[Range]" displayFolder="" count="0" memberValueDatatype="130" unbalanced="0"/>
    <cacheHierarchy uniqueName="[Range].[Categorization_MOnthly Income]" caption="Categorization_MOnthly Income" attribute="1" defaultMemberUniqueName="[Range].[Categorization_MOnthly Income].[All]" allUniqueName="[Range].[Categorization_MOnthly Inco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Categorization_Daily_Rates]" caption="Categorization_Daily_Rates" attribute="1" defaultMemberUniqueName="[Range].[Categorization_Daily_Rates].[All]" allUniqueName="[Range].[Categorization_Daily_Rates].[All]" dimensionUniqueName="[Range]" displayFolder="" count="0" memberValueDatatype="130" unbalanced="0"/>
    <cacheHierarchy uniqueName="[Measures].[Med]" caption="Med" measure="1" displayFolder="" measureGroup="Range" count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MaritalStatus]" caption="Count of MaritalStatu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MaritalStatus]" caption="Distinct Count of MaritalStatu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onthlyIncome]" caption="Sum of MonthlyIncom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MonthlyIncome]" caption="Count of MonthlyIncom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MonthlyIncome]" caption="Average of MonthlyIncom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Categorization_MOnthly Income]" caption="Count of Categorization_MOnthly Incom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Categorization_Daily_Rates]" caption="Count of Categorization_Daily_Rates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990.163186458332" backgroundQuery="1" createdVersion="8" refreshedVersion="8" minRefreshableVersion="3" recordCount="0" supportSubquery="1" supportAdvancedDrill="1" xr:uid="{FDDCC37E-294D-445A-93A3-FB4032FC6608}">
  <cacheSource type="external" connectionId="1"/>
  <cacheFields count="1">
    <cacheField name="[Measures].[Med]" caption="Med" numFmtId="0" hierarchy="13" level="32767"/>
  </cacheFields>
  <cacheHierarchies count="23"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DailyRate]" caption="DailyRate" attribute="1" defaultMemberUniqueName="[Range].[DailyRate].[All]" allUniqueName="[Range].[DailyRate].[All]" dimensionUniqueName="[Range]" displayFolder="" count="0" memberValueDatatype="20" unbalanced="0"/>
    <cacheHierarchy uniqueName="[Range].[Department]" caption="Department" attribute="1" defaultMemberUniqueName="[Range].[Department].[All]" allUniqueName="[Range].[Department].[All]" dimensionUniqueName="[Range]" displayFolder="" count="0" memberValueDatatype="130" unbalanced="0"/>
    <cacheHierarchy uniqueName="[Range].[EducationField]" caption="EducationField" attribute="1" defaultMemberUniqueName="[Range].[EducationField].[All]" allUniqueName="[Range].[EducationField].[All]" dimensionUniqueName="[Range]" displayFolder="" count="0" memberValueDatatype="13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JobRole]" caption="JobRole" attribute="1" defaultMemberUniqueName="[Range].[JobRole].[All]" allUniqueName="[Range].[JobRole].[All]" dimensionUniqueName="[Range]" displayFolder="" count="0" memberValueDatatype="130" unbalanced="0"/>
    <cacheHierarchy uniqueName="[Range].[JobSatisfaction]" caption="JobSatisfaction" attribute="1" defaultMemberUniqueName="[Range].[JobSatisfaction].[All]" allUniqueName="[Range].[JobSatisfaction].[All]" dimensionUniqueName="[Range]" displayFolder="" count="0" memberValueDatatype="20" unbalanced="0"/>
    <cacheHierarchy uniqueName="[Range].[MaritalStatus]" caption="MaritalStatus" attribute="1" defaultMemberUniqueName="[Range].[MaritalStatus].[All]" allUniqueName="[Range].[MaritalStatus].[All]" dimensionUniqueName="[Range]" displayFolder="" count="0" memberValueDatatype="130" unbalanced="0"/>
    <cacheHierarchy uniqueName="[Range].[MonthlyIncome]" caption="MonthlyIncome" attribute="1" defaultMemberUniqueName="[Range].[MonthlyIncome].[All]" allUniqueName="[Range].[MonthlyIncome].[All]" dimensionUniqueName="[Range]" displayFolder="" count="0" memberValueDatatype="20" unbalanced="0"/>
    <cacheHierarchy uniqueName="[Range].[OverTime]" caption="OverTime" attribute="1" defaultMemberUniqueName="[Range].[OverTime].[All]" allUniqueName="[Range].[OverTime].[All]" dimensionUniqueName="[Range]" displayFolder="" count="0" memberValueDatatype="130" unbalanced="0"/>
    <cacheHierarchy uniqueName="[Range].[BusinessTravel]" caption="BusinessTravel" attribute="1" defaultMemberUniqueName="[Range].[BusinessTravel].[All]" allUniqueName="[Range].[BusinessTravel].[All]" dimensionUniqueName="[Range]" displayFolder="" count="0" memberValueDatatype="130" unbalanced="0"/>
    <cacheHierarchy uniqueName="[Range].[Categorization_MOnthly Income]" caption="Categorization_MOnthly Income" attribute="1" defaultMemberUniqueName="[Range].[Categorization_MOnthly Income].[All]" allUniqueName="[Range].[Categorization_MOnthly Income].[All]" dimensionUniqueName="[Range]" displayFolder="" count="0" memberValueDatatype="130" unbalanced="0"/>
    <cacheHierarchy uniqueName="[Range].[Categorization_Daily_Rates]" caption="Categorization_Daily_Rates" attribute="1" defaultMemberUniqueName="[Range].[Categorization_Daily_Rates].[All]" allUniqueName="[Range].[Categorization_Daily_Rates].[All]" dimensionUniqueName="[Range]" displayFolder="" count="0" memberValueDatatype="130" unbalanced="0"/>
    <cacheHierarchy uniqueName="[Measures].[Med]" caption="Med" measure="1" displayFolder="" measureGroup="Range" count="0" oneField="1">
      <fieldsUsage count="1"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MaritalStatus]" caption="Count of MaritalStatu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MaritalStatus]" caption="Distinct Count of MaritalStatu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onthlyIncome]" caption="Sum of MonthlyIncom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MonthlyIncome]" caption="Count of MonthlyIncom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MonthlyIncome]" caption="Average of MonthlyIncom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Categorization_MOnthly Income]" caption="Count of Categorization_MOnthly Income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Categorization_Daily_Rates]" caption="Count of Categorization_Daily_Rates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990.163185300924" backgroundQuery="1" createdVersion="8" refreshedVersion="8" minRefreshableVersion="3" recordCount="0" supportSubquery="1" supportAdvancedDrill="1" xr:uid="{D7B20CA1-7885-4151-817E-9F307757EC87}">
  <cacheSource type="external" connectionId="1"/>
  <cacheFields count="2">
    <cacheField name="[Range].[MaritalStatus].[MaritalStatus]" caption="MaritalStatus" numFmtId="0" hierarchy="7" level="1">
      <sharedItems count="1">
        <s v="Married"/>
      </sharedItems>
      <extLst>
        <ext xmlns:x15="http://schemas.microsoft.com/office/spreadsheetml/2010/11/main" uri="{4F2E5C28-24EA-4eb8-9CBF-B6C8F9C3D259}">
          <x15:cachedUniqueNames>
            <x15:cachedUniqueName index="0" name="[Range].[MaritalStatus].&amp;[Married]"/>
          </x15:cachedUniqueNames>
        </ext>
      </extLst>
    </cacheField>
    <cacheField name="[Measures].[Count of MaritalStatus]" caption="Count of MaritalStatus" numFmtId="0" hierarchy="16" level="32767"/>
  </cacheFields>
  <cacheHierarchies count="23"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DailyRate]" caption="DailyRate" attribute="1" defaultMemberUniqueName="[Range].[DailyRate].[All]" allUniqueName="[Range].[DailyRate].[All]" dimensionUniqueName="[Range]" displayFolder="" count="0" memberValueDatatype="20" unbalanced="0"/>
    <cacheHierarchy uniqueName="[Range].[Department]" caption="Department" attribute="1" defaultMemberUniqueName="[Range].[Department].[All]" allUniqueName="[Range].[Department].[All]" dimensionUniqueName="[Range]" displayFolder="" count="0" memberValueDatatype="130" unbalanced="0"/>
    <cacheHierarchy uniqueName="[Range].[EducationField]" caption="EducationField" attribute="1" defaultMemberUniqueName="[Range].[EducationField].[All]" allUniqueName="[Range].[EducationField].[All]" dimensionUniqueName="[Range]" displayFolder="" count="0" memberValueDatatype="13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JobRole]" caption="JobRole" attribute="1" defaultMemberUniqueName="[Range].[JobRole].[All]" allUniqueName="[Range].[JobRole].[All]" dimensionUniqueName="[Range]" displayFolder="" count="0" memberValueDatatype="130" unbalanced="0"/>
    <cacheHierarchy uniqueName="[Range].[JobSatisfaction]" caption="JobSatisfaction" attribute="1" defaultMemberUniqueName="[Range].[JobSatisfaction].[All]" allUniqueName="[Range].[JobSatisfaction].[All]" dimensionUniqueName="[Range]" displayFolder="" count="0" memberValueDatatype="20" unbalanced="0"/>
    <cacheHierarchy uniqueName="[Range].[MaritalStatus]" caption="MaritalStatus" attribute="1" defaultMemberUniqueName="[Range].[MaritalStatus].[All]" allUniqueName="[Range].[MaritalStatus].[All]" dimensionUniqueName="[Range]" displayFolder="" count="2" memberValueDatatype="130" unbalanced="0">
      <fieldsUsage count="2">
        <fieldUsage x="-1"/>
        <fieldUsage x="0"/>
      </fieldsUsage>
    </cacheHierarchy>
    <cacheHierarchy uniqueName="[Range].[MonthlyIncome]" caption="MonthlyIncome" attribute="1" defaultMemberUniqueName="[Range].[MonthlyIncome].[All]" allUniqueName="[Range].[MonthlyIncome].[All]" dimensionUniqueName="[Range]" displayFolder="" count="0" memberValueDatatype="20" unbalanced="0"/>
    <cacheHierarchy uniqueName="[Range].[OverTime]" caption="OverTime" attribute="1" defaultMemberUniqueName="[Range].[OverTime].[All]" allUniqueName="[Range].[OverTime].[All]" dimensionUniqueName="[Range]" displayFolder="" count="0" memberValueDatatype="130" unbalanced="0"/>
    <cacheHierarchy uniqueName="[Range].[BusinessTravel]" caption="BusinessTravel" attribute="1" defaultMemberUniqueName="[Range].[BusinessTravel].[All]" allUniqueName="[Range].[BusinessTravel].[All]" dimensionUniqueName="[Range]" displayFolder="" count="0" memberValueDatatype="130" unbalanced="0"/>
    <cacheHierarchy uniqueName="[Range].[Categorization_MOnthly Income]" caption="Categorization_MOnthly Income" attribute="1" defaultMemberUniqueName="[Range].[Categorization_MOnthly Income].[All]" allUniqueName="[Range].[Categorization_MOnthly Income].[All]" dimensionUniqueName="[Range]" displayFolder="" count="0" memberValueDatatype="130" unbalanced="0"/>
    <cacheHierarchy uniqueName="[Range].[Categorization_Daily_Rates]" caption="Categorization_Daily_Rates" attribute="1" defaultMemberUniqueName="[Range].[Categorization_Daily_Rates].[All]" allUniqueName="[Range].[Categorization_Daily_Rates].[All]" dimensionUniqueName="[Range]" displayFolder="" count="0" memberValueDatatype="130" unbalanced="0"/>
    <cacheHierarchy uniqueName="[Measures].[Med]" caption="Med" measure="1" displayFolder="" measureGroup="Range" count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MaritalStatus]" caption="Count of MaritalStatu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MaritalStatus]" caption="Distinct Count of MaritalStatu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onthlyIncome]" caption="Sum of MonthlyIncom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MonthlyIncome]" caption="Count of MonthlyIncom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MonthlyIncome]" caption="Average of MonthlyIncom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Categorization_MOnthly Income]" caption="Count of Categorization_MOnthly Income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Categorization_Daily_Rates]" caption="Count of Categorization_Daily_Rates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990.164071180552" backgroundQuery="1" createdVersion="8" refreshedVersion="8" minRefreshableVersion="3" recordCount="0" supportSubquery="1" supportAdvancedDrill="1" xr:uid="{77AC53EE-4367-4B85-BEB5-5530358238DD}">
  <cacheSource type="external" connectionId="1"/>
  <cacheFields count="3">
    <cacheField name="[Measures].[Count of Categorization_Daily_Rates]" caption="Count of Categorization_Daily_Rates" numFmtId="0" hierarchy="22" level="32767"/>
    <cacheField name="[Range].[DailyRate].[DailyRate]" caption="DailyRate" numFmtId="0" hierarchy="1" level="1">
      <sharedItems containsSemiMixedTypes="0" containsNonDate="0" containsString="0"/>
    </cacheField>
    <cacheField name="[Range].[Categorization_Daily_Rates].[Categorization_Daily_Rates]" caption="Categorization_Daily_Rates" numFmtId="0" hierarchy="12" level="1">
      <sharedItems count="1">
        <s v="B"/>
      </sharedItems>
      <extLst>
        <ext xmlns:x15="http://schemas.microsoft.com/office/spreadsheetml/2010/11/main" uri="{4F2E5C28-24EA-4eb8-9CBF-B6C8F9C3D259}">
          <x15:cachedUniqueNames>
            <x15:cachedUniqueName index="0" name="[Range].[Categorization_Daily_Rates].&amp;[B]"/>
          </x15:cachedUniqueNames>
        </ext>
      </extLst>
    </cacheField>
  </cacheFields>
  <cacheHierarchies count="23"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DailyRate]" caption="DailyRate" attribute="1" defaultMemberUniqueName="[Range].[DailyRate].[All]" allUniqueName="[Range].[DailyRate].[All]" dimensionUniqueName="[Range]" displayFolder="" count="2" memberValueDatatype="20" unbalanced="0">
      <fieldsUsage count="2">
        <fieldUsage x="-1"/>
        <fieldUsage x="1"/>
      </fieldsUsage>
    </cacheHierarchy>
    <cacheHierarchy uniqueName="[Range].[Department]" caption="Department" attribute="1" defaultMemberUniqueName="[Range].[Department].[All]" allUniqueName="[Range].[Department].[All]" dimensionUniqueName="[Range]" displayFolder="" count="0" memberValueDatatype="130" unbalanced="0"/>
    <cacheHierarchy uniqueName="[Range].[EducationField]" caption="EducationField" attribute="1" defaultMemberUniqueName="[Range].[EducationField].[All]" allUniqueName="[Range].[EducationField].[All]" dimensionUniqueName="[Range]" displayFolder="" count="0" memberValueDatatype="13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JobRole]" caption="JobRole" attribute="1" defaultMemberUniqueName="[Range].[JobRole].[All]" allUniqueName="[Range].[JobRole].[All]" dimensionUniqueName="[Range]" displayFolder="" count="0" memberValueDatatype="130" unbalanced="0"/>
    <cacheHierarchy uniqueName="[Range].[JobSatisfaction]" caption="JobSatisfaction" attribute="1" defaultMemberUniqueName="[Range].[JobSatisfaction].[All]" allUniqueName="[Range].[JobSatisfaction].[All]" dimensionUniqueName="[Range]" displayFolder="" count="0" memberValueDatatype="20" unbalanced="0"/>
    <cacheHierarchy uniqueName="[Range].[MaritalStatus]" caption="MaritalStatus" attribute="1" defaultMemberUniqueName="[Range].[MaritalStatus].[All]" allUniqueName="[Range].[MaritalStatus].[All]" dimensionUniqueName="[Range]" displayFolder="" count="0" memberValueDatatype="130" unbalanced="0"/>
    <cacheHierarchy uniqueName="[Range].[MonthlyIncome]" caption="MonthlyIncome" attribute="1" defaultMemberUniqueName="[Range].[MonthlyIncome].[All]" allUniqueName="[Range].[MonthlyIncome].[All]" dimensionUniqueName="[Range]" displayFolder="" count="0" memberValueDatatype="20" unbalanced="0"/>
    <cacheHierarchy uniqueName="[Range].[OverTime]" caption="OverTime" attribute="1" defaultMemberUniqueName="[Range].[OverTime].[All]" allUniqueName="[Range].[OverTime].[All]" dimensionUniqueName="[Range]" displayFolder="" count="0" memberValueDatatype="130" unbalanced="0"/>
    <cacheHierarchy uniqueName="[Range].[BusinessTravel]" caption="BusinessTravel" attribute="1" defaultMemberUniqueName="[Range].[BusinessTravel].[All]" allUniqueName="[Range].[BusinessTravel].[All]" dimensionUniqueName="[Range]" displayFolder="" count="0" memberValueDatatype="130" unbalanced="0"/>
    <cacheHierarchy uniqueName="[Range].[Categorization_MOnthly Income]" caption="Categorization_MOnthly Income" attribute="1" defaultMemberUniqueName="[Range].[Categorization_MOnthly Income].[All]" allUniqueName="[Range].[Categorization_MOnthly Income].[All]" dimensionUniqueName="[Range]" displayFolder="" count="0" memberValueDatatype="130" unbalanced="0"/>
    <cacheHierarchy uniqueName="[Range].[Categorization_Daily_Rates]" caption="Categorization_Daily_Rates" attribute="1" defaultMemberUniqueName="[Range].[Categorization_Daily_Rates].[All]" allUniqueName="[Range].[Categorization_Daily_Rates].[All]" dimensionUniqueName="[Range]" displayFolder="" count="2" memberValueDatatype="130" unbalanced="0">
      <fieldsUsage count="2">
        <fieldUsage x="-1"/>
        <fieldUsage x="2"/>
      </fieldsUsage>
    </cacheHierarchy>
    <cacheHierarchy uniqueName="[Measures].[Med]" caption="Med" measure="1" displayFolder="" measureGroup="Range" count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MaritalStatus]" caption="Count of MaritalStatu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MaritalStatus]" caption="Distinct Count of MaritalStatu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onthlyIncome]" caption="Sum of MonthlyIncom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MonthlyIncome]" caption="Count of MonthlyIncom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MonthlyIncome]" caption="Average of MonthlyIncom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Categorization_MOnthly Income]" caption="Count of Categorization_MOnthly Income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Categorization_Daily_Rates]" caption="Count of Categorization_Daily_Rates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41"/>
    <n v="1102"/>
    <x v="0"/>
    <x v="0"/>
    <x v="0"/>
    <x v="0"/>
    <n v="4"/>
    <x v="0"/>
    <x v="0"/>
    <x v="0"/>
    <x v="0"/>
  </r>
  <r>
    <n v="49"/>
    <n v="279"/>
    <x v="1"/>
    <x v="0"/>
    <x v="1"/>
    <x v="1"/>
    <n v="2"/>
    <x v="1"/>
    <x v="1"/>
    <x v="1"/>
    <x v="1"/>
  </r>
  <r>
    <n v="37"/>
    <n v="1373"/>
    <x v="1"/>
    <x v="1"/>
    <x v="1"/>
    <x v="2"/>
    <n v="3"/>
    <x v="0"/>
    <x v="2"/>
    <x v="0"/>
    <x v="0"/>
  </r>
  <r>
    <n v="33"/>
    <n v="1392"/>
    <x v="1"/>
    <x v="0"/>
    <x v="0"/>
    <x v="1"/>
    <n v="3"/>
    <x v="1"/>
    <x v="3"/>
    <x v="0"/>
    <x v="1"/>
  </r>
  <r>
    <n v="27"/>
    <n v="591"/>
    <x v="1"/>
    <x v="2"/>
    <x v="1"/>
    <x v="2"/>
    <n v="2"/>
    <x v="1"/>
    <x v="4"/>
    <x v="1"/>
    <x v="0"/>
  </r>
  <r>
    <n v="32"/>
    <n v="1005"/>
    <x v="1"/>
    <x v="0"/>
    <x v="1"/>
    <x v="2"/>
    <n v="4"/>
    <x v="0"/>
    <x v="5"/>
    <x v="1"/>
    <x v="1"/>
  </r>
  <r>
    <n v="59"/>
    <n v="1324"/>
    <x v="1"/>
    <x v="2"/>
    <x v="0"/>
    <x v="2"/>
    <n v="1"/>
    <x v="1"/>
    <x v="6"/>
    <x v="0"/>
    <x v="0"/>
  </r>
  <r>
    <n v="30"/>
    <n v="1358"/>
    <x v="1"/>
    <x v="0"/>
    <x v="1"/>
    <x v="2"/>
    <n v="3"/>
    <x v="2"/>
    <x v="7"/>
    <x v="1"/>
    <x v="0"/>
  </r>
  <r>
    <n v="38"/>
    <n v="216"/>
    <x v="1"/>
    <x v="0"/>
    <x v="1"/>
    <x v="3"/>
    <n v="3"/>
    <x v="0"/>
    <x v="8"/>
    <x v="1"/>
    <x v="1"/>
  </r>
  <r>
    <n v="36"/>
    <n v="1299"/>
    <x v="1"/>
    <x v="2"/>
    <x v="1"/>
    <x v="4"/>
    <n v="3"/>
    <x v="1"/>
    <x v="9"/>
    <x v="1"/>
    <x v="0"/>
  </r>
  <r>
    <n v="35"/>
    <n v="809"/>
    <x v="1"/>
    <x v="2"/>
    <x v="1"/>
    <x v="2"/>
    <n v="2"/>
    <x v="1"/>
    <x v="10"/>
    <x v="1"/>
    <x v="0"/>
  </r>
  <r>
    <n v="29"/>
    <n v="153"/>
    <x v="1"/>
    <x v="0"/>
    <x v="0"/>
    <x v="2"/>
    <n v="3"/>
    <x v="0"/>
    <x v="11"/>
    <x v="0"/>
    <x v="0"/>
  </r>
  <r>
    <n v="31"/>
    <n v="670"/>
    <x v="1"/>
    <x v="0"/>
    <x v="1"/>
    <x v="1"/>
    <n v="3"/>
    <x v="2"/>
    <x v="12"/>
    <x v="1"/>
    <x v="0"/>
  </r>
  <r>
    <n v="34"/>
    <n v="1346"/>
    <x v="1"/>
    <x v="2"/>
    <x v="1"/>
    <x v="2"/>
    <n v="4"/>
    <x v="2"/>
    <x v="13"/>
    <x v="1"/>
    <x v="0"/>
  </r>
  <r>
    <n v="28"/>
    <n v="103"/>
    <x v="1"/>
    <x v="0"/>
    <x v="1"/>
    <x v="2"/>
    <n v="3"/>
    <x v="0"/>
    <x v="14"/>
    <x v="0"/>
    <x v="0"/>
  </r>
  <r>
    <n v="29"/>
    <n v="1389"/>
    <x v="1"/>
    <x v="0"/>
    <x v="0"/>
    <x v="3"/>
    <n v="1"/>
    <x v="2"/>
    <x v="15"/>
    <x v="1"/>
    <x v="0"/>
  </r>
  <r>
    <n v="32"/>
    <n v="334"/>
    <x v="1"/>
    <x v="0"/>
    <x v="1"/>
    <x v="1"/>
    <n v="2"/>
    <x v="2"/>
    <x v="16"/>
    <x v="0"/>
    <x v="0"/>
  </r>
  <r>
    <n v="22"/>
    <n v="1123"/>
    <x v="1"/>
    <x v="2"/>
    <x v="1"/>
    <x v="2"/>
    <n v="4"/>
    <x v="2"/>
    <x v="17"/>
    <x v="0"/>
    <x v="2"/>
  </r>
  <r>
    <n v="53"/>
    <n v="1219"/>
    <x v="0"/>
    <x v="0"/>
    <x v="0"/>
    <x v="5"/>
    <n v="4"/>
    <x v="1"/>
    <x v="18"/>
    <x v="1"/>
    <x v="0"/>
  </r>
  <r>
    <n v="38"/>
    <n v="371"/>
    <x v="1"/>
    <x v="0"/>
    <x v="1"/>
    <x v="1"/>
    <n v="4"/>
    <x v="0"/>
    <x v="19"/>
    <x v="0"/>
    <x v="0"/>
  </r>
  <r>
    <n v="24"/>
    <n v="673"/>
    <x v="1"/>
    <x v="1"/>
    <x v="0"/>
    <x v="3"/>
    <n v="3"/>
    <x v="2"/>
    <x v="20"/>
    <x v="1"/>
    <x v="2"/>
  </r>
  <r>
    <n v="36"/>
    <n v="1218"/>
    <x v="0"/>
    <x v="0"/>
    <x v="1"/>
    <x v="6"/>
    <n v="1"/>
    <x v="0"/>
    <x v="21"/>
    <x v="1"/>
    <x v="0"/>
  </r>
  <r>
    <n v="34"/>
    <n v="419"/>
    <x v="1"/>
    <x v="0"/>
    <x v="0"/>
    <x v="7"/>
    <n v="2"/>
    <x v="0"/>
    <x v="22"/>
    <x v="1"/>
    <x v="0"/>
  </r>
  <r>
    <n v="21"/>
    <n v="391"/>
    <x v="1"/>
    <x v="0"/>
    <x v="1"/>
    <x v="1"/>
    <n v="4"/>
    <x v="0"/>
    <x v="23"/>
    <x v="1"/>
    <x v="0"/>
  </r>
  <r>
    <n v="34"/>
    <n v="699"/>
    <x v="1"/>
    <x v="2"/>
    <x v="1"/>
    <x v="1"/>
    <n v="1"/>
    <x v="0"/>
    <x v="24"/>
    <x v="1"/>
    <x v="0"/>
  </r>
  <r>
    <n v="53"/>
    <n v="1282"/>
    <x v="1"/>
    <x v="1"/>
    <x v="0"/>
    <x v="5"/>
    <n v="3"/>
    <x v="2"/>
    <x v="25"/>
    <x v="1"/>
    <x v="0"/>
  </r>
  <r>
    <n v="32"/>
    <n v="1125"/>
    <x v="1"/>
    <x v="0"/>
    <x v="0"/>
    <x v="1"/>
    <n v="1"/>
    <x v="0"/>
    <x v="26"/>
    <x v="0"/>
    <x v="1"/>
  </r>
  <r>
    <n v="42"/>
    <n v="691"/>
    <x v="0"/>
    <x v="3"/>
    <x v="1"/>
    <x v="0"/>
    <n v="2"/>
    <x v="1"/>
    <x v="27"/>
    <x v="1"/>
    <x v="0"/>
  </r>
  <r>
    <n v="44"/>
    <n v="477"/>
    <x v="1"/>
    <x v="2"/>
    <x v="0"/>
    <x v="4"/>
    <n v="4"/>
    <x v="1"/>
    <x v="28"/>
    <x v="1"/>
    <x v="0"/>
  </r>
  <r>
    <n v="46"/>
    <n v="705"/>
    <x v="0"/>
    <x v="3"/>
    <x v="0"/>
    <x v="5"/>
    <n v="1"/>
    <x v="0"/>
    <x v="29"/>
    <x v="1"/>
    <x v="0"/>
  </r>
  <r>
    <n v="33"/>
    <n v="924"/>
    <x v="1"/>
    <x v="2"/>
    <x v="1"/>
    <x v="2"/>
    <n v="4"/>
    <x v="0"/>
    <x v="30"/>
    <x v="1"/>
    <x v="0"/>
  </r>
  <r>
    <n v="44"/>
    <n v="1459"/>
    <x v="1"/>
    <x v="1"/>
    <x v="1"/>
    <x v="4"/>
    <n v="4"/>
    <x v="1"/>
    <x v="31"/>
    <x v="0"/>
    <x v="0"/>
  </r>
  <r>
    <n v="30"/>
    <n v="125"/>
    <x v="1"/>
    <x v="2"/>
    <x v="1"/>
    <x v="2"/>
    <n v="3"/>
    <x v="0"/>
    <x v="32"/>
    <x v="1"/>
    <x v="0"/>
  </r>
  <r>
    <n v="39"/>
    <n v="895"/>
    <x v="0"/>
    <x v="4"/>
    <x v="1"/>
    <x v="6"/>
    <n v="4"/>
    <x v="1"/>
    <x v="33"/>
    <x v="1"/>
    <x v="0"/>
  </r>
  <r>
    <n v="24"/>
    <n v="813"/>
    <x v="1"/>
    <x v="2"/>
    <x v="1"/>
    <x v="1"/>
    <n v="4"/>
    <x v="1"/>
    <x v="34"/>
    <x v="0"/>
    <x v="0"/>
  </r>
  <r>
    <n v="43"/>
    <n v="1273"/>
    <x v="1"/>
    <x v="2"/>
    <x v="0"/>
    <x v="1"/>
    <n v="3"/>
    <x v="2"/>
    <x v="35"/>
    <x v="1"/>
    <x v="0"/>
  </r>
  <r>
    <n v="50"/>
    <n v="869"/>
    <x v="0"/>
    <x v="3"/>
    <x v="1"/>
    <x v="6"/>
    <n v="3"/>
    <x v="1"/>
    <x v="36"/>
    <x v="0"/>
    <x v="0"/>
  </r>
  <r>
    <n v="35"/>
    <n v="890"/>
    <x v="0"/>
    <x v="3"/>
    <x v="0"/>
    <x v="6"/>
    <n v="4"/>
    <x v="1"/>
    <x v="37"/>
    <x v="1"/>
    <x v="0"/>
  </r>
  <r>
    <n v="36"/>
    <n v="852"/>
    <x v="1"/>
    <x v="0"/>
    <x v="0"/>
    <x v="1"/>
    <n v="1"/>
    <x v="1"/>
    <x v="38"/>
    <x v="0"/>
    <x v="0"/>
  </r>
  <r>
    <n v="33"/>
    <n v="1141"/>
    <x v="0"/>
    <x v="0"/>
    <x v="0"/>
    <x v="0"/>
    <n v="1"/>
    <x v="1"/>
    <x v="39"/>
    <x v="1"/>
    <x v="1"/>
  </r>
  <r>
    <n v="35"/>
    <n v="464"/>
    <x v="1"/>
    <x v="1"/>
    <x v="1"/>
    <x v="2"/>
    <n v="4"/>
    <x v="2"/>
    <x v="40"/>
    <x v="1"/>
    <x v="0"/>
  </r>
  <r>
    <n v="27"/>
    <n v="1240"/>
    <x v="1"/>
    <x v="0"/>
    <x v="0"/>
    <x v="2"/>
    <n v="1"/>
    <x v="2"/>
    <x v="41"/>
    <x v="1"/>
    <x v="0"/>
  </r>
  <r>
    <n v="26"/>
    <n v="1357"/>
    <x v="1"/>
    <x v="0"/>
    <x v="1"/>
    <x v="2"/>
    <n v="3"/>
    <x v="0"/>
    <x v="34"/>
    <x v="1"/>
    <x v="0"/>
  </r>
  <r>
    <n v="27"/>
    <n v="994"/>
    <x v="0"/>
    <x v="0"/>
    <x v="1"/>
    <x v="0"/>
    <n v="3"/>
    <x v="0"/>
    <x v="42"/>
    <x v="1"/>
    <x v="1"/>
  </r>
  <r>
    <n v="30"/>
    <n v="721"/>
    <x v="1"/>
    <x v="2"/>
    <x v="0"/>
    <x v="2"/>
    <n v="4"/>
    <x v="0"/>
    <x v="20"/>
    <x v="1"/>
    <x v="1"/>
  </r>
  <r>
    <n v="41"/>
    <n v="1360"/>
    <x v="1"/>
    <x v="4"/>
    <x v="0"/>
    <x v="7"/>
    <n v="3"/>
    <x v="1"/>
    <x v="43"/>
    <x v="1"/>
    <x v="0"/>
  </r>
  <r>
    <n v="34"/>
    <n v="1065"/>
    <x v="0"/>
    <x v="3"/>
    <x v="1"/>
    <x v="0"/>
    <n v="3"/>
    <x v="0"/>
    <x v="44"/>
    <x v="1"/>
    <x v="2"/>
  </r>
  <r>
    <n v="37"/>
    <n v="408"/>
    <x v="1"/>
    <x v="0"/>
    <x v="1"/>
    <x v="1"/>
    <n v="2"/>
    <x v="1"/>
    <x v="45"/>
    <x v="1"/>
    <x v="0"/>
  </r>
  <r>
    <n v="46"/>
    <n v="1211"/>
    <x v="0"/>
    <x v="3"/>
    <x v="1"/>
    <x v="0"/>
    <n v="4"/>
    <x v="0"/>
    <x v="46"/>
    <x v="0"/>
    <x v="1"/>
  </r>
  <r>
    <n v="35"/>
    <n v="1229"/>
    <x v="1"/>
    <x v="0"/>
    <x v="1"/>
    <x v="2"/>
    <n v="4"/>
    <x v="1"/>
    <x v="47"/>
    <x v="1"/>
    <x v="0"/>
  </r>
  <r>
    <n v="48"/>
    <n v="626"/>
    <x v="1"/>
    <x v="0"/>
    <x v="1"/>
    <x v="2"/>
    <n v="3"/>
    <x v="0"/>
    <x v="48"/>
    <x v="0"/>
    <x v="0"/>
  </r>
  <r>
    <n v="28"/>
    <n v="1434"/>
    <x v="1"/>
    <x v="4"/>
    <x v="1"/>
    <x v="2"/>
    <n v="3"/>
    <x v="0"/>
    <x v="49"/>
    <x v="0"/>
    <x v="0"/>
  </r>
  <r>
    <n v="44"/>
    <n v="1488"/>
    <x v="0"/>
    <x v="3"/>
    <x v="0"/>
    <x v="0"/>
    <n v="1"/>
    <x v="2"/>
    <x v="50"/>
    <x v="0"/>
    <x v="0"/>
  </r>
  <r>
    <n v="35"/>
    <n v="1097"/>
    <x v="1"/>
    <x v="2"/>
    <x v="1"/>
    <x v="4"/>
    <n v="1"/>
    <x v="1"/>
    <x v="51"/>
    <x v="0"/>
    <x v="2"/>
  </r>
  <r>
    <n v="26"/>
    <n v="1443"/>
    <x v="0"/>
    <x v="3"/>
    <x v="0"/>
    <x v="0"/>
    <n v="4"/>
    <x v="1"/>
    <x v="52"/>
    <x v="0"/>
    <x v="0"/>
  </r>
  <r>
    <n v="33"/>
    <n v="515"/>
    <x v="1"/>
    <x v="0"/>
    <x v="0"/>
    <x v="7"/>
    <n v="4"/>
    <x v="0"/>
    <x v="53"/>
    <x v="0"/>
    <x v="1"/>
  </r>
  <r>
    <n v="35"/>
    <n v="853"/>
    <x v="0"/>
    <x v="0"/>
    <x v="1"/>
    <x v="0"/>
    <n v="1"/>
    <x v="1"/>
    <x v="54"/>
    <x v="1"/>
    <x v="1"/>
  </r>
  <r>
    <n v="35"/>
    <n v="1142"/>
    <x v="1"/>
    <x v="2"/>
    <x v="0"/>
    <x v="2"/>
    <n v="1"/>
    <x v="1"/>
    <x v="55"/>
    <x v="0"/>
    <x v="0"/>
  </r>
  <r>
    <n v="31"/>
    <n v="655"/>
    <x v="1"/>
    <x v="0"/>
    <x v="1"/>
    <x v="2"/>
    <n v="4"/>
    <x v="2"/>
    <x v="56"/>
    <x v="1"/>
    <x v="0"/>
  </r>
  <r>
    <n v="37"/>
    <n v="1115"/>
    <x v="1"/>
    <x v="0"/>
    <x v="1"/>
    <x v="3"/>
    <n v="3"/>
    <x v="2"/>
    <x v="0"/>
    <x v="1"/>
    <x v="0"/>
  </r>
  <r>
    <n v="32"/>
    <n v="427"/>
    <x v="1"/>
    <x v="2"/>
    <x v="1"/>
    <x v="3"/>
    <n v="4"/>
    <x v="1"/>
    <x v="57"/>
    <x v="0"/>
    <x v="0"/>
  </r>
  <r>
    <n v="38"/>
    <n v="653"/>
    <x v="1"/>
    <x v="0"/>
    <x v="0"/>
    <x v="2"/>
    <n v="4"/>
    <x v="0"/>
    <x v="58"/>
    <x v="1"/>
    <x v="1"/>
  </r>
  <r>
    <n v="50"/>
    <n v="989"/>
    <x v="1"/>
    <x v="2"/>
    <x v="0"/>
    <x v="7"/>
    <n v="3"/>
    <x v="2"/>
    <x v="59"/>
    <x v="0"/>
    <x v="0"/>
  </r>
  <r>
    <n v="59"/>
    <n v="1435"/>
    <x v="0"/>
    <x v="0"/>
    <x v="0"/>
    <x v="0"/>
    <n v="1"/>
    <x v="0"/>
    <x v="60"/>
    <x v="1"/>
    <x v="0"/>
  </r>
  <r>
    <n v="36"/>
    <n v="1223"/>
    <x v="1"/>
    <x v="4"/>
    <x v="0"/>
    <x v="4"/>
    <n v="3"/>
    <x v="2"/>
    <x v="61"/>
    <x v="1"/>
    <x v="0"/>
  </r>
  <r>
    <n v="55"/>
    <n v="836"/>
    <x v="1"/>
    <x v="2"/>
    <x v="0"/>
    <x v="5"/>
    <n v="3"/>
    <x v="2"/>
    <x v="62"/>
    <x v="0"/>
    <x v="0"/>
  </r>
  <r>
    <n v="36"/>
    <n v="1195"/>
    <x v="1"/>
    <x v="0"/>
    <x v="1"/>
    <x v="3"/>
    <n v="2"/>
    <x v="0"/>
    <x v="63"/>
    <x v="1"/>
    <x v="1"/>
  </r>
  <r>
    <n v="45"/>
    <n v="1339"/>
    <x v="1"/>
    <x v="0"/>
    <x v="1"/>
    <x v="1"/>
    <n v="1"/>
    <x v="2"/>
    <x v="64"/>
    <x v="1"/>
    <x v="0"/>
  </r>
  <r>
    <n v="35"/>
    <n v="664"/>
    <x v="1"/>
    <x v="2"/>
    <x v="1"/>
    <x v="1"/>
    <n v="1"/>
    <x v="1"/>
    <x v="65"/>
    <x v="1"/>
    <x v="1"/>
  </r>
  <r>
    <n v="36"/>
    <n v="318"/>
    <x v="1"/>
    <x v="2"/>
    <x v="1"/>
    <x v="1"/>
    <n v="3"/>
    <x v="1"/>
    <x v="66"/>
    <x v="0"/>
    <x v="0"/>
  </r>
  <r>
    <n v="59"/>
    <n v="1225"/>
    <x v="0"/>
    <x v="0"/>
    <x v="0"/>
    <x v="0"/>
    <n v="3"/>
    <x v="0"/>
    <x v="67"/>
    <x v="1"/>
    <x v="1"/>
  </r>
  <r>
    <n v="29"/>
    <n v="1328"/>
    <x v="1"/>
    <x v="0"/>
    <x v="1"/>
    <x v="1"/>
    <n v="2"/>
    <x v="1"/>
    <x v="68"/>
    <x v="1"/>
    <x v="0"/>
  </r>
  <r>
    <n v="31"/>
    <n v="1082"/>
    <x v="1"/>
    <x v="2"/>
    <x v="1"/>
    <x v="1"/>
    <n v="2"/>
    <x v="0"/>
    <x v="69"/>
    <x v="1"/>
    <x v="0"/>
  </r>
  <r>
    <n v="32"/>
    <n v="548"/>
    <x v="1"/>
    <x v="0"/>
    <x v="1"/>
    <x v="1"/>
    <n v="2"/>
    <x v="1"/>
    <x v="70"/>
    <x v="1"/>
    <x v="0"/>
  </r>
  <r>
    <n v="36"/>
    <n v="132"/>
    <x v="1"/>
    <x v="0"/>
    <x v="0"/>
    <x v="2"/>
    <n v="4"/>
    <x v="1"/>
    <x v="71"/>
    <x v="1"/>
    <x v="0"/>
  </r>
  <r>
    <n v="31"/>
    <n v="746"/>
    <x v="1"/>
    <x v="0"/>
    <x v="0"/>
    <x v="3"/>
    <n v="4"/>
    <x v="0"/>
    <x v="72"/>
    <x v="1"/>
    <x v="0"/>
  </r>
  <r>
    <n v="35"/>
    <n v="776"/>
    <x v="0"/>
    <x v="3"/>
    <x v="1"/>
    <x v="0"/>
    <n v="1"/>
    <x v="0"/>
    <x v="73"/>
    <x v="1"/>
    <x v="0"/>
  </r>
  <r>
    <n v="45"/>
    <n v="193"/>
    <x v="1"/>
    <x v="1"/>
    <x v="1"/>
    <x v="7"/>
    <n v="1"/>
    <x v="1"/>
    <x v="74"/>
    <x v="0"/>
    <x v="0"/>
  </r>
  <r>
    <n v="37"/>
    <n v="397"/>
    <x v="1"/>
    <x v="2"/>
    <x v="1"/>
    <x v="7"/>
    <n v="3"/>
    <x v="0"/>
    <x v="75"/>
    <x v="1"/>
    <x v="0"/>
  </r>
  <r>
    <n v="46"/>
    <n v="945"/>
    <x v="2"/>
    <x v="2"/>
    <x v="1"/>
    <x v="8"/>
    <n v="2"/>
    <x v="2"/>
    <x v="76"/>
    <x v="0"/>
    <x v="0"/>
  </r>
  <r>
    <n v="30"/>
    <n v="852"/>
    <x v="1"/>
    <x v="0"/>
    <x v="1"/>
    <x v="2"/>
    <n v="4"/>
    <x v="1"/>
    <x v="77"/>
    <x v="0"/>
    <x v="0"/>
  </r>
  <r>
    <n v="35"/>
    <n v="1214"/>
    <x v="1"/>
    <x v="2"/>
    <x v="1"/>
    <x v="1"/>
    <n v="3"/>
    <x v="0"/>
    <x v="78"/>
    <x v="1"/>
    <x v="0"/>
  </r>
  <r>
    <n v="55"/>
    <n v="111"/>
    <x v="0"/>
    <x v="0"/>
    <x v="1"/>
    <x v="0"/>
    <n v="4"/>
    <x v="1"/>
    <x v="79"/>
    <x v="1"/>
    <x v="0"/>
  </r>
  <r>
    <n v="38"/>
    <n v="573"/>
    <x v="1"/>
    <x v="2"/>
    <x v="0"/>
    <x v="1"/>
    <n v="4"/>
    <x v="2"/>
    <x v="80"/>
    <x v="0"/>
    <x v="2"/>
  </r>
  <r>
    <n v="34"/>
    <n v="1153"/>
    <x v="1"/>
    <x v="2"/>
    <x v="1"/>
    <x v="3"/>
    <n v="2"/>
    <x v="1"/>
    <x v="81"/>
    <x v="1"/>
    <x v="0"/>
  </r>
  <r>
    <n v="56"/>
    <n v="1400"/>
    <x v="1"/>
    <x v="0"/>
    <x v="1"/>
    <x v="3"/>
    <n v="4"/>
    <x v="0"/>
    <x v="82"/>
    <x v="1"/>
    <x v="0"/>
  </r>
  <r>
    <n v="23"/>
    <n v="541"/>
    <x v="0"/>
    <x v="4"/>
    <x v="1"/>
    <x v="6"/>
    <n v="1"/>
    <x v="2"/>
    <x v="83"/>
    <x v="1"/>
    <x v="0"/>
  </r>
  <r>
    <n v="51"/>
    <n v="432"/>
    <x v="1"/>
    <x v="0"/>
    <x v="1"/>
    <x v="2"/>
    <n v="4"/>
    <x v="1"/>
    <x v="84"/>
    <x v="1"/>
    <x v="0"/>
  </r>
  <r>
    <n v="30"/>
    <n v="288"/>
    <x v="1"/>
    <x v="0"/>
    <x v="1"/>
    <x v="4"/>
    <n v="4"/>
    <x v="1"/>
    <x v="85"/>
    <x v="1"/>
    <x v="0"/>
  </r>
  <r>
    <n v="46"/>
    <n v="669"/>
    <x v="0"/>
    <x v="2"/>
    <x v="1"/>
    <x v="0"/>
    <n v="4"/>
    <x v="0"/>
    <x v="86"/>
    <x v="1"/>
    <x v="0"/>
  </r>
  <r>
    <n v="40"/>
    <n v="530"/>
    <x v="1"/>
    <x v="0"/>
    <x v="1"/>
    <x v="4"/>
    <n v="2"/>
    <x v="1"/>
    <x v="87"/>
    <x v="1"/>
    <x v="1"/>
  </r>
  <r>
    <n v="51"/>
    <n v="632"/>
    <x v="0"/>
    <x v="3"/>
    <x v="1"/>
    <x v="0"/>
    <n v="4"/>
    <x v="0"/>
    <x v="88"/>
    <x v="0"/>
    <x v="0"/>
  </r>
  <r>
    <n v="30"/>
    <n v="1334"/>
    <x v="0"/>
    <x v="2"/>
    <x v="0"/>
    <x v="0"/>
    <n v="2"/>
    <x v="2"/>
    <x v="89"/>
    <x v="0"/>
    <x v="0"/>
  </r>
  <r>
    <n v="46"/>
    <n v="638"/>
    <x v="1"/>
    <x v="2"/>
    <x v="1"/>
    <x v="4"/>
    <n v="1"/>
    <x v="1"/>
    <x v="90"/>
    <x v="0"/>
    <x v="1"/>
  </r>
  <r>
    <n v="32"/>
    <n v="1093"/>
    <x v="0"/>
    <x v="2"/>
    <x v="1"/>
    <x v="0"/>
    <n v="3"/>
    <x v="0"/>
    <x v="91"/>
    <x v="1"/>
    <x v="0"/>
  </r>
  <r>
    <n v="54"/>
    <n v="1217"/>
    <x v="1"/>
    <x v="4"/>
    <x v="0"/>
    <x v="7"/>
    <n v="3"/>
    <x v="1"/>
    <x v="92"/>
    <x v="1"/>
    <x v="0"/>
  </r>
  <r>
    <n v="24"/>
    <n v="1353"/>
    <x v="0"/>
    <x v="1"/>
    <x v="0"/>
    <x v="0"/>
    <n v="3"/>
    <x v="1"/>
    <x v="93"/>
    <x v="1"/>
    <x v="0"/>
  </r>
  <r>
    <n v="28"/>
    <n v="120"/>
    <x v="0"/>
    <x v="2"/>
    <x v="1"/>
    <x v="0"/>
    <n v="3"/>
    <x v="1"/>
    <x v="94"/>
    <x v="1"/>
    <x v="2"/>
  </r>
  <r>
    <n v="58"/>
    <n v="682"/>
    <x v="0"/>
    <x v="2"/>
    <x v="1"/>
    <x v="0"/>
    <n v="3"/>
    <x v="0"/>
    <x v="95"/>
    <x v="1"/>
    <x v="0"/>
  </r>
  <r>
    <n v="44"/>
    <n v="489"/>
    <x v="1"/>
    <x v="2"/>
    <x v="1"/>
    <x v="2"/>
    <n v="2"/>
    <x v="1"/>
    <x v="96"/>
    <x v="1"/>
    <x v="2"/>
  </r>
  <r>
    <n v="37"/>
    <n v="807"/>
    <x v="2"/>
    <x v="5"/>
    <x v="1"/>
    <x v="8"/>
    <n v="1"/>
    <x v="2"/>
    <x v="97"/>
    <x v="0"/>
    <x v="0"/>
  </r>
  <r>
    <n v="32"/>
    <n v="827"/>
    <x v="1"/>
    <x v="0"/>
    <x v="1"/>
    <x v="1"/>
    <n v="1"/>
    <x v="0"/>
    <x v="98"/>
    <x v="1"/>
    <x v="0"/>
  </r>
  <r>
    <n v="20"/>
    <n v="871"/>
    <x v="1"/>
    <x v="0"/>
    <x v="0"/>
    <x v="2"/>
    <n v="4"/>
    <x v="0"/>
    <x v="99"/>
    <x v="0"/>
    <x v="1"/>
  </r>
  <r>
    <n v="34"/>
    <n v="665"/>
    <x v="1"/>
    <x v="1"/>
    <x v="0"/>
    <x v="1"/>
    <n v="3"/>
    <x v="0"/>
    <x v="100"/>
    <x v="1"/>
    <x v="0"/>
  </r>
  <r>
    <n v="37"/>
    <n v="1040"/>
    <x v="1"/>
    <x v="0"/>
    <x v="1"/>
    <x v="4"/>
    <n v="4"/>
    <x v="2"/>
    <x v="101"/>
    <x v="1"/>
    <x v="2"/>
  </r>
  <r>
    <n v="59"/>
    <n v="1420"/>
    <x v="2"/>
    <x v="5"/>
    <x v="0"/>
    <x v="5"/>
    <n v="4"/>
    <x v="1"/>
    <x v="102"/>
    <x v="1"/>
    <x v="2"/>
  </r>
  <r>
    <n v="50"/>
    <n v="1115"/>
    <x v="1"/>
    <x v="0"/>
    <x v="0"/>
    <x v="7"/>
    <n v="2"/>
    <x v="1"/>
    <x v="103"/>
    <x v="0"/>
    <x v="1"/>
  </r>
  <r>
    <n v="25"/>
    <n v="240"/>
    <x v="0"/>
    <x v="3"/>
    <x v="1"/>
    <x v="0"/>
    <n v="3"/>
    <x v="0"/>
    <x v="104"/>
    <x v="0"/>
    <x v="0"/>
  </r>
  <r>
    <n v="25"/>
    <n v="1280"/>
    <x v="1"/>
    <x v="2"/>
    <x v="1"/>
    <x v="1"/>
    <n v="4"/>
    <x v="1"/>
    <x v="105"/>
    <x v="1"/>
    <x v="0"/>
  </r>
  <r>
    <n v="22"/>
    <n v="534"/>
    <x v="1"/>
    <x v="2"/>
    <x v="0"/>
    <x v="2"/>
    <n v="4"/>
    <x v="0"/>
    <x v="106"/>
    <x v="1"/>
    <x v="0"/>
  </r>
  <r>
    <n v="51"/>
    <n v="1456"/>
    <x v="1"/>
    <x v="2"/>
    <x v="0"/>
    <x v="4"/>
    <n v="1"/>
    <x v="0"/>
    <x v="107"/>
    <x v="1"/>
    <x v="1"/>
  </r>
  <r>
    <n v="34"/>
    <n v="658"/>
    <x v="1"/>
    <x v="0"/>
    <x v="1"/>
    <x v="2"/>
    <n v="3"/>
    <x v="0"/>
    <x v="108"/>
    <x v="0"/>
    <x v="1"/>
  </r>
  <r>
    <n v="54"/>
    <n v="142"/>
    <x v="2"/>
    <x v="5"/>
    <x v="0"/>
    <x v="5"/>
    <n v="4"/>
    <x v="0"/>
    <x v="109"/>
    <x v="0"/>
    <x v="2"/>
  </r>
  <r>
    <n v="24"/>
    <n v="1127"/>
    <x v="1"/>
    <x v="0"/>
    <x v="1"/>
    <x v="2"/>
    <n v="3"/>
    <x v="1"/>
    <x v="110"/>
    <x v="1"/>
    <x v="0"/>
  </r>
  <r>
    <n v="34"/>
    <n v="1031"/>
    <x v="1"/>
    <x v="0"/>
    <x v="0"/>
    <x v="1"/>
    <n v="2"/>
    <x v="2"/>
    <x v="111"/>
    <x v="1"/>
    <x v="0"/>
  </r>
  <r>
    <n v="37"/>
    <n v="1189"/>
    <x v="0"/>
    <x v="0"/>
    <x v="1"/>
    <x v="0"/>
    <n v="4"/>
    <x v="0"/>
    <x v="112"/>
    <x v="1"/>
    <x v="0"/>
  </r>
  <r>
    <n v="34"/>
    <n v="1354"/>
    <x v="1"/>
    <x v="2"/>
    <x v="0"/>
    <x v="5"/>
    <n v="1"/>
    <x v="0"/>
    <x v="113"/>
    <x v="1"/>
    <x v="0"/>
  </r>
  <r>
    <n v="36"/>
    <n v="1467"/>
    <x v="0"/>
    <x v="4"/>
    <x v="0"/>
    <x v="0"/>
    <n v="4"/>
    <x v="1"/>
    <x v="114"/>
    <x v="1"/>
    <x v="1"/>
  </r>
  <r>
    <n v="36"/>
    <n v="922"/>
    <x v="1"/>
    <x v="0"/>
    <x v="0"/>
    <x v="2"/>
    <n v="4"/>
    <x v="2"/>
    <x v="115"/>
    <x v="1"/>
    <x v="0"/>
  </r>
  <r>
    <n v="43"/>
    <n v="394"/>
    <x v="0"/>
    <x v="0"/>
    <x v="1"/>
    <x v="5"/>
    <n v="4"/>
    <x v="1"/>
    <x v="116"/>
    <x v="0"/>
    <x v="1"/>
  </r>
  <r>
    <n v="30"/>
    <n v="1312"/>
    <x v="1"/>
    <x v="0"/>
    <x v="1"/>
    <x v="1"/>
    <n v="3"/>
    <x v="2"/>
    <x v="117"/>
    <x v="1"/>
    <x v="1"/>
  </r>
  <r>
    <n v="33"/>
    <n v="750"/>
    <x v="0"/>
    <x v="3"/>
    <x v="1"/>
    <x v="0"/>
    <n v="2"/>
    <x v="1"/>
    <x v="118"/>
    <x v="1"/>
    <x v="2"/>
  </r>
  <r>
    <n v="56"/>
    <n v="441"/>
    <x v="1"/>
    <x v="0"/>
    <x v="0"/>
    <x v="1"/>
    <n v="2"/>
    <x v="1"/>
    <x v="119"/>
    <x v="0"/>
    <x v="0"/>
  </r>
  <r>
    <n v="51"/>
    <n v="684"/>
    <x v="1"/>
    <x v="0"/>
    <x v="1"/>
    <x v="7"/>
    <n v="3"/>
    <x v="0"/>
    <x v="120"/>
    <x v="1"/>
    <x v="0"/>
  </r>
  <r>
    <n v="31"/>
    <n v="249"/>
    <x v="0"/>
    <x v="0"/>
    <x v="1"/>
    <x v="0"/>
    <n v="3"/>
    <x v="1"/>
    <x v="121"/>
    <x v="0"/>
    <x v="0"/>
  </r>
  <r>
    <n v="26"/>
    <n v="841"/>
    <x v="1"/>
    <x v="1"/>
    <x v="0"/>
    <x v="1"/>
    <n v="2"/>
    <x v="1"/>
    <x v="122"/>
    <x v="1"/>
    <x v="0"/>
  </r>
  <r>
    <n v="58"/>
    <n v="147"/>
    <x v="1"/>
    <x v="2"/>
    <x v="0"/>
    <x v="4"/>
    <n v="4"/>
    <x v="1"/>
    <x v="123"/>
    <x v="1"/>
    <x v="0"/>
  </r>
  <r>
    <n v="19"/>
    <n v="528"/>
    <x v="0"/>
    <x v="3"/>
    <x v="1"/>
    <x v="6"/>
    <n v="3"/>
    <x v="0"/>
    <x v="124"/>
    <x v="0"/>
    <x v="0"/>
  </r>
  <r>
    <n v="22"/>
    <n v="594"/>
    <x v="1"/>
    <x v="4"/>
    <x v="1"/>
    <x v="2"/>
    <n v="4"/>
    <x v="1"/>
    <x v="125"/>
    <x v="1"/>
    <x v="0"/>
  </r>
  <r>
    <n v="49"/>
    <n v="470"/>
    <x v="1"/>
    <x v="2"/>
    <x v="0"/>
    <x v="3"/>
    <n v="1"/>
    <x v="1"/>
    <x v="126"/>
    <x v="1"/>
    <x v="0"/>
  </r>
  <r>
    <n v="43"/>
    <n v="957"/>
    <x v="1"/>
    <x v="2"/>
    <x v="0"/>
    <x v="1"/>
    <n v="3"/>
    <x v="0"/>
    <x v="127"/>
    <x v="1"/>
    <x v="1"/>
  </r>
  <r>
    <n v="50"/>
    <n v="809"/>
    <x v="0"/>
    <x v="3"/>
    <x v="0"/>
    <x v="0"/>
    <n v="4"/>
    <x v="0"/>
    <x v="128"/>
    <x v="1"/>
    <x v="1"/>
  </r>
  <r>
    <n v="31"/>
    <n v="542"/>
    <x v="0"/>
    <x v="0"/>
    <x v="0"/>
    <x v="0"/>
    <n v="3"/>
    <x v="1"/>
    <x v="129"/>
    <x v="0"/>
    <x v="0"/>
  </r>
  <r>
    <n v="41"/>
    <n v="802"/>
    <x v="0"/>
    <x v="0"/>
    <x v="1"/>
    <x v="0"/>
    <n v="3"/>
    <x v="2"/>
    <x v="130"/>
    <x v="0"/>
    <x v="0"/>
  </r>
  <r>
    <n v="26"/>
    <n v="1355"/>
    <x v="2"/>
    <x v="0"/>
    <x v="0"/>
    <x v="8"/>
    <n v="3"/>
    <x v="1"/>
    <x v="131"/>
    <x v="1"/>
    <x v="0"/>
  </r>
  <r>
    <n v="36"/>
    <n v="216"/>
    <x v="1"/>
    <x v="2"/>
    <x v="1"/>
    <x v="3"/>
    <n v="2"/>
    <x v="2"/>
    <x v="132"/>
    <x v="1"/>
    <x v="0"/>
  </r>
  <r>
    <n v="51"/>
    <n v="1150"/>
    <x v="1"/>
    <x v="0"/>
    <x v="1"/>
    <x v="3"/>
    <n v="4"/>
    <x v="0"/>
    <x v="133"/>
    <x v="1"/>
    <x v="1"/>
  </r>
  <r>
    <n v="39"/>
    <n v="1329"/>
    <x v="0"/>
    <x v="0"/>
    <x v="0"/>
    <x v="0"/>
    <n v="3"/>
    <x v="1"/>
    <x v="134"/>
    <x v="1"/>
    <x v="0"/>
  </r>
  <r>
    <n v="25"/>
    <n v="959"/>
    <x v="0"/>
    <x v="0"/>
    <x v="1"/>
    <x v="0"/>
    <n v="3"/>
    <x v="1"/>
    <x v="135"/>
    <x v="1"/>
    <x v="0"/>
  </r>
  <r>
    <n v="30"/>
    <n v="1240"/>
    <x v="2"/>
    <x v="5"/>
    <x v="1"/>
    <x v="8"/>
    <n v="4"/>
    <x v="1"/>
    <x v="136"/>
    <x v="0"/>
    <x v="0"/>
  </r>
  <r>
    <n v="32"/>
    <n v="1033"/>
    <x v="1"/>
    <x v="2"/>
    <x v="0"/>
    <x v="2"/>
    <n v="1"/>
    <x v="0"/>
    <x v="137"/>
    <x v="1"/>
    <x v="0"/>
  </r>
  <r>
    <n v="45"/>
    <n v="1316"/>
    <x v="1"/>
    <x v="2"/>
    <x v="1"/>
    <x v="1"/>
    <n v="4"/>
    <x v="0"/>
    <x v="138"/>
    <x v="1"/>
    <x v="0"/>
  </r>
  <r>
    <n v="38"/>
    <n v="364"/>
    <x v="1"/>
    <x v="4"/>
    <x v="0"/>
    <x v="1"/>
    <n v="3"/>
    <x v="0"/>
    <x v="139"/>
    <x v="0"/>
    <x v="0"/>
  </r>
  <r>
    <n v="30"/>
    <n v="438"/>
    <x v="1"/>
    <x v="0"/>
    <x v="0"/>
    <x v="1"/>
    <n v="3"/>
    <x v="0"/>
    <x v="140"/>
    <x v="1"/>
    <x v="0"/>
  </r>
  <r>
    <n v="32"/>
    <n v="689"/>
    <x v="0"/>
    <x v="2"/>
    <x v="1"/>
    <x v="0"/>
    <n v="4"/>
    <x v="2"/>
    <x v="141"/>
    <x v="1"/>
    <x v="1"/>
  </r>
  <r>
    <n v="30"/>
    <n v="201"/>
    <x v="1"/>
    <x v="4"/>
    <x v="0"/>
    <x v="1"/>
    <n v="1"/>
    <x v="2"/>
    <x v="142"/>
    <x v="1"/>
    <x v="0"/>
  </r>
  <r>
    <n v="30"/>
    <n v="1427"/>
    <x v="1"/>
    <x v="2"/>
    <x v="1"/>
    <x v="2"/>
    <n v="4"/>
    <x v="0"/>
    <x v="143"/>
    <x v="1"/>
    <x v="0"/>
  </r>
  <r>
    <n v="41"/>
    <n v="857"/>
    <x v="1"/>
    <x v="0"/>
    <x v="1"/>
    <x v="5"/>
    <n v="1"/>
    <x v="2"/>
    <x v="144"/>
    <x v="1"/>
    <x v="1"/>
  </r>
  <r>
    <n v="41"/>
    <n v="933"/>
    <x v="1"/>
    <x v="0"/>
    <x v="1"/>
    <x v="2"/>
    <n v="1"/>
    <x v="1"/>
    <x v="145"/>
    <x v="1"/>
    <x v="0"/>
  </r>
  <r>
    <n v="19"/>
    <n v="1181"/>
    <x v="1"/>
    <x v="2"/>
    <x v="0"/>
    <x v="2"/>
    <n v="2"/>
    <x v="0"/>
    <x v="146"/>
    <x v="1"/>
    <x v="0"/>
  </r>
  <r>
    <n v="40"/>
    <n v="1395"/>
    <x v="1"/>
    <x v="2"/>
    <x v="0"/>
    <x v="1"/>
    <n v="2"/>
    <x v="2"/>
    <x v="147"/>
    <x v="1"/>
    <x v="1"/>
  </r>
  <r>
    <n v="35"/>
    <n v="662"/>
    <x v="0"/>
    <x v="3"/>
    <x v="1"/>
    <x v="0"/>
    <n v="2"/>
    <x v="1"/>
    <x v="148"/>
    <x v="1"/>
    <x v="0"/>
  </r>
  <r>
    <n v="53"/>
    <n v="1436"/>
    <x v="0"/>
    <x v="3"/>
    <x v="1"/>
    <x v="6"/>
    <n v="3"/>
    <x v="1"/>
    <x v="149"/>
    <x v="0"/>
    <x v="0"/>
  </r>
  <r>
    <n v="45"/>
    <n v="194"/>
    <x v="1"/>
    <x v="0"/>
    <x v="1"/>
    <x v="2"/>
    <n v="2"/>
    <x v="2"/>
    <x v="150"/>
    <x v="1"/>
    <x v="0"/>
  </r>
  <r>
    <n v="32"/>
    <n v="967"/>
    <x v="0"/>
    <x v="3"/>
    <x v="0"/>
    <x v="0"/>
    <n v="4"/>
    <x v="0"/>
    <x v="151"/>
    <x v="1"/>
    <x v="1"/>
  </r>
  <r>
    <n v="29"/>
    <n v="1496"/>
    <x v="1"/>
    <x v="4"/>
    <x v="1"/>
    <x v="3"/>
    <n v="3"/>
    <x v="1"/>
    <x v="152"/>
    <x v="1"/>
    <x v="2"/>
  </r>
  <r>
    <n v="51"/>
    <n v="1169"/>
    <x v="1"/>
    <x v="2"/>
    <x v="1"/>
    <x v="3"/>
    <n v="3"/>
    <x v="1"/>
    <x v="153"/>
    <x v="1"/>
    <x v="0"/>
  </r>
  <r>
    <n v="58"/>
    <n v="1145"/>
    <x v="1"/>
    <x v="2"/>
    <x v="0"/>
    <x v="1"/>
    <n v="2"/>
    <x v="1"/>
    <x v="154"/>
    <x v="0"/>
    <x v="0"/>
  </r>
  <r>
    <n v="40"/>
    <n v="630"/>
    <x v="0"/>
    <x v="3"/>
    <x v="1"/>
    <x v="0"/>
    <n v="4"/>
    <x v="1"/>
    <x v="155"/>
    <x v="1"/>
    <x v="0"/>
  </r>
  <r>
    <n v="34"/>
    <n v="303"/>
    <x v="0"/>
    <x v="3"/>
    <x v="0"/>
    <x v="6"/>
    <n v="3"/>
    <x v="1"/>
    <x v="156"/>
    <x v="1"/>
    <x v="1"/>
  </r>
  <r>
    <n v="22"/>
    <n v="1256"/>
    <x v="1"/>
    <x v="2"/>
    <x v="1"/>
    <x v="1"/>
    <n v="4"/>
    <x v="1"/>
    <x v="157"/>
    <x v="1"/>
    <x v="0"/>
  </r>
  <r>
    <n v="27"/>
    <n v="691"/>
    <x v="1"/>
    <x v="2"/>
    <x v="1"/>
    <x v="1"/>
    <n v="2"/>
    <x v="2"/>
    <x v="158"/>
    <x v="1"/>
    <x v="2"/>
  </r>
  <r>
    <n v="28"/>
    <n v="440"/>
    <x v="1"/>
    <x v="2"/>
    <x v="1"/>
    <x v="1"/>
    <n v="4"/>
    <x v="1"/>
    <x v="159"/>
    <x v="1"/>
    <x v="0"/>
  </r>
  <r>
    <n v="57"/>
    <n v="334"/>
    <x v="1"/>
    <x v="0"/>
    <x v="1"/>
    <x v="4"/>
    <n v="4"/>
    <x v="2"/>
    <x v="160"/>
    <x v="0"/>
    <x v="0"/>
  </r>
  <r>
    <n v="27"/>
    <n v="1450"/>
    <x v="1"/>
    <x v="2"/>
    <x v="1"/>
    <x v="1"/>
    <n v="3"/>
    <x v="2"/>
    <x v="161"/>
    <x v="0"/>
    <x v="2"/>
  </r>
  <r>
    <n v="50"/>
    <n v="1452"/>
    <x v="1"/>
    <x v="0"/>
    <x v="0"/>
    <x v="5"/>
    <n v="2"/>
    <x v="0"/>
    <x v="162"/>
    <x v="1"/>
    <x v="0"/>
  </r>
  <r>
    <n v="41"/>
    <n v="465"/>
    <x v="1"/>
    <x v="0"/>
    <x v="1"/>
    <x v="1"/>
    <n v="3"/>
    <x v="2"/>
    <x v="163"/>
    <x v="1"/>
    <x v="0"/>
  </r>
  <r>
    <n v="30"/>
    <n v="1339"/>
    <x v="0"/>
    <x v="0"/>
    <x v="0"/>
    <x v="0"/>
    <n v="4"/>
    <x v="1"/>
    <x v="164"/>
    <x v="1"/>
    <x v="0"/>
  </r>
  <r>
    <n v="38"/>
    <n v="702"/>
    <x v="0"/>
    <x v="0"/>
    <x v="0"/>
    <x v="0"/>
    <n v="4"/>
    <x v="0"/>
    <x v="165"/>
    <x v="1"/>
    <x v="0"/>
  </r>
  <r>
    <n v="32"/>
    <n v="120"/>
    <x v="1"/>
    <x v="0"/>
    <x v="1"/>
    <x v="1"/>
    <n v="3"/>
    <x v="0"/>
    <x v="71"/>
    <x v="1"/>
    <x v="0"/>
  </r>
  <r>
    <n v="27"/>
    <n v="1157"/>
    <x v="1"/>
    <x v="4"/>
    <x v="1"/>
    <x v="1"/>
    <n v="2"/>
    <x v="1"/>
    <x v="166"/>
    <x v="0"/>
    <x v="0"/>
  </r>
  <r>
    <n v="19"/>
    <n v="602"/>
    <x v="0"/>
    <x v="4"/>
    <x v="0"/>
    <x v="6"/>
    <n v="1"/>
    <x v="0"/>
    <x v="167"/>
    <x v="1"/>
    <x v="1"/>
  </r>
  <r>
    <n v="36"/>
    <n v="1480"/>
    <x v="1"/>
    <x v="2"/>
    <x v="1"/>
    <x v="2"/>
    <n v="2"/>
    <x v="0"/>
    <x v="168"/>
    <x v="1"/>
    <x v="1"/>
  </r>
  <r>
    <n v="30"/>
    <n v="111"/>
    <x v="1"/>
    <x v="2"/>
    <x v="1"/>
    <x v="2"/>
    <n v="1"/>
    <x v="2"/>
    <x v="169"/>
    <x v="1"/>
    <x v="2"/>
  </r>
  <r>
    <n v="45"/>
    <n v="1268"/>
    <x v="0"/>
    <x v="0"/>
    <x v="0"/>
    <x v="0"/>
    <n v="1"/>
    <x v="2"/>
    <x v="170"/>
    <x v="0"/>
    <x v="0"/>
  </r>
  <r>
    <n v="56"/>
    <n v="713"/>
    <x v="1"/>
    <x v="0"/>
    <x v="0"/>
    <x v="1"/>
    <n v="1"/>
    <x v="2"/>
    <x v="171"/>
    <x v="0"/>
    <x v="0"/>
  </r>
  <r>
    <n v="33"/>
    <n v="134"/>
    <x v="1"/>
    <x v="0"/>
    <x v="1"/>
    <x v="1"/>
    <n v="4"/>
    <x v="0"/>
    <x v="172"/>
    <x v="1"/>
    <x v="0"/>
  </r>
  <r>
    <n v="19"/>
    <n v="303"/>
    <x v="1"/>
    <x v="0"/>
    <x v="1"/>
    <x v="2"/>
    <n v="4"/>
    <x v="0"/>
    <x v="173"/>
    <x v="1"/>
    <x v="0"/>
  </r>
  <r>
    <n v="46"/>
    <n v="526"/>
    <x v="0"/>
    <x v="3"/>
    <x v="0"/>
    <x v="0"/>
    <n v="1"/>
    <x v="2"/>
    <x v="174"/>
    <x v="1"/>
    <x v="0"/>
  </r>
  <r>
    <n v="38"/>
    <n v="1380"/>
    <x v="1"/>
    <x v="0"/>
    <x v="0"/>
    <x v="2"/>
    <n v="4"/>
    <x v="0"/>
    <x v="175"/>
    <x v="1"/>
    <x v="0"/>
  </r>
  <r>
    <n v="31"/>
    <n v="140"/>
    <x v="1"/>
    <x v="2"/>
    <x v="0"/>
    <x v="1"/>
    <n v="4"/>
    <x v="1"/>
    <x v="176"/>
    <x v="0"/>
    <x v="0"/>
  </r>
  <r>
    <n v="34"/>
    <n v="629"/>
    <x v="1"/>
    <x v="2"/>
    <x v="0"/>
    <x v="1"/>
    <n v="2"/>
    <x v="0"/>
    <x v="177"/>
    <x v="1"/>
    <x v="0"/>
  </r>
  <r>
    <n v="41"/>
    <n v="1356"/>
    <x v="0"/>
    <x v="3"/>
    <x v="0"/>
    <x v="6"/>
    <n v="2"/>
    <x v="0"/>
    <x v="178"/>
    <x v="0"/>
    <x v="0"/>
  </r>
  <r>
    <n v="50"/>
    <n v="328"/>
    <x v="1"/>
    <x v="2"/>
    <x v="1"/>
    <x v="2"/>
    <n v="3"/>
    <x v="1"/>
    <x v="179"/>
    <x v="1"/>
    <x v="0"/>
  </r>
  <r>
    <n v="53"/>
    <n v="1084"/>
    <x v="1"/>
    <x v="2"/>
    <x v="0"/>
    <x v="3"/>
    <n v="1"/>
    <x v="2"/>
    <x v="180"/>
    <x v="1"/>
    <x v="0"/>
  </r>
  <r>
    <n v="33"/>
    <n v="931"/>
    <x v="1"/>
    <x v="2"/>
    <x v="0"/>
    <x v="1"/>
    <n v="2"/>
    <x v="1"/>
    <x v="181"/>
    <x v="1"/>
    <x v="0"/>
  </r>
  <r>
    <n v="40"/>
    <n v="989"/>
    <x v="1"/>
    <x v="2"/>
    <x v="0"/>
    <x v="5"/>
    <n v="3"/>
    <x v="1"/>
    <x v="182"/>
    <x v="1"/>
    <x v="0"/>
  </r>
  <r>
    <n v="55"/>
    <n v="692"/>
    <x v="1"/>
    <x v="2"/>
    <x v="1"/>
    <x v="7"/>
    <n v="2"/>
    <x v="0"/>
    <x v="183"/>
    <x v="1"/>
    <x v="0"/>
  </r>
  <r>
    <n v="34"/>
    <n v="1069"/>
    <x v="1"/>
    <x v="0"/>
    <x v="1"/>
    <x v="3"/>
    <n v="3"/>
    <x v="1"/>
    <x v="184"/>
    <x v="1"/>
    <x v="1"/>
  </r>
  <r>
    <n v="51"/>
    <n v="313"/>
    <x v="1"/>
    <x v="2"/>
    <x v="0"/>
    <x v="4"/>
    <n v="2"/>
    <x v="0"/>
    <x v="185"/>
    <x v="1"/>
    <x v="0"/>
  </r>
  <r>
    <n v="52"/>
    <n v="699"/>
    <x v="1"/>
    <x v="0"/>
    <x v="1"/>
    <x v="5"/>
    <n v="3"/>
    <x v="1"/>
    <x v="186"/>
    <x v="1"/>
    <x v="0"/>
  </r>
  <r>
    <n v="27"/>
    <n v="894"/>
    <x v="1"/>
    <x v="2"/>
    <x v="0"/>
    <x v="1"/>
    <n v="2"/>
    <x v="0"/>
    <x v="187"/>
    <x v="1"/>
    <x v="0"/>
  </r>
  <r>
    <n v="35"/>
    <n v="556"/>
    <x v="1"/>
    <x v="0"/>
    <x v="1"/>
    <x v="3"/>
    <n v="3"/>
    <x v="1"/>
    <x v="188"/>
    <x v="0"/>
    <x v="0"/>
  </r>
  <r>
    <n v="43"/>
    <n v="1344"/>
    <x v="1"/>
    <x v="2"/>
    <x v="1"/>
    <x v="1"/>
    <n v="4"/>
    <x v="2"/>
    <x v="189"/>
    <x v="1"/>
    <x v="2"/>
  </r>
  <r>
    <n v="45"/>
    <n v="1195"/>
    <x v="1"/>
    <x v="2"/>
    <x v="1"/>
    <x v="5"/>
    <n v="4"/>
    <x v="1"/>
    <x v="190"/>
    <x v="1"/>
    <x v="2"/>
  </r>
  <r>
    <n v="37"/>
    <n v="290"/>
    <x v="1"/>
    <x v="0"/>
    <x v="1"/>
    <x v="1"/>
    <n v="1"/>
    <x v="1"/>
    <x v="191"/>
    <x v="0"/>
    <x v="0"/>
  </r>
  <r>
    <n v="35"/>
    <n v="138"/>
    <x v="1"/>
    <x v="2"/>
    <x v="0"/>
    <x v="2"/>
    <n v="2"/>
    <x v="0"/>
    <x v="192"/>
    <x v="1"/>
    <x v="1"/>
  </r>
  <r>
    <n v="42"/>
    <n v="926"/>
    <x v="1"/>
    <x v="2"/>
    <x v="0"/>
    <x v="3"/>
    <n v="3"/>
    <x v="2"/>
    <x v="193"/>
    <x v="1"/>
    <x v="2"/>
  </r>
  <r>
    <n v="38"/>
    <n v="1261"/>
    <x v="1"/>
    <x v="0"/>
    <x v="1"/>
    <x v="3"/>
    <n v="3"/>
    <x v="1"/>
    <x v="194"/>
    <x v="1"/>
    <x v="0"/>
  </r>
  <r>
    <n v="38"/>
    <n v="1084"/>
    <x v="1"/>
    <x v="4"/>
    <x v="1"/>
    <x v="3"/>
    <n v="4"/>
    <x v="1"/>
    <x v="195"/>
    <x v="1"/>
    <x v="0"/>
  </r>
  <r>
    <n v="27"/>
    <n v="472"/>
    <x v="1"/>
    <x v="4"/>
    <x v="1"/>
    <x v="3"/>
    <n v="1"/>
    <x v="1"/>
    <x v="196"/>
    <x v="1"/>
    <x v="1"/>
  </r>
  <r>
    <n v="49"/>
    <n v="1002"/>
    <x v="1"/>
    <x v="0"/>
    <x v="1"/>
    <x v="3"/>
    <n v="4"/>
    <x v="2"/>
    <x v="197"/>
    <x v="0"/>
    <x v="2"/>
  </r>
  <r>
    <n v="34"/>
    <n v="878"/>
    <x v="1"/>
    <x v="2"/>
    <x v="1"/>
    <x v="1"/>
    <n v="3"/>
    <x v="2"/>
    <x v="198"/>
    <x v="0"/>
    <x v="1"/>
  </r>
  <r>
    <n v="40"/>
    <n v="905"/>
    <x v="1"/>
    <x v="2"/>
    <x v="1"/>
    <x v="2"/>
    <n v="4"/>
    <x v="1"/>
    <x v="199"/>
    <x v="0"/>
    <x v="0"/>
  </r>
  <r>
    <n v="38"/>
    <n v="1180"/>
    <x v="1"/>
    <x v="2"/>
    <x v="1"/>
    <x v="4"/>
    <n v="1"/>
    <x v="1"/>
    <x v="200"/>
    <x v="0"/>
    <x v="0"/>
  </r>
  <r>
    <n v="29"/>
    <n v="121"/>
    <x v="0"/>
    <x v="3"/>
    <x v="0"/>
    <x v="0"/>
    <n v="4"/>
    <x v="1"/>
    <x v="201"/>
    <x v="1"/>
    <x v="0"/>
  </r>
  <r>
    <n v="22"/>
    <n v="1136"/>
    <x v="1"/>
    <x v="0"/>
    <x v="1"/>
    <x v="1"/>
    <n v="2"/>
    <x v="2"/>
    <x v="202"/>
    <x v="0"/>
    <x v="0"/>
  </r>
  <r>
    <n v="36"/>
    <n v="635"/>
    <x v="1"/>
    <x v="2"/>
    <x v="0"/>
    <x v="2"/>
    <n v="4"/>
    <x v="0"/>
    <x v="203"/>
    <x v="1"/>
    <x v="1"/>
  </r>
  <r>
    <n v="40"/>
    <n v="1151"/>
    <x v="1"/>
    <x v="0"/>
    <x v="1"/>
    <x v="4"/>
    <n v="4"/>
    <x v="1"/>
    <x v="204"/>
    <x v="1"/>
    <x v="2"/>
  </r>
  <r>
    <n v="46"/>
    <n v="644"/>
    <x v="1"/>
    <x v="2"/>
    <x v="1"/>
    <x v="4"/>
    <n v="1"/>
    <x v="2"/>
    <x v="205"/>
    <x v="1"/>
    <x v="0"/>
  </r>
  <r>
    <n v="32"/>
    <n v="1045"/>
    <x v="0"/>
    <x v="2"/>
    <x v="1"/>
    <x v="0"/>
    <n v="4"/>
    <x v="1"/>
    <x v="206"/>
    <x v="1"/>
    <x v="0"/>
  </r>
  <r>
    <n v="30"/>
    <n v="829"/>
    <x v="1"/>
    <x v="0"/>
    <x v="1"/>
    <x v="3"/>
    <n v="3"/>
    <x v="0"/>
    <x v="207"/>
    <x v="1"/>
    <x v="2"/>
  </r>
  <r>
    <n v="27"/>
    <n v="1242"/>
    <x v="0"/>
    <x v="0"/>
    <x v="0"/>
    <x v="0"/>
    <n v="3"/>
    <x v="0"/>
    <x v="208"/>
    <x v="1"/>
    <x v="1"/>
  </r>
  <r>
    <n v="51"/>
    <n v="1469"/>
    <x v="1"/>
    <x v="0"/>
    <x v="1"/>
    <x v="7"/>
    <n v="2"/>
    <x v="1"/>
    <x v="209"/>
    <x v="1"/>
    <x v="0"/>
  </r>
  <r>
    <n v="30"/>
    <n v="1005"/>
    <x v="1"/>
    <x v="4"/>
    <x v="0"/>
    <x v="1"/>
    <n v="1"/>
    <x v="0"/>
    <x v="210"/>
    <x v="0"/>
    <x v="0"/>
  </r>
  <r>
    <n v="41"/>
    <n v="896"/>
    <x v="0"/>
    <x v="0"/>
    <x v="0"/>
    <x v="5"/>
    <n v="4"/>
    <x v="0"/>
    <x v="211"/>
    <x v="0"/>
    <x v="0"/>
  </r>
  <r>
    <n v="30"/>
    <n v="334"/>
    <x v="0"/>
    <x v="3"/>
    <x v="0"/>
    <x v="0"/>
    <n v="1"/>
    <x v="0"/>
    <x v="212"/>
    <x v="1"/>
    <x v="1"/>
  </r>
  <r>
    <n v="29"/>
    <n v="992"/>
    <x v="1"/>
    <x v="4"/>
    <x v="1"/>
    <x v="1"/>
    <n v="3"/>
    <x v="0"/>
    <x v="213"/>
    <x v="1"/>
    <x v="0"/>
  </r>
  <r>
    <n v="45"/>
    <n v="1052"/>
    <x v="0"/>
    <x v="2"/>
    <x v="0"/>
    <x v="0"/>
    <n v="4"/>
    <x v="0"/>
    <x v="214"/>
    <x v="1"/>
    <x v="2"/>
  </r>
  <r>
    <n v="54"/>
    <n v="1147"/>
    <x v="0"/>
    <x v="3"/>
    <x v="0"/>
    <x v="0"/>
    <n v="1"/>
    <x v="1"/>
    <x v="215"/>
    <x v="1"/>
    <x v="0"/>
  </r>
  <r>
    <n v="36"/>
    <n v="1396"/>
    <x v="1"/>
    <x v="0"/>
    <x v="1"/>
    <x v="2"/>
    <n v="2"/>
    <x v="0"/>
    <x v="216"/>
    <x v="1"/>
    <x v="0"/>
  </r>
  <r>
    <n v="33"/>
    <n v="147"/>
    <x v="1"/>
    <x v="2"/>
    <x v="0"/>
    <x v="1"/>
    <n v="2"/>
    <x v="1"/>
    <x v="217"/>
    <x v="1"/>
    <x v="0"/>
  </r>
  <r>
    <n v="37"/>
    <n v="663"/>
    <x v="1"/>
    <x v="1"/>
    <x v="1"/>
    <x v="7"/>
    <n v="4"/>
    <x v="2"/>
    <x v="218"/>
    <x v="0"/>
    <x v="1"/>
  </r>
  <r>
    <n v="38"/>
    <n v="119"/>
    <x v="0"/>
    <x v="0"/>
    <x v="1"/>
    <x v="0"/>
    <n v="3"/>
    <x v="2"/>
    <x v="219"/>
    <x v="1"/>
    <x v="0"/>
  </r>
  <r>
    <n v="31"/>
    <n v="979"/>
    <x v="1"/>
    <x v="2"/>
    <x v="1"/>
    <x v="3"/>
    <n v="3"/>
    <x v="1"/>
    <x v="220"/>
    <x v="1"/>
    <x v="2"/>
  </r>
  <r>
    <n v="59"/>
    <n v="142"/>
    <x v="1"/>
    <x v="0"/>
    <x v="1"/>
    <x v="1"/>
    <n v="4"/>
    <x v="1"/>
    <x v="221"/>
    <x v="1"/>
    <x v="0"/>
  </r>
  <r>
    <n v="37"/>
    <n v="319"/>
    <x v="0"/>
    <x v="3"/>
    <x v="1"/>
    <x v="6"/>
    <n v="4"/>
    <x v="2"/>
    <x v="222"/>
    <x v="1"/>
    <x v="1"/>
  </r>
  <r>
    <n v="29"/>
    <n v="1413"/>
    <x v="0"/>
    <x v="2"/>
    <x v="0"/>
    <x v="0"/>
    <n v="4"/>
    <x v="1"/>
    <x v="223"/>
    <x v="1"/>
    <x v="1"/>
  </r>
  <r>
    <n v="35"/>
    <n v="944"/>
    <x v="0"/>
    <x v="3"/>
    <x v="0"/>
    <x v="0"/>
    <n v="3"/>
    <x v="0"/>
    <x v="224"/>
    <x v="1"/>
    <x v="1"/>
  </r>
  <r>
    <n v="29"/>
    <n v="896"/>
    <x v="1"/>
    <x v="2"/>
    <x v="1"/>
    <x v="1"/>
    <n v="4"/>
    <x v="0"/>
    <x v="225"/>
    <x v="0"/>
    <x v="0"/>
  </r>
  <r>
    <n v="52"/>
    <n v="1323"/>
    <x v="1"/>
    <x v="0"/>
    <x v="0"/>
    <x v="2"/>
    <n v="4"/>
    <x v="0"/>
    <x v="226"/>
    <x v="1"/>
    <x v="0"/>
  </r>
  <r>
    <n v="42"/>
    <n v="532"/>
    <x v="1"/>
    <x v="4"/>
    <x v="1"/>
    <x v="5"/>
    <n v="4"/>
    <x v="1"/>
    <x v="227"/>
    <x v="1"/>
    <x v="0"/>
  </r>
  <r>
    <n v="59"/>
    <n v="818"/>
    <x v="2"/>
    <x v="2"/>
    <x v="1"/>
    <x v="8"/>
    <n v="3"/>
    <x v="1"/>
    <x v="228"/>
    <x v="1"/>
    <x v="0"/>
  </r>
  <r>
    <n v="50"/>
    <n v="854"/>
    <x v="0"/>
    <x v="2"/>
    <x v="0"/>
    <x v="5"/>
    <n v="4"/>
    <x v="2"/>
    <x v="229"/>
    <x v="1"/>
    <x v="0"/>
  </r>
  <r>
    <n v="33"/>
    <n v="813"/>
    <x v="1"/>
    <x v="2"/>
    <x v="1"/>
    <x v="2"/>
    <n v="4"/>
    <x v="1"/>
    <x v="230"/>
    <x v="0"/>
    <x v="0"/>
  </r>
  <r>
    <n v="43"/>
    <n v="1034"/>
    <x v="0"/>
    <x v="3"/>
    <x v="0"/>
    <x v="5"/>
    <n v="4"/>
    <x v="1"/>
    <x v="231"/>
    <x v="0"/>
    <x v="0"/>
  </r>
  <r>
    <n v="33"/>
    <n v="465"/>
    <x v="1"/>
    <x v="0"/>
    <x v="0"/>
    <x v="2"/>
    <n v="1"/>
    <x v="1"/>
    <x v="232"/>
    <x v="1"/>
    <x v="0"/>
  </r>
  <r>
    <n v="52"/>
    <n v="771"/>
    <x v="0"/>
    <x v="0"/>
    <x v="1"/>
    <x v="5"/>
    <n v="3"/>
    <x v="0"/>
    <x v="233"/>
    <x v="0"/>
    <x v="2"/>
  </r>
  <r>
    <n v="32"/>
    <n v="1401"/>
    <x v="0"/>
    <x v="0"/>
    <x v="0"/>
    <x v="6"/>
    <n v="2"/>
    <x v="1"/>
    <x v="234"/>
    <x v="1"/>
    <x v="0"/>
  </r>
  <r>
    <n v="32"/>
    <n v="515"/>
    <x v="1"/>
    <x v="0"/>
    <x v="1"/>
    <x v="2"/>
    <n v="3"/>
    <x v="0"/>
    <x v="235"/>
    <x v="0"/>
    <x v="0"/>
  </r>
  <r>
    <n v="39"/>
    <n v="1431"/>
    <x v="1"/>
    <x v="2"/>
    <x v="0"/>
    <x v="2"/>
    <n v="3"/>
    <x v="2"/>
    <x v="236"/>
    <x v="1"/>
    <x v="0"/>
  </r>
  <r>
    <n v="32"/>
    <n v="976"/>
    <x v="0"/>
    <x v="3"/>
    <x v="1"/>
    <x v="0"/>
    <n v="4"/>
    <x v="1"/>
    <x v="237"/>
    <x v="1"/>
    <x v="2"/>
  </r>
  <r>
    <n v="41"/>
    <n v="1411"/>
    <x v="1"/>
    <x v="0"/>
    <x v="1"/>
    <x v="1"/>
    <n v="1"/>
    <x v="2"/>
    <x v="169"/>
    <x v="1"/>
    <x v="0"/>
  </r>
  <r>
    <n v="40"/>
    <n v="1300"/>
    <x v="1"/>
    <x v="4"/>
    <x v="1"/>
    <x v="1"/>
    <n v="4"/>
    <x v="2"/>
    <x v="238"/>
    <x v="1"/>
    <x v="0"/>
  </r>
  <r>
    <n v="45"/>
    <n v="252"/>
    <x v="1"/>
    <x v="1"/>
    <x v="1"/>
    <x v="5"/>
    <n v="4"/>
    <x v="1"/>
    <x v="239"/>
    <x v="1"/>
    <x v="0"/>
  </r>
  <r>
    <n v="31"/>
    <n v="1327"/>
    <x v="1"/>
    <x v="2"/>
    <x v="1"/>
    <x v="7"/>
    <n v="3"/>
    <x v="2"/>
    <x v="240"/>
    <x v="1"/>
    <x v="1"/>
  </r>
  <r>
    <n v="33"/>
    <n v="832"/>
    <x v="1"/>
    <x v="0"/>
    <x v="0"/>
    <x v="1"/>
    <n v="4"/>
    <x v="1"/>
    <x v="12"/>
    <x v="1"/>
    <x v="0"/>
  </r>
  <r>
    <n v="34"/>
    <n v="470"/>
    <x v="1"/>
    <x v="0"/>
    <x v="1"/>
    <x v="3"/>
    <n v="1"/>
    <x v="1"/>
    <x v="241"/>
    <x v="1"/>
    <x v="0"/>
  </r>
  <r>
    <n v="37"/>
    <n v="1017"/>
    <x v="1"/>
    <x v="2"/>
    <x v="0"/>
    <x v="1"/>
    <n v="1"/>
    <x v="1"/>
    <x v="242"/>
    <x v="1"/>
    <x v="0"/>
  </r>
  <r>
    <n v="45"/>
    <n v="1199"/>
    <x v="1"/>
    <x v="0"/>
    <x v="1"/>
    <x v="3"/>
    <n v="3"/>
    <x v="1"/>
    <x v="243"/>
    <x v="1"/>
    <x v="1"/>
  </r>
  <r>
    <n v="37"/>
    <n v="504"/>
    <x v="1"/>
    <x v="2"/>
    <x v="1"/>
    <x v="3"/>
    <n v="3"/>
    <x v="2"/>
    <x v="244"/>
    <x v="1"/>
    <x v="1"/>
  </r>
  <r>
    <n v="39"/>
    <n v="505"/>
    <x v="1"/>
    <x v="4"/>
    <x v="0"/>
    <x v="4"/>
    <n v="3"/>
    <x v="0"/>
    <x v="245"/>
    <x v="1"/>
    <x v="1"/>
  </r>
  <r>
    <n v="29"/>
    <n v="665"/>
    <x v="1"/>
    <x v="0"/>
    <x v="1"/>
    <x v="1"/>
    <n v="4"/>
    <x v="0"/>
    <x v="246"/>
    <x v="1"/>
    <x v="0"/>
  </r>
  <r>
    <n v="42"/>
    <n v="916"/>
    <x v="1"/>
    <x v="0"/>
    <x v="0"/>
    <x v="1"/>
    <n v="1"/>
    <x v="0"/>
    <x v="247"/>
    <x v="0"/>
    <x v="0"/>
  </r>
  <r>
    <n v="29"/>
    <n v="1247"/>
    <x v="0"/>
    <x v="3"/>
    <x v="1"/>
    <x v="0"/>
    <n v="4"/>
    <x v="2"/>
    <x v="248"/>
    <x v="1"/>
    <x v="0"/>
  </r>
  <r>
    <n v="25"/>
    <n v="685"/>
    <x v="1"/>
    <x v="0"/>
    <x v="0"/>
    <x v="3"/>
    <n v="3"/>
    <x v="1"/>
    <x v="249"/>
    <x v="1"/>
    <x v="0"/>
  </r>
  <r>
    <n v="42"/>
    <n v="269"/>
    <x v="1"/>
    <x v="2"/>
    <x v="0"/>
    <x v="2"/>
    <n v="1"/>
    <x v="2"/>
    <x v="250"/>
    <x v="0"/>
    <x v="0"/>
  </r>
  <r>
    <n v="40"/>
    <n v="1416"/>
    <x v="1"/>
    <x v="2"/>
    <x v="1"/>
    <x v="7"/>
    <n v="3"/>
    <x v="2"/>
    <x v="251"/>
    <x v="1"/>
    <x v="0"/>
  </r>
  <r>
    <n v="51"/>
    <n v="833"/>
    <x v="1"/>
    <x v="0"/>
    <x v="1"/>
    <x v="1"/>
    <n v="4"/>
    <x v="1"/>
    <x v="252"/>
    <x v="1"/>
    <x v="0"/>
  </r>
  <r>
    <n v="31"/>
    <n v="307"/>
    <x v="1"/>
    <x v="2"/>
    <x v="1"/>
    <x v="2"/>
    <n v="2"/>
    <x v="0"/>
    <x v="253"/>
    <x v="1"/>
    <x v="1"/>
  </r>
  <r>
    <n v="32"/>
    <n v="1311"/>
    <x v="1"/>
    <x v="0"/>
    <x v="1"/>
    <x v="2"/>
    <n v="2"/>
    <x v="1"/>
    <x v="254"/>
    <x v="1"/>
    <x v="1"/>
  </r>
  <r>
    <n v="38"/>
    <n v="1327"/>
    <x v="0"/>
    <x v="0"/>
    <x v="1"/>
    <x v="0"/>
    <n v="4"/>
    <x v="1"/>
    <x v="255"/>
    <x v="1"/>
    <x v="2"/>
  </r>
  <r>
    <n v="32"/>
    <n v="128"/>
    <x v="1"/>
    <x v="4"/>
    <x v="1"/>
    <x v="2"/>
    <n v="1"/>
    <x v="0"/>
    <x v="256"/>
    <x v="1"/>
    <x v="0"/>
  </r>
  <r>
    <n v="46"/>
    <n v="488"/>
    <x v="0"/>
    <x v="4"/>
    <x v="0"/>
    <x v="5"/>
    <n v="2"/>
    <x v="1"/>
    <x v="257"/>
    <x v="0"/>
    <x v="0"/>
  </r>
  <r>
    <n v="28"/>
    <n v="529"/>
    <x v="1"/>
    <x v="0"/>
    <x v="1"/>
    <x v="2"/>
    <n v="3"/>
    <x v="0"/>
    <x v="258"/>
    <x v="1"/>
    <x v="0"/>
  </r>
  <r>
    <n v="29"/>
    <n v="1210"/>
    <x v="0"/>
    <x v="2"/>
    <x v="1"/>
    <x v="0"/>
    <n v="2"/>
    <x v="1"/>
    <x v="259"/>
    <x v="1"/>
    <x v="0"/>
  </r>
  <r>
    <n v="31"/>
    <n v="1463"/>
    <x v="1"/>
    <x v="2"/>
    <x v="1"/>
    <x v="4"/>
    <n v="4"/>
    <x v="1"/>
    <x v="260"/>
    <x v="1"/>
    <x v="0"/>
  </r>
  <r>
    <n v="25"/>
    <n v="675"/>
    <x v="1"/>
    <x v="0"/>
    <x v="1"/>
    <x v="4"/>
    <n v="1"/>
    <x v="2"/>
    <x v="261"/>
    <x v="1"/>
    <x v="2"/>
  </r>
  <r>
    <n v="45"/>
    <n v="1385"/>
    <x v="1"/>
    <x v="2"/>
    <x v="1"/>
    <x v="4"/>
    <n v="4"/>
    <x v="1"/>
    <x v="262"/>
    <x v="0"/>
    <x v="0"/>
  </r>
  <r>
    <n v="36"/>
    <n v="1403"/>
    <x v="1"/>
    <x v="0"/>
    <x v="1"/>
    <x v="2"/>
    <n v="4"/>
    <x v="1"/>
    <x v="263"/>
    <x v="1"/>
    <x v="0"/>
  </r>
  <r>
    <n v="55"/>
    <n v="452"/>
    <x v="1"/>
    <x v="2"/>
    <x v="1"/>
    <x v="5"/>
    <n v="1"/>
    <x v="0"/>
    <x v="264"/>
    <x v="0"/>
    <x v="0"/>
  </r>
  <r>
    <n v="47"/>
    <n v="666"/>
    <x v="1"/>
    <x v="0"/>
    <x v="1"/>
    <x v="5"/>
    <n v="2"/>
    <x v="1"/>
    <x v="265"/>
    <x v="0"/>
    <x v="2"/>
  </r>
  <r>
    <n v="28"/>
    <n v="1158"/>
    <x v="1"/>
    <x v="2"/>
    <x v="1"/>
    <x v="1"/>
    <n v="4"/>
    <x v="1"/>
    <x v="266"/>
    <x v="1"/>
    <x v="0"/>
  </r>
  <r>
    <n v="37"/>
    <n v="228"/>
    <x v="0"/>
    <x v="2"/>
    <x v="1"/>
    <x v="0"/>
    <n v="4"/>
    <x v="1"/>
    <x v="267"/>
    <x v="1"/>
    <x v="0"/>
  </r>
  <r>
    <n v="21"/>
    <n v="996"/>
    <x v="1"/>
    <x v="2"/>
    <x v="1"/>
    <x v="1"/>
    <n v="3"/>
    <x v="0"/>
    <x v="268"/>
    <x v="1"/>
    <x v="0"/>
  </r>
  <r>
    <n v="37"/>
    <n v="728"/>
    <x v="1"/>
    <x v="2"/>
    <x v="0"/>
    <x v="7"/>
    <n v="4"/>
    <x v="2"/>
    <x v="269"/>
    <x v="0"/>
    <x v="2"/>
  </r>
  <r>
    <n v="35"/>
    <n v="1315"/>
    <x v="1"/>
    <x v="0"/>
    <x v="0"/>
    <x v="5"/>
    <n v="2"/>
    <x v="2"/>
    <x v="270"/>
    <x v="1"/>
    <x v="0"/>
  </r>
  <r>
    <n v="38"/>
    <n v="322"/>
    <x v="0"/>
    <x v="2"/>
    <x v="0"/>
    <x v="0"/>
    <n v="1"/>
    <x v="2"/>
    <x v="147"/>
    <x v="0"/>
    <x v="0"/>
  </r>
  <r>
    <n v="26"/>
    <n v="1479"/>
    <x v="1"/>
    <x v="0"/>
    <x v="0"/>
    <x v="3"/>
    <n v="2"/>
    <x v="2"/>
    <x v="271"/>
    <x v="1"/>
    <x v="1"/>
  </r>
  <r>
    <n v="50"/>
    <n v="797"/>
    <x v="1"/>
    <x v="0"/>
    <x v="1"/>
    <x v="7"/>
    <n v="2"/>
    <x v="2"/>
    <x v="272"/>
    <x v="1"/>
    <x v="0"/>
  </r>
  <r>
    <n v="53"/>
    <n v="1070"/>
    <x v="1"/>
    <x v="2"/>
    <x v="1"/>
    <x v="7"/>
    <n v="3"/>
    <x v="1"/>
    <x v="273"/>
    <x v="0"/>
    <x v="0"/>
  </r>
  <r>
    <n v="42"/>
    <n v="635"/>
    <x v="0"/>
    <x v="0"/>
    <x v="1"/>
    <x v="0"/>
    <n v="3"/>
    <x v="1"/>
    <x v="274"/>
    <x v="1"/>
    <x v="0"/>
  </r>
  <r>
    <n v="29"/>
    <n v="442"/>
    <x v="0"/>
    <x v="0"/>
    <x v="1"/>
    <x v="0"/>
    <n v="4"/>
    <x v="0"/>
    <x v="275"/>
    <x v="1"/>
    <x v="1"/>
  </r>
  <r>
    <n v="55"/>
    <n v="147"/>
    <x v="1"/>
    <x v="4"/>
    <x v="1"/>
    <x v="2"/>
    <n v="4"/>
    <x v="1"/>
    <x v="276"/>
    <x v="0"/>
    <x v="0"/>
  </r>
  <r>
    <n v="26"/>
    <n v="496"/>
    <x v="1"/>
    <x v="2"/>
    <x v="1"/>
    <x v="4"/>
    <n v="1"/>
    <x v="1"/>
    <x v="277"/>
    <x v="0"/>
    <x v="1"/>
  </r>
  <r>
    <n v="37"/>
    <n v="1372"/>
    <x v="1"/>
    <x v="0"/>
    <x v="0"/>
    <x v="1"/>
    <n v="4"/>
    <x v="0"/>
    <x v="278"/>
    <x v="1"/>
    <x v="0"/>
  </r>
  <r>
    <n v="44"/>
    <n v="920"/>
    <x v="1"/>
    <x v="0"/>
    <x v="1"/>
    <x v="2"/>
    <n v="3"/>
    <x v="2"/>
    <x v="279"/>
    <x v="0"/>
    <x v="1"/>
  </r>
  <r>
    <n v="38"/>
    <n v="688"/>
    <x v="1"/>
    <x v="0"/>
    <x v="1"/>
    <x v="4"/>
    <n v="4"/>
    <x v="2"/>
    <x v="280"/>
    <x v="1"/>
    <x v="0"/>
  </r>
  <r>
    <n v="26"/>
    <n v="1449"/>
    <x v="1"/>
    <x v="2"/>
    <x v="1"/>
    <x v="2"/>
    <n v="2"/>
    <x v="2"/>
    <x v="281"/>
    <x v="0"/>
    <x v="0"/>
  </r>
  <r>
    <n v="28"/>
    <n v="1117"/>
    <x v="1"/>
    <x v="0"/>
    <x v="0"/>
    <x v="1"/>
    <n v="4"/>
    <x v="0"/>
    <x v="282"/>
    <x v="1"/>
    <x v="0"/>
  </r>
  <r>
    <n v="49"/>
    <n v="636"/>
    <x v="1"/>
    <x v="0"/>
    <x v="0"/>
    <x v="7"/>
    <n v="1"/>
    <x v="0"/>
    <x v="283"/>
    <x v="0"/>
    <x v="1"/>
  </r>
  <r>
    <n v="36"/>
    <n v="506"/>
    <x v="1"/>
    <x v="4"/>
    <x v="1"/>
    <x v="1"/>
    <n v="2"/>
    <x v="0"/>
    <x v="284"/>
    <x v="1"/>
    <x v="0"/>
  </r>
  <r>
    <n v="31"/>
    <n v="444"/>
    <x v="0"/>
    <x v="3"/>
    <x v="0"/>
    <x v="6"/>
    <n v="2"/>
    <x v="2"/>
    <x v="285"/>
    <x v="1"/>
    <x v="1"/>
  </r>
  <r>
    <n v="26"/>
    <n v="950"/>
    <x v="0"/>
    <x v="3"/>
    <x v="1"/>
    <x v="0"/>
    <n v="4"/>
    <x v="0"/>
    <x v="286"/>
    <x v="0"/>
    <x v="0"/>
  </r>
  <r>
    <n v="37"/>
    <n v="889"/>
    <x v="1"/>
    <x v="2"/>
    <x v="1"/>
    <x v="1"/>
    <n v="4"/>
    <x v="1"/>
    <x v="287"/>
    <x v="0"/>
    <x v="1"/>
  </r>
  <r>
    <n v="42"/>
    <n v="555"/>
    <x v="0"/>
    <x v="3"/>
    <x v="0"/>
    <x v="0"/>
    <n v="2"/>
    <x v="1"/>
    <x v="288"/>
    <x v="1"/>
    <x v="1"/>
  </r>
  <r>
    <n v="18"/>
    <n v="230"/>
    <x v="1"/>
    <x v="0"/>
    <x v="1"/>
    <x v="2"/>
    <n v="3"/>
    <x v="0"/>
    <x v="289"/>
    <x v="1"/>
    <x v="0"/>
  </r>
  <r>
    <n v="35"/>
    <n v="1232"/>
    <x v="0"/>
    <x v="3"/>
    <x v="1"/>
    <x v="0"/>
    <n v="2"/>
    <x v="1"/>
    <x v="290"/>
    <x v="1"/>
    <x v="0"/>
  </r>
  <r>
    <n v="36"/>
    <n v="566"/>
    <x v="1"/>
    <x v="0"/>
    <x v="1"/>
    <x v="2"/>
    <n v="4"/>
    <x v="1"/>
    <x v="291"/>
    <x v="1"/>
    <x v="1"/>
  </r>
  <r>
    <n v="51"/>
    <n v="1302"/>
    <x v="1"/>
    <x v="2"/>
    <x v="1"/>
    <x v="3"/>
    <n v="2"/>
    <x v="2"/>
    <x v="292"/>
    <x v="1"/>
    <x v="0"/>
  </r>
  <r>
    <n v="41"/>
    <n v="334"/>
    <x v="0"/>
    <x v="0"/>
    <x v="1"/>
    <x v="5"/>
    <n v="2"/>
    <x v="0"/>
    <x v="293"/>
    <x v="1"/>
    <x v="0"/>
  </r>
  <r>
    <n v="18"/>
    <n v="812"/>
    <x v="0"/>
    <x v="2"/>
    <x v="0"/>
    <x v="6"/>
    <n v="3"/>
    <x v="0"/>
    <x v="294"/>
    <x v="1"/>
    <x v="0"/>
  </r>
  <r>
    <n v="28"/>
    <n v="1476"/>
    <x v="1"/>
    <x v="2"/>
    <x v="1"/>
    <x v="4"/>
    <n v="1"/>
    <x v="0"/>
    <x v="295"/>
    <x v="1"/>
    <x v="0"/>
  </r>
  <r>
    <n v="31"/>
    <n v="218"/>
    <x v="0"/>
    <x v="4"/>
    <x v="1"/>
    <x v="0"/>
    <n v="4"/>
    <x v="1"/>
    <x v="296"/>
    <x v="1"/>
    <x v="0"/>
  </r>
  <r>
    <n v="39"/>
    <n v="1132"/>
    <x v="1"/>
    <x v="2"/>
    <x v="1"/>
    <x v="4"/>
    <n v="4"/>
    <x v="2"/>
    <x v="297"/>
    <x v="1"/>
    <x v="0"/>
  </r>
  <r>
    <n v="36"/>
    <n v="1105"/>
    <x v="1"/>
    <x v="0"/>
    <x v="0"/>
    <x v="2"/>
    <n v="2"/>
    <x v="1"/>
    <x v="298"/>
    <x v="1"/>
    <x v="2"/>
  </r>
  <r>
    <n v="32"/>
    <n v="906"/>
    <x v="0"/>
    <x v="0"/>
    <x v="1"/>
    <x v="0"/>
    <n v="3"/>
    <x v="1"/>
    <x v="299"/>
    <x v="1"/>
    <x v="0"/>
  </r>
  <r>
    <n v="38"/>
    <n v="849"/>
    <x v="1"/>
    <x v="0"/>
    <x v="0"/>
    <x v="7"/>
    <n v="2"/>
    <x v="1"/>
    <x v="300"/>
    <x v="1"/>
    <x v="0"/>
  </r>
  <r>
    <n v="58"/>
    <n v="390"/>
    <x v="1"/>
    <x v="0"/>
    <x v="1"/>
    <x v="4"/>
    <n v="3"/>
    <x v="2"/>
    <x v="301"/>
    <x v="0"/>
    <x v="2"/>
  </r>
  <r>
    <n v="31"/>
    <n v="691"/>
    <x v="1"/>
    <x v="4"/>
    <x v="1"/>
    <x v="1"/>
    <n v="4"/>
    <x v="1"/>
    <x v="302"/>
    <x v="0"/>
    <x v="0"/>
  </r>
  <r>
    <n v="31"/>
    <n v="106"/>
    <x v="2"/>
    <x v="5"/>
    <x v="1"/>
    <x v="8"/>
    <n v="1"/>
    <x v="1"/>
    <x v="303"/>
    <x v="1"/>
    <x v="0"/>
  </r>
  <r>
    <n v="45"/>
    <n v="1249"/>
    <x v="1"/>
    <x v="0"/>
    <x v="1"/>
    <x v="2"/>
    <n v="1"/>
    <x v="2"/>
    <x v="304"/>
    <x v="1"/>
    <x v="1"/>
  </r>
  <r>
    <n v="31"/>
    <n v="192"/>
    <x v="1"/>
    <x v="0"/>
    <x v="1"/>
    <x v="1"/>
    <n v="4"/>
    <x v="2"/>
    <x v="305"/>
    <x v="0"/>
    <x v="0"/>
  </r>
  <r>
    <n v="33"/>
    <n v="553"/>
    <x v="1"/>
    <x v="0"/>
    <x v="0"/>
    <x v="5"/>
    <n v="2"/>
    <x v="1"/>
    <x v="306"/>
    <x v="1"/>
    <x v="1"/>
  </r>
  <r>
    <n v="39"/>
    <n v="117"/>
    <x v="1"/>
    <x v="2"/>
    <x v="1"/>
    <x v="5"/>
    <n v="1"/>
    <x v="1"/>
    <x v="307"/>
    <x v="0"/>
    <x v="0"/>
  </r>
  <r>
    <n v="43"/>
    <n v="185"/>
    <x v="1"/>
    <x v="0"/>
    <x v="0"/>
    <x v="2"/>
    <n v="4"/>
    <x v="0"/>
    <x v="308"/>
    <x v="1"/>
    <x v="1"/>
  </r>
  <r>
    <n v="49"/>
    <n v="1091"/>
    <x v="1"/>
    <x v="4"/>
    <x v="0"/>
    <x v="4"/>
    <n v="3"/>
    <x v="0"/>
    <x v="309"/>
    <x v="0"/>
    <x v="0"/>
  </r>
  <r>
    <n v="52"/>
    <n v="723"/>
    <x v="1"/>
    <x v="2"/>
    <x v="1"/>
    <x v="1"/>
    <n v="2"/>
    <x v="1"/>
    <x v="132"/>
    <x v="1"/>
    <x v="0"/>
  </r>
  <r>
    <n v="27"/>
    <n v="1220"/>
    <x v="1"/>
    <x v="0"/>
    <x v="0"/>
    <x v="1"/>
    <n v="2"/>
    <x v="0"/>
    <x v="310"/>
    <x v="0"/>
    <x v="0"/>
  </r>
  <r>
    <n v="32"/>
    <n v="588"/>
    <x v="0"/>
    <x v="4"/>
    <x v="0"/>
    <x v="0"/>
    <n v="2"/>
    <x v="1"/>
    <x v="311"/>
    <x v="0"/>
    <x v="0"/>
  </r>
  <r>
    <n v="27"/>
    <n v="1377"/>
    <x v="0"/>
    <x v="0"/>
    <x v="1"/>
    <x v="0"/>
    <n v="3"/>
    <x v="0"/>
    <x v="312"/>
    <x v="0"/>
    <x v="0"/>
  </r>
  <r>
    <n v="31"/>
    <n v="691"/>
    <x v="0"/>
    <x v="3"/>
    <x v="1"/>
    <x v="0"/>
    <n v="4"/>
    <x v="2"/>
    <x v="313"/>
    <x v="1"/>
    <x v="0"/>
  </r>
  <r>
    <n v="32"/>
    <n v="1018"/>
    <x v="1"/>
    <x v="2"/>
    <x v="0"/>
    <x v="1"/>
    <n v="4"/>
    <x v="0"/>
    <x v="314"/>
    <x v="1"/>
    <x v="0"/>
  </r>
  <r>
    <n v="28"/>
    <n v="1157"/>
    <x v="1"/>
    <x v="2"/>
    <x v="1"/>
    <x v="1"/>
    <n v="4"/>
    <x v="1"/>
    <x v="315"/>
    <x v="0"/>
    <x v="0"/>
  </r>
  <r>
    <n v="30"/>
    <n v="1275"/>
    <x v="1"/>
    <x v="2"/>
    <x v="0"/>
    <x v="1"/>
    <n v="4"/>
    <x v="1"/>
    <x v="316"/>
    <x v="1"/>
    <x v="0"/>
  </r>
  <r>
    <n v="31"/>
    <n v="798"/>
    <x v="1"/>
    <x v="0"/>
    <x v="0"/>
    <x v="3"/>
    <n v="3"/>
    <x v="1"/>
    <x v="317"/>
    <x v="1"/>
    <x v="1"/>
  </r>
  <r>
    <n v="39"/>
    <n v="672"/>
    <x v="1"/>
    <x v="2"/>
    <x v="1"/>
    <x v="5"/>
    <n v="4"/>
    <x v="1"/>
    <x v="318"/>
    <x v="1"/>
    <x v="1"/>
  </r>
  <r>
    <n v="39"/>
    <n v="1162"/>
    <x v="0"/>
    <x v="2"/>
    <x v="0"/>
    <x v="0"/>
    <n v="3"/>
    <x v="1"/>
    <x v="319"/>
    <x v="0"/>
    <x v="0"/>
  </r>
  <r>
    <n v="33"/>
    <n v="508"/>
    <x v="0"/>
    <x v="3"/>
    <x v="1"/>
    <x v="0"/>
    <n v="4"/>
    <x v="0"/>
    <x v="320"/>
    <x v="1"/>
    <x v="1"/>
  </r>
  <r>
    <n v="47"/>
    <n v="1482"/>
    <x v="1"/>
    <x v="0"/>
    <x v="1"/>
    <x v="7"/>
    <n v="3"/>
    <x v="1"/>
    <x v="321"/>
    <x v="1"/>
    <x v="0"/>
  </r>
  <r>
    <n v="43"/>
    <n v="559"/>
    <x v="1"/>
    <x v="0"/>
    <x v="0"/>
    <x v="2"/>
    <n v="3"/>
    <x v="2"/>
    <x v="322"/>
    <x v="1"/>
    <x v="1"/>
  </r>
  <r>
    <n v="27"/>
    <n v="210"/>
    <x v="0"/>
    <x v="3"/>
    <x v="1"/>
    <x v="0"/>
    <n v="2"/>
    <x v="1"/>
    <x v="323"/>
    <x v="0"/>
    <x v="2"/>
  </r>
  <r>
    <n v="54"/>
    <n v="928"/>
    <x v="1"/>
    <x v="0"/>
    <x v="0"/>
    <x v="1"/>
    <n v="3"/>
    <x v="0"/>
    <x v="324"/>
    <x v="1"/>
    <x v="1"/>
  </r>
  <r>
    <n v="43"/>
    <n v="1001"/>
    <x v="1"/>
    <x v="0"/>
    <x v="0"/>
    <x v="4"/>
    <n v="1"/>
    <x v="1"/>
    <x v="325"/>
    <x v="1"/>
    <x v="0"/>
  </r>
  <r>
    <n v="45"/>
    <n v="549"/>
    <x v="1"/>
    <x v="1"/>
    <x v="1"/>
    <x v="1"/>
    <n v="4"/>
    <x v="1"/>
    <x v="326"/>
    <x v="1"/>
    <x v="0"/>
  </r>
  <r>
    <n v="40"/>
    <n v="1124"/>
    <x v="0"/>
    <x v="2"/>
    <x v="1"/>
    <x v="0"/>
    <n v="4"/>
    <x v="1"/>
    <x v="327"/>
    <x v="0"/>
    <x v="0"/>
  </r>
  <r>
    <n v="29"/>
    <n v="318"/>
    <x v="1"/>
    <x v="1"/>
    <x v="1"/>
    <x v="2"/>
    <n v="1"/>
    <x v="1"/>
    <x v="328"/>
    <x v="0"/>
    <x v="0"/>
  </r>
  <r>
    <n v="29"/>
    <n v="738"/>
    <x v="1"/>
    <x v="1"/>
    <x v="1"/>
    <x v="2"/>
    <n v="4"/>
    <x v="0"/>
    <x v="329"/>
    <x v="1"/>
    <x v="0"/>
  </r>
  <r>
    <n v="30"/>
    <n v="570"/>
    <x v="0"/>
    <x v="3"/>
    <x v="0"/>
    <x v="0"/>
    <n v="3"/>
    <x v="2"/>
    <x v="330"/>
    <x v="1"/>
    <x v="0"/>
  </r>
  <r>
    <n v="27"/>
    <n v="1130"/>
    <x v="0"/>
    <x v="3"/>
    <x v="0"/>
    <x v="0"/>
    <n v="2"/>
    <x v="1"/>
    <x v="331"/>
    <x v="1"/>
    <x v="0"/>
  </r>
  <r>
    <n v="37"/>
    <n v="1192"/>
    <x v="1"/>
    <x v="2"/>
    <x v="1"/>
    <x v="3"/>
    <n v="4"/>
    <x v="2"/>
    <x v="136"/>
    <x v="1"/>
    <x v="0"/>
  </r>
  <r>
    <n v="38"/>
    <n v="343"/>
    <x v="1"/>
    <x v="0"/>
    <x v="1"/>
    <x v="7"/>
    <n v="4"/>
    <x v="2"/>
    <x v="332"/>
    <x v="0"/>
    <x v="0"/>
  </r>
  <r>
    <n v="31"/>
    <n v="1232"/>
    <x v="1"/>
    <x v="2"/>
    <x v="0"/>
    <x v="3"/>
    <n v="4"/>
    <x v="0"/>
    <x v="333"/>
    <x v="0"/>
    <x v="0"/>
  </r>
  <r>
    <n v="29"/>
    <n v="144"/>
    <x v="0"/>
    <x v="3"/>
    <x v="0"/>
    <x v="0"/>
    <n v="2"/>
    <x v="2"/>
    <x v="334"/>
    <x v="0"/>
    <x v="0"/>
  </r>
  <r>
    <n v="35"/>
    <n v="1296"/>
    <x v="1"/>
    <x v="4"/>
    <x v="1"/>
    <x v="3"/>
    <n v="2"/>
    <x v="0"/>
    <x v="335"/>
    <x v="1"/>
    <x v="0"/>
  </r>
  <r>
    <n v="23"/>
    <n v="1309"/>
    <x v="1"/>
    <x v="0"/>
    <x v="1"/>
    <x v="1"/>
    <n v="4"/>
    <x v="2"/>
    <x v="336"/>
    <x v="1"/>
    <x v="0"/>
  </r>
  <r>
    <n v="41"/>
    <n v="483"/>
    <x v="1"/>
    <x v="2"/>
    <x v="1"/>
    <x v="3"/>
    <n v="2"/>
    <x v="0"/>
    <x v="337"/>
    <x v="0"/>
    <x v="0"/>
  </r>
  <r>
    <n v="47"/>
    <n v="1309"/>
    <x v="0"/>
    <x v="2"/>
    <x v="1"/>
    <x v="6"/>
    <n v="3"/>
    <x v="0"/>
    <x v="338"/>
    <x v="1"/>
    <x v="1"/>
  </r>
  <r>
    <n v="42"/>
    <n v="810"/>
    <x v="1"/>
    <x v="0"/>
    <x v="0"/>
    <x v="7"/>
    <n v="4"/>
    <x v="0"/>
    <x v="339"/>
    <x v="1"/>
    <x v="0"/>
  </r>
  <r>
    <n v="29"/>
    <n v="746"/>
    <x v="0"/>
    <x v="0"/>
    <x v="1"/>
    <x v="0"/>
    <n v="3"/>
    <x v="1"/>
    <x v="340"/>
    <x v="1"/>
    <x v="2"/>
  </r>
  <r>
    <n v="42"/>
    <n v="544"/>
    <x v="2"/>
    <x v="4"/>
    <x v="1"/>
    <x v="8"/>
    <n v="3"/>
    <x v="2"/>
    <x v="341"/>
    <x v="0"/>
    <x v="0"/>
  </r>
  <r>
    <n v="32"/>
    <n v="1062"/>
    <x v="1"/>
    <x v="2"/>
    <x v="0"/>
    <x v="2"/>
    <n v="2"/>
    <x v="1"/>
    <x v="342"/>
    <x v="1"/>
    <x v="0"/>
  </r>
  <r>
    <n v="48"/>
    <n v="530"/>
    <x v="0"/>
    <x v="2"/>
    <x v="0"/>
    <x v="5"/>
    <n v="3"/>
    <x v="1"/>
    <x v="343"/>
    <x v="1"/>
    <x v="0"/>
  </r>
  <r>
    <n v="37"/>
    <n v="1319"/>
    <x v="1"/>
    <x v="2"/>
    <x v="1"/>
    <x v="1"/>
    <n v="1"/>
    <x v="2"/>
    <x v="344"/>
    <x v="0"/>
    <x v="0"/>
  </r>
  <r>
    <n v="30"/>
    <n v="641"/>
    <x v="0"/>
    <x v="4"/>
    <x v="0"/>
    <x v="0"/>
    <n v="3"/>
    <x v="1"/>
    <x v="345"/>
    <x v="0"/>
    <x v="2"/>
  </r>
  <r>
    <n v="26"/>
    <n v="933"/>
    <x v="0"/>
    <x v="0"/>
    <x v="1"/>
    <x v="0"/>
    <n v="3"/>
    <x v="1"/>
    <x v="346"/>
    <x v="1"/>
    <x v="0"/>
  </r>
  <r>
    <n v="42"/>
    <n v="1332"/>
    <x v="1"/>
    <x v="1"/>
    <x v="1"/>
    <x v="4"/>
    <n v="4"/>
    <x v="0"/>
    <x v="347"/>
    <x v="1"/>
    <x v="0"/>
  </r>
  <r>
    <n v="21"/>
    <n v="756"/>
    <x v="0"/>
    <x v="4"/>
    <x v="0"/>
    <x v="6"/>
    <n v="2"/>
    <x v="0"/>
    <x v="348"/>
    <x v="0"/>
    <x v="1"/>
  </r>
  <r>
    <n v="36"/>
    <n v="845"/>
    <x v="0"/>
    <x v="2"/>
    <x v="0"/>
    <x v="0"/>
    <n v="4"/>
    <x v="0"/>
    <x v="349"/>
    <x v="1"/>
    <x v="2"/>
  </r>
  <r>
    <n v="36"/>
    <n v="541"/>
    <x v="0"/>
    <x v="2"/>
    <x v="1"/>
    <x v="0"/>
    <n v="4"/>
    <x v="1"/>
    <x v="350"/>
    <x v="1"/>
    <x v="1"/>
  </r>
  <r>
    <n v="57"/>
    <n v="593"/>
    <x v="1"/>
    <x v="2"/>
    <x v="1"/>
    <x v="4"/>
    <n v="3"/>
    <x v="1"/>
    <x v="351"/>
    <x v="1"/>
    <x v="0"/>
  </r>
  <r>
    <n v="40"/>
    <n v="1171"/>
    <x v="1"/>
    <x v="0"/>
    <x v="0"/>
    <x v="2"/>
    <n v="3"/>
    <x v="1"/>
    <x v="352"/>
    <x v="0"/>
    <x v="0"/>
  </r>
  <r>
    <n v="21"/>
    <n v="895"/>
    <x v="0"/>
    <x v="2"/>
    <x v="1"/>
    <x v="6"/>
    <n v="4"/>
    <x v="0"/>
    <x v="353"/>
    <x v="1"/>
    <x v="2"/>
  </r>
  <r>
    <n v="33"/>
    <n v="350"/>
    <x v="0"/>
    <x v="3"/>
    <x v="0"/>
    <x v="6"/>
    <n v="3"/>
    <x v="0"/>
    <x v="354"/>
    <x v="0"/>
    <x v="0"/>
  </r>
  <r>
    <n v="37"/>
    <n v="921"/>
    <x v="1"/>
    <x v="2"/>
    <x v="0"/>
    <x v="2"/>
    <n v="1"/>
    <x v="1"/>
    <x v="138"/>
    <x v="1"/>
    <x v="0"/>
  </r>
  <r>
    <n v="46"/>
    <n v="1144"/>
    <x v="1"/>
    <x v="2"/>
    <x v="0"/>
    <x v="3"/>
    <n v="3"/>
    <x v="1"/>
    <x v="355"/>
    <x v="1"/>
    <x v="2"/>
  </r>
  <r>
    <n v="41"/>
    <n v="143"/>
    <x v="0"/>
    <x v="3"/>
    <x v="1"/>
    <x v="0"/>
    <n v="2"/>
    <x v="0"/>
    <x v="356"/>
    <x v="1"/>
    <x v="1"/>
  </r>
  <r>
    <n v="50"/>
    <n v="1046"/>
    <x v="1"/>
    <x v="4"/>
    <x v="1"/>
    <x v="4"/>
    <n v="4"/>
    <x v="0"/>
    <x v="357"/>
    <x v="1"/>
    <x v="0"/>
  </r>
  <r>
    <n v="40"/>
    <n v="575"/>
    <x v="0"/>
    <x v="3"/>
    <x v="1"/>
    <x v="0"/>
    <n v="3"/>
    <x v="1"/>
    <x v="358"/>
    <x v="0"/>
    <x v="0"/>
  </r>
  <r>
    <n v="31"/>
    <n v="408"/>
    <x v="1"/>
    <x v="0"/>
    <x v="1"/>
    <x v="1"/>
    <n v="2"/>
    <x v="0"/>
    <x v="210"/>
    <x v="0"/>
    <x v="0"/>
  </r>
  <r>
    <n v="21"/>
    <n v="156"/>
    <x v="0"/>
    <x v="0"/>
    <x v="0"/>
    <x v="6"/>
    <n v="2"/>
    <x v="0"/>
    <x v="359"/>
    <x v="1"/>
    <x v="0"/>
  </r>
  <r>
    <n v="29"/>
    <n v="1283"/>
    <x v="1"/>
    <x v="0"/>
    <x v="1"/>
    <x v="1"/>
    <n v="4"/>
    <x v="0"/>
    <x v="360"/>
    <x v="1"/>
    <x v="0"/>
  </r>
  <r>
    <n v="35"/>
    <n v="755"/>
    <x v="1"/>
    <x v="0"/>
    <x v="1"/>
    <x v="4"/>
    <n v="2"/>
    <x v="0"/>
    <x v="361"/>
    <x v="1"/>
    <x v="0"/>
  </r>
  <r>
    <n v="27"/>
    <n v="1469"/>
    <x v="1"/>
    <x v="2"/>
    <x v="1"/>
    <x v="2"/>
    <n v="2"/>
    <x v="2"/>
    <x v="362"/>
    <x v="1"/>
    <x v="0"/>
  </r>
  <r>
    <n v="28"/>
    <n v="304"/>
    <x v="0"/>
    <x v="0"/>
    <x v="1"/>
    <x v="0"/>
    <n v="4"/>
    <x v="0"/>
    <x v="363"/>
    <x v="1"/>
    <x v="0"/>
  </r>
  <r>
    <n v="49"/>
    <n v="1261"/>
    <x v="1"/>
    <x v="1"/>
    <x v="1"/>
    <x v="4"/>
    <n v="3"/>
    <x v="0"/>
    <x v="364"/>
    <x v="1"/>
    <x v="0"/>
  </r>
  <r>
    <n v="51"/>
    <n v="1178"/>
    <x v="0"/>
    <x v="0"/>
    <x v="0"/>
    <x v="0"/>
    <n v="4"/>
    <x v="1"/>
    <x v="365"/>
    <x v="1"/>
    <x v="0"/>
  </r>
  <r>
    <n v="36"/>
    <n v="329"/>
    <x v="1"/>
    <x v="0"/>
    <x v="0"/>
    <x v="1"/>
    <n v="3"/>
    <x v="1"/>
    <x v="366"/>
    <x v="1"/>
    <x v="0"/>
  </r>
  <r>
    <n v="34"/>
    <n v="1362"/>
    <x v="0"/>
    <x v="3"/>
    <x v="1"/>
    <x v="0"/>
    <n v="4"/>
    <x v="0"/>
    <x v="367"/>
    <x v="0"/>
    <x v="2"/>
  </r>
  <r>
    <n v="55"/>
    <n v="1311"/>
    <x v="1"/>
    <x v="0"/>
    <x v="0"/>
    <x v="5"/>
    <n v="4"/>
    <x v="0"/>
    <x v="368"/>
    <x v="0"/>
    <x v="0"/>
  </r>
  <r>
    <n v="24"/>
    <n v="1371"/>
    <x v="0"/>
    <x v="3"/>
    <x v="0"/>
    <x v="0"/>
    <n v="3"/>
    <x v="2"/>
    <x v="369"/>
    <x v="0"/>
    <x v="0"/>
  </r>
  <r>
    <n v="30"/>
    <n v="202"/>
    <x v="0"/>
    <x v="4"/>
    <x v="1"/>
    <x v="6"/>
    <n v="2"/>
    <x v="1"/>
    <x v="370"/>
    <x v="1"/>
    <x v="0"/>
  </r>
  <r>
    <n v="26"/>
    <n v="575"/>
    <x v="1"/>
    <x v="4"/>
    <x v="1"/>
    <x v="1"/>
    <n v="1"/>
    <x v="0"/>
    <x v="371"/>
    <x v="1"/>
    <x v="1"/>
  </r>
  <r>
    <n v="22"/>
    <n v="253"/>
    <x v="1"/>
    <x v="2"/>
    <x v="0"/>
    <x v="1"/>
    <n v="2"/>
    <x v="1"/>
    <x v="372"/>
    <x v="1"/>
    <x v="0"/>
  </r>
  <r>
    <n v="36"/>
    <n v="164"/>
    <x v="0"/>
    <x v="2"/>
    <x v="1"/>
    <x v="0"/>
    <n v="3"/>
    <x v="1"/>
    <x v="373"/>
    <x v="1"/>
    <x v="0"/>
  </r>
  <r>
    <n v="30"/>
    <n v="464"/>
    <x v="1"/>
    <x v="4"/>
    <x v="1"/>
    <x v="1"/>
    <n v="4"/>
    <x v="0"/>
    <x v="374"/>
    <x v="0"/>
    <x v="1"/>
  </r>
  <r>
    <n v="37"/>
    <n v="1107"/>
    <x v="1"/>
    <x v="0"/>
    <x v="0"/>
    <x v="2"/>
    <n v="1"/>
    <x v="2"/>
    <x v="375"/>
    <x v="1"/>
    <x v="0"/>
  </r>
  <r>
    <n v="40"/>
    <n v="759"/>
    <x v="0"/>
    <x v="3"/>
    <x v="0"/>
    <x v="0"/>
    <n v="2"/>
    <x v="2"/>
    <x v="376"/>
    <x v="1"/>
    <x v="0"/>
  </r>
  <r>
    <n v="42"/>
    <n v="201"/>
    <x v="1"/>
    <x v="0"/>
    <x v="0"/>
    <x v="2"/>
    <n v="1"/>
    <x v="2"/>
    <x v="377"/>
    <x v="1"/>
    <x v="0"/>
  </r>
  <r>
    <n v="37"/>
    <n v="1305"/>
    <x v="1"/>
    <x v="0"/>
    <x v="1"/>
    <x v="3"/>
    <n v="2"/>
    <x v="0"/>
    <x v="378"/>
    <x v="0"/>
    <x v="0"/>
  </r>
  <r>
    <n v="43"/>
    <n v="982"/>
    <x v="1"/>
    <x v="0"/>
    <x v="1"/>
    <x v="7"/>
    <n v="2"/>
    <x v="2"/>
    <x v="379"/>
    <x v="1"/>
    <x v="0"/>
  </r>
  <r>
    <n v="40"/>
    <n v="555"/>
    <x v="1"/>
    <x v="2"/>
    <x v="0"/>
    <x v="2"/>
    <n v="3"/>
    <x v="1"/>
    <x v="380"/>
    <x v="1"/>
    <x v="0"/>
  </r>
  <r>
    <n v="54"/>
    <n v="821"/>
    <x v="1"/>
    <x v="2"/>
    <x v="1"/>
    <x v="7"/>
    <n v="1"/>
    <x v="1"/>
    <x v="381"/>
    <x v="1"/>
    <x v="0"/>
  </r>
  <r>
    <n v="34"/>
    <n v="1381"/>
    <x v="0"/>
    <x v="3"/>
    <x v="0"/>
    <x v="0"/>
    <n v="3"/>
    <x v="1"/>
    <x v="382"/>
    <x v="1"/>
    <x v="2"/>
  </r>
  <r>
    <n v="31"/>
    <n v="480"/>
    <x v="1"/>
    <x v="2"/>
    <x v="0"/>
    <x v="3"/>
    <n v="1"/>
    <x v="1"/>
    <x v="383"/>
    <x v="1"/>
    <x v="0"/>
  </r>
  <r>
    <n v="43"/>
    <n v="313"/>
    <x v="1"/>
    <x v="2"/>
    <x v="1"/>
    <x v="2"/>
    <n v="4"/>
    <x v="1"/>
    <x v="384"/>
    <x v="1"/>
    <x v="1"/>
  </r>
  <r>
    <n v="43"/>
    <n v="1473"/>
    <x v="1"/>
    <x v="1"/>
    <x v="0"/>
    <x v="4"/>
    <n v="3"/>
    <x v="2"/>
    <x v="385"/>
    <x v="0"/>
    <x v="0"/>
  </r>
  <r>
    <n v="25"/>
    <n v="891"/>
    <x v="0"/>
    <x v="0"/>
    <x v="0"/>
    <x v="0"/>
    <n v="4"/>
    <x v="0"/>
    <x v="386"/>
    <x v="0"/>
    <x v="0"/>
  </r>
  <r>
    <n v="37"/>
    <n v="1063"/>
    <x v="1"/>
    <x v="2"/>
    <x v="0"/>
    <x v="1"/>
    <n v="3"/>
    <x v="1"/>
    <x v="387"/>
    <x v="0"/>
    <x v="2"/>
  </r>
  <r>
    <n v="31"/>
    <n v="329"/>
    <x v="1"/>
    <x v="0"/>
    <x v="1"/>
    <x v="2"/>
    <n v="1"/>
    <x v="1"/>
    <x v="388"/>
    <x v="1"/>
    <x v="0"/>
  </r>
  <r>
    <n v="39"/>
    <n v="1218"/>
    <x v="1"/>
    <x v="0"/>
    <x v="1"/>
    <x v="5"/>
    <n v="3"/>
    <x v="2"/>
    <x v="389"/>
    <x v="0"/>
    <x v="1"/>
  </r>
  <r>
    <n v="56"/>
    <n v="906"/>
    <x v="0"/>
    <x v="0"/>
    <x v="0"/>
    <x v="0"/>
    <n v="1"/>
    <x v="1"/>
    <x v="390"/>
    <x v="1"/>
    <x v="1"/>
  </r>
  <r>
    <n v="30"/>
    <n v="1082"/>
    <x v="0"/>
    <x v="4"/>
    <x v="0"/>
    <x v="0"/>
    <n v="3"/>
    <x v="0"/>
    <x v="391"/>
    <x v="1"/>
    <x v="0"/>
  </r>
  <r>
    <n v="41"/>
    <n v="645"/>
    <x v="0"/>
    <x v="3"/>
    <x v="1"/>
    <x v="0"/>
    <n v="1"/>
    <x v="1"/>
    <x v="392"/>
    <x v="1"/>
    <x v="0"/>
  </r>
  <r>
    <n v="28"/>
    <n v="1300"/>
    <x v="1"/>
    <x v="2"/>
    <x v="1"/>
    <x v="2"/>
    <n v="1"/>
    <x v="2"/>
    <x v="393"/>
    <x v="1"/>
    <x v="0"/>
  </r>
  <r>
    <n v="25"/>
    <n v="688"/>
    <x v="1"/>
    <x v="2"/>
    <x v="1"/>
    <x v="2"/>
    <n v="1"/>
    <x v="1"/>
    <x v="394"/>
    <x v="1"/>
    <x v="0"/>
  </r>
  <r>
    <n v="52"/>
    <n v="319"/>
    <x v="1"/>
    <x v="2"/>
    <x v="1"/>
    <x v="3"/>
    <n v="3"/>
    <x v="1"/>
    <x v="395"/>
    <x v="0"/>
    <x v="0"/>
  </r>
  <r>
    <n v="45"/>
    <n v="192"/>
    <x v="1"/>
    <x v="0"/>
    <x v="1"/>
    <x v="1"/>
    <n v="4"/>
    <x v="1"/>
    <x v="396"/>
    <x v="1"/>
    <x v="0"/>
  </r>
  <r>
    <n v="52"/>
    <n v="1490"/>
    <x v="1"/>
    <x v="0"/>
    <x v="0"/>
    <x v="5"/>
    <n v="4"/>
    <x v="1"/>
    <x v="397"/>
    <x v="1"/>
    <x v="0"/>
  </r>
  <r>
    <n v="42"/>
    <n v="532"/>
    <x v="1"/>
    <x v="0"/>
    <x v="0"/>
    <x v="1"/>
    <n v="3"/>
    <x v="2"/>
    <x v="398"/>
    <x v="1"/>
    <x v="1"/>
  </r>
  <r>
    <n v="30"/>
    <n v="317"/>
    <x v="1"/>
    <x v="0"/>
    <x v="0"/>
    <x v="3"/>
    <n v="4"/>
    <x v="0"/>
    <x v="399"/>
    <x v="1"/>
    <x v="0"/>
  </r>
  <r>
    <n v="60"/>
    <n v="422"/>
    <x v="1"/>
    <x v="0"/>
    <x v="0"/>
    <x v="5"/>
    <n v="1"/>
    <x v="1"/>
    <x v="400"/>
    <x v="1"/>
    <x v="0"/>
  </r>
  <r>
    <n v="46"/>
    <n v="1485"/>
    <x v="1"/>
    <x v="2"/>
    <x v="0"/>
    <x v="3"/>
    <n v="3"/>
    <x v="2"/>
    <x v="401"/>
    <x v="1"/>
    <x v="0"/>
  </r>
  <r>
    <n v="42"/>
    <n v="1368"/>
    <x v="1"/>
    <x v="4"/>
    <x v="0"/>
    <x v="4"/>
    <n v="4"/>
    <x v="1"/>
    <x v="402"/>
    <x v="1"/>
    <x v="1"/>
  </r>
  <r>
    <n v="24"/>
    <n v="1448"/>
    <x v="0"/>
    <x v="4"/>
    <x v="0"/>
    <x v="6"/>
    <n v="2"/>
    <x v="0"/>
    <x v="403"/>
    <x v="0"/>
    <x v="0"/>
  </r>
  <r>
    <n v="34"/>
    <n v="296"/>
    <x v="0"/>
    <x v="3"/>
    <x v="0"/>
    <x v="6"/>
    <n v="3"/>
    <x v="2"/>
    <x v="404"/>
    <x v="1"/>
    <x v="1"/>
  </r>
  <r>
    <n v="38"/>
    <n v="1490"/>
    <x v="1"/>
    <x v="0"/>
    <x v="1"/>
    <x v="2"/>
    <n v="4"/>
    <x v="1"/>
    <x v="405"/>
    <x v="0"/>
    <x v="1"/>
  </r>
  <r>
    <n v="40"/>
    <n v="1398"/>
    <x v="0"/>
    <x v="0"/>
    <x v="0"/>
    <x v="5"/>
    <n v="3"/>
    <x v="1"/>
    <x v="406"/>
    <x v="1"/>
    <x v="0"/>
  </r>
  <r>
    <n v="26"/>
    <n v="1349"/>
    <x v="1"/>
    <x v="0"/>
    <x v="0"/>
    <x v="1"/>
    <n v="4"/>
    <x v="2"/>
    <x v="407"/>
    <x v="1"/>
    <x v="0"/>
  </r>
  <r>
    <n v="30"/>
    <n v="1400"/>
    <x v="1"/>
    <x v="0"/>
    <x v="1"/>
    <x v="2"/>
    <n v="4"/>
    <x v="1"/>
    <x v="408"/>
    <x v="1"/>
    <x v="2"/>
  </r>
  <r>
    <n v="29"/>
    <n v="986"/>
    <x v="1"/>
    <x v="2"/>
    <x v="1"/>
    <x v="7"/>
    <n v="3"/>
    <x v="1"/>
    <x v="409"/>
    <x v="1"/>
    <x v="0"/>
  </r>
  <r>
    <n v="29"/>
    <n v="408"/>
    <x v="1"/>
    <x v="4"/>
    <x v="0"/>
    <x v="1"/>
    <n v="2"/>
    <x v="1"/>
    <x v="410"/>
    <x v="1"/>
    <x v="0"/>
  </r>
  <r>
    <n v="19"/>
    <n v="489"/>
    <x v="2"/>
    <x v="4"/>
    <x v="1"/>
    <x v="8"/>
    <n v="4"/>
    <x v="0"/>
    <x v="411"/>
    <x v="1"/>
    <x v="0"/>
  </r>
  <r>
    <n v="30"/>
    <n v="1398"/>
    <x v="0"/>
    <x v="1"/>
    <x v="0"/>
    <x v="0"/>
    <n v="1"/>
    <x v="1"/>
    <x v="412"/>
    <x v="1"/>
    <x v="2"/>
  </r>
  <r>
    <n v="57"/>
    <n v="210"/>
    <x v="0"/>
    <x v="3"/>
    <x v="1"/>
    <x v="5"/>
    <n v="4"/>
    <x v="2"/>
    <x v="413"/>
    <x v="1"/>
    <x v="0"/>
  </r>
  <r>
    <n v="50"/>
    <n v="1099"/>
    <x v="1"/>
    <x v="0"/>
    <x v="1"/>
    <x v="5"/>
    <n v="3"/>
    <x v="1"/>
    <x v="414"/>
    <x v="1"/>
    <x v="0"/>
  </r>
  <r>
    <n v="30"/>
    <n v="1116"/>
    <x v="1"/>
    <x v="2"/>
    <x v="0"/>
    <x v="2"/>
    <n v="4"/>
    <x v="0"/>
    <x v="411"/>
    <x v="1"/>
    <x v="2"/>
  </r>
  <r>
    <n v="60"/>
    <n v="1499"/>
    <x v="0"/>
    <x v="3"/>
    <x v="0"/>
    <x v="0"/>
    <n v="1"/>
    <x v="1"/>
    <x v="415"/>
    <x v="1"/>
    <x v="1"/>
  </r>
  <r>
    <n v="47"/>
    <n v="983"/>
    <x v="1"/>
    <x v="2"/>
    <x v="0"/>
    <x v="3"/>
    <n v="4"/>
    <x v="2"/>
    <x v="416"/>
    <x v="1"/>
    <x v="0"/>
  </r>
  <r>
    <n v="46"/>
    <n v="1009"/>
    <x v="1"/>
    <x v="0"/>
    <x v="1"/>
    <x v="7"/>
    <n v="3"/>
    <x v="1"/>
    <x v="417"/>
    <x v="1"/>
    <x v="0"/>
  </r>
  <r>
    <n v="35"/>
    <n v="144"/>
    <x v="1"/>
    <x v="0"/>
    <x v="1"/>
    <x v="2"/>
    <n v="3"/>
    <x v="0"/>
    <x v="418"/>
    <x v="1"/>
    <x v="0"/>
  </r>
  <r>
    <n v="54"/>
    <n v="548"/>
    <x v="1"/>
    <x v="0"/>
    <x v="0"/>
    <x v="2"/>
    <n v="3"/>
    <x v="0"/>
    <x v="419"/>
    <x v="1"/>
    <x v="0"/>
  </r>
  <r>
    <n v="34"/>
    <n v="1303"/>
    <x v="1"/>
    <x v="0"/>
    <x v="1"/>
    <x v="1"/>
    <n v="3"/>
    <x v="2"/>
    <x v="420"/>
    <x v="1"/>
    <x v="0"/>
  </r>
  <r>
    <n v="46"/>
    <n v="1125"/>
    <x v="0"/>
    <x v="3"/>
    <x v="0"/>
    <x v="0"/>
    <n v="4"/>
    <x v="1"/>
    <x v="421"/>
    <x v="0"/>
    <x v="0"/>
  </r>
  <r>
    <n v="31"/>
    <n v="1274"/>
    <x v="1"/>
    <x v="0"/>
    <x v="1"/>
    <x v="3"/>
    <n v="2"/>
    <x v="2"/>
    <x v="422"/>
    <x v="1"/>
    <x v="0"/>
  </r>
  <r>
    <n v="33"/>
    <n v="1277"/>
    <x v="1"/>
    <x v="2"/>
    <x v="1"/>
    <x v="5"/>
    <n v="3"/>
    <x v="1"/>
    <x v="423"/>
    <x v="0"/>
    <x v="0"/>
  </r>
  <r>
    <n v="33"/>
    <n v="587"/>
    <x v="1"/>
    <x v="2"/>
    <x v="1"/>
    <x v="2"/>
    <n v="4"/>
    <x v="2"/>
    <x v="424"/>
    <x v="1"/>
    <x v="0"/>
  </r>
  <r>
    <n v="30"/>
    <n v="413"/>
    <x v="0"/>
    <x v="3"/>
    <x v="1"/>
    <x v="6"/>
    <n v="2"/>
    <x v="0"/>
    <x v="425"/>
    <x v="1"/>
    <x v="0"/>
  </r>
  <r>
    <n v="35"/>
    <n v="1276"/>
    <x v="1"/>
    <x v="0"/>
    <x v="1"/>
    <x v="4"/>
    <n v="3"/>
    <x v="1"/>
    <x v="426"/>
    <x v="0"/>
    <x v="0"/>
  </r>
  <r>
    <n v="31"/>
    <n v="534"/>
    <x v="1"/>
    <x v="0"/>
    <x v="1"/>
    <x v="4"/>
    <n v="3"/>
    <x v="1"/>
    <x v="427"/>
    <x v="1"/>
    <x v="1"/>
  </r>
  <r>
    <n v="34"/>
    <n v="988"/>
    <x v="2"/>
    <x v="5"/>
    <x v="0"/>
    <x v="8"/>
    <n v="1"/>
    <x v="2"/>
    <x v="428"/>
    <x v="0"/>
    <x v="1"/>
  </r>
  <r>
    <n v="42"/>
    <n v="1474"/>
    <x v="1"/>
    <x v="1"/>
    <x v="1"/>
    <x v="2"/>
    <n v="3"/>
    <x v="1"/>
    <x v="429"/>
    <x v="1"/>
    <x v="1"/>
  </r>
  <r>
    <n v="36"/>
    <n v="635"/>
    <x v="0"/>
    <x v="2"/>
    <x v="1"/>
    <x v="0"/>
    <n v="4"/>
    <x v="0"/>
    <x v="15"/>
    <x v="1"/>
    <x v="2"/>
  </r>
  <r>
    <n v="22"/>
    <n v="1368"/>
    <x v="1"/>
    <x v="4"/>
    <x v="1"/>
    <x v="2"/>
    <n v="3"/>
    <x v="0"/>
    <x v="430"/>
    <x v="1"/>
    <x v="1"/>
  </r>
  <r>
    <n v="48"/>
    <n v="163"/>
    <x v="0"/>
    <x v="3"/>
    <x v="0"/>
    <x v="0"/>
    <n v="4"/>
    <x v="1"/>
    <x v="431"/>
    <x v="1"/>
    <x v="0"/>
  </r>
  <r>
    <n v="55"/>
    <n v="1117"/>
    <x v="0"/>
    <x v="0"/>
    <x v="0"/>
    <x v="5"/>
    <n v="2"/>
    <x v="0"/>
    <x v="432"/>
    <x v="1"/>
    <x v="0"/>
  </r>
  <r>
    <n v="41"/>
    <n v="267"/>
    <x v="0"/>
    <x v="0"/>
    <x v="1"/>
    <x v="0"/>
    <n v="4"/>
    <x v="0"/>
    <x v="433"/>
    <x v="1"/>
    <x v="2"/>
  </r>
  <r>
    <n v="35"/>
    <n v="619"/>
    <x v="0"/>
    <x v="3"/>
    <x v="1"/>
    <x v="0"/>
    <n v="3"/>
    <x v="1"/>
    <x v="434"/>
    <x v="1"/>
    <x v="0"/>
  </r>
  <r>
    <n v="40"/>
    <n v="302"/>
    <x v="1"/>
    <x v="0"/>
    <x v="0"/>
    <x v="3"/>
    <n v="3"/>
    <x v="0"/>
    <x v="435"/>
    <x v="1"/>
    <x v="0"/>
  </r>
  <r>
    <n v="39"/>
    <n v="443"/>
    <x v="1"/>
    <x v="0"/>
    <x v="0"/>
    <x v="2"/>
    <n v="3"/>
    <x v="1"/>
    <x v="436"/>
    <x v="1"/>
    <x v="1"/>
  </r>
  <r>
    <n v="31"/>
    <n v="828"/>
    <x v="0"/>
    <x v="0"/>
    <x v="1"/>
    <x v="0"/>
    <n v="4"/>
    <x v="0"/>
    <x v="437"/>
    <x v="0"/>
    <x v="0"/>
  </r>
  <r>
    <n v="42"/>
    <n v="319"/>
    <x v="1"/>
    <x v="2"/>
    <x v="1"/>
    <x v="3"/>
    <n v="1"/>
    <x v="1"/>
    <x v="438"/>
    <x v="0"/>
    <x v="0"/>
  </r>
  <r>
    <n v="45"/>
    <n v="561"/>
    <x v="0"/>
    <x v="1"/>
    <x v="1"/>
    <x v="0"/>
    <n v="2"/>
    <x v="1"/>
    <x v="439"/>
    <x v="1"/>
    <x v="0"/>
  </r>
  <r>
    <n v="26"/>
    <n v="426"/>
    <x v="2"/>
    <x v="0"/>
    <x v="0"/>
    <x v="8"/>
    <n v="3"/>
    <x v="2"/>
    <x v="199"/>
    <x v="0"/>
    <x v="1"/>
  </r>
  <r>
    <n v="29"/>
    <n v="232"/>
    <x v="1"/>
    <x v="4"/>
    <x v="1"/>
    <x v="3"/>
    <n v="4"/>
    <x v="2"/>
    <x v="440"/>
    <x v="1"/>
    <x v="0"/>
  </r>
  <r>
    <n v="33"/>
    <n v="922"/>
    <x v="1"/>
    <x v="2"/>
    <x v="0"/>
    <x v="7"/>
    <n v="3"/>
    <x v="2"/>
    <x v="441"/>
    <x v="1"/>
    <x v="0"/>
  </r>
  <r>
    <n v="31"/>
    <n v="688"/>
    <x v="0"/>
    <x v="0"/>
    <x v="1"/>
    <x v="5"/>
    <n v="4"/>
    <x v="2"/>
    <x v="442"/>
    <x v="1"/>
    <x v="0"/>
  </r>
  <r>
    <n v="18"/>
    <n v="1306"/>
    <x v="0"/>
    <x v="3"/>
    <x v="1"/>
    <x v="6"/>
    <n v="2"/>
    <x v="0"/>
    <x v="443"/>
    <x v="0"/>
    <x v="1"/>
  </r>
  <r>
    <n v="40"/>
    <n v="1094"/>
    <x v="0"/>
    <x v="1"/>
    <x v="1"/>
    <x v="0"/>
    <n v="1"/>
    <x v="2"/>
    <x v="444"/>
    <x v="1"/>
    <x v="2"/>
  </r>
  <r>
    <n v="41"/>
    <n v="509"/>
    <x v="1"/>
    <x v="1"/>
    <x v="0"/>
    <x v="4"/>
    <n v="3"/>
    <x v="0"/>
    <x v="445"/>
    <x v="0"/>
    <x v="2"/>
  </r>
  <r>
    <n v="26"/>
    <n v="775"/>
    <x v="0"/>
    <x v="2"/>
    <x v="1"/>
    <x v="0"/>
    <n v="3"/>
    <x v="2"/>
    <x v="383"/>
    <x v="1"/>
    <x v="0"/>
  </r>
  <r>
    <n v="35"/>
    <n v="195"/>
    <x v="0"/>
    <x v="2"/>
    <x v="0"/>
    <x v="0"/>
    <n v="3"/>
    <x v="0"/>
    <x v="446"/>
    <x v="1"/>
    <x v="0"/>
  </r>
  <r>
    <n v="34"/>
    <n v="258"/>
    <x v="0"/>
    <x v="0"/>
    <x v="1"/>
    <x v="0"/>
    <n v="4"/>
    <x v="0"/>
    <x v="447"/>
    <x v="1"/>
    <x v="0"/>
  </r>
  <r>
    <n v="26"/>
    <n v="471"/>
    <x v="1"/>
    <x v="4"/>
    <x v="1"/>
    <x v="2"/>
    <n v="4"/>
    <x v="0"/>
    <x v="246"/>
    <x v="0"/>
    <x v="0"/>
  </r>
  <r>
    <n v="37"/>
    <n v="799"/>
    <x v="1"/>
    <x v="4"/>
    <x v="0"/>
    <x v="3"/>
    <n v="4"/>
    <x v="0"/>
    <x v="448"/>
    <x v="1"/>
    <x v="0"/>
  </r>
  <r>
    <n v="46"/>
    <n v="1034"/>
    <x v="1"/>
    <x v="2"/>
    <x v="0"/>
    <x v="4"/>
    <n v="3"/>
    <x v="1"/>
    <x v="449"/>
    <x v="1"/>
    <x v="1"/>
  </r>
  <r>
    <n v="41"/>
    <n v="1276"/>
    <x v="0"/>
    <x v="0"/>
    <x v="0"/>
    <x v="5"/>
    <n v="1"/>
    <x v="1"/>
    <x v="450"/>
    <x v="1"/>
    <x v="0"/>
  </r>
  <r>
    <n v="37"/>
    <n v="142"/>
    <x v="0"/>
    <x v="2"/>
    <x v="1"/>
    <x v="0"/>
    <n v="2"/>
    <x v="2"/>
    <x v="451"/>
    <x v="1"/>
    <x v="2"/>
  </r>
  <r>
    <n v="52"/>
    <n v="956"/>
    <x v="1"/>
    <x v="4"/>
    <x v="1"/>
    <x v="1"/>
    <n v="1"/>
    <x v="2"/>
    <x v="452"/>
    <x v="0"/>
    <x v="0"/>
  </r>
  <r>
    <n v="32"/>
    <n v="1474"/>
    <x v="0"/>
    <x v="1"/>
    <x v="1"/>
    <x v="0"/>
    <n v="3"/>
    <x v="1"/>
    <x v="453"/>
    <x v="1"/>
    <x v="2"/>
  </r>
  <r>
    <n v="24"/>
    <n v="535"/>
    <x v="0"/>
    <x v="2"/>
    <x v="1"/>
    <x v="6"/>
    <n v="4"/>
    <x v="1"/>
    <x v="454"/>
    <x v="1"/>
    <x v="1"/>
  </r>
  <r>
    <n v="38"/>
    <n v="1495"/>
    <x v="1"/>
    <x v="2"/>
    <x v="0"/>
    <x v="4"/>
    <n v="3"/>
    <x v="1"/>
    <x v="427"/>
    <x v="1"/>
    <x v="0"/>
  </r>
  <r>
    <n v="37"/>
    <n v="446"/>
    <x v="1"/>
    <x v="0"/>
    <x v="0"/>
    <x v="3"/>
    <n v="2"/>
    <x v="1"/>
    <x v="455"/>
    <x v="1"/>
    <x v="0"/>
  </r>
  <r>
    <n v="49"/>
    <n v="1245"/>
    <x v="1"/>
    <x v="0"/>
    <x v="1"/>
    <x v="7"/>
    <n v="3"/>
    <x v="2"/>
    <x v="456"/>
    <x v="0"/>
    <x v="0"/>
  </r>
  <r>
    <n v="24"/>
    <n v="691"/>
    <x v="1"/>
    <x v="2"/>
    <x v="1"/>
    <x v="1"/>
    <n v="4"/>
    <x v="1"/>
    <x v="457"/>
    <x v="0"/>
    <x v="0"/>
  </r>
  <r>
    <n v="26"/>
    <n v="703"/>
    <x v="0"/>
    <x v="3"/>
    <x v="1"/>
    <x v="0"/>
    <n v="2"/>
    <x v="1"/>
    <x v="458"/>
    <x v="1"/>
    <x v="0"/>
  </r>
  <r>
    <n v="24"/>
    <n v="823"/>
    <x v="1"/>
    <x v="1"/>
    <x v="1"/>
    <x v="2"/>
    <n v="2"/>
    <x v="1"/>
    <x v="459"/>
    <x v="1"/>
    <x v="0"/>
  </r>
  <r>
    <n v="50"/>
    <n v="1246"/>
    <x v="2"/>
    <x v="2"/>
    <x v="1"/>
    <x v="5"/>
    <n v="2"/>
    <x v="1"/>
    <x v="460"/>
    <x v="1"/>
    <x v="1"/>
  </r>
  <r>
    <n v="25"/>
    <n v="622"/>
    <x v="0"/>
    <x v="2"/>
    <x v="1"/>
    <x v="6"/>
    <n v="3"/>
    <x v="1"/>
    <x v="461"/>
    <x v="1"/>
    <x v="0"/>
  </r>
  <r>
    <n v="24"/>
    <n v="1287"/>
    <x v="1"/>
    <x v="0"/>
    <x v="0"/>
    <x v="2"/>
    <n v="3"/>
    <x v="1"/>
    <x v="407"/>
    <x v="0"/>
    <x v="1"/>
  </r>
  <r>
    <n v="30"/>
    <n v="448"/>
    <x v="0"/>
    <x v="0"/>
    <x v="1"/>
    <x v="6"/>
    <n v="1"/>
    <x v="1"/>
    <x v="462"/>
    <x v="1"/>
    <x v="1"/>
  </r>
  <r>
    <n v="34"/>
    <n v="254"/>
    <x v="1"/>
    <x v="0"/>
    <x v="1"/>
    <x v="1"/>
    <n v="4"/>
    <x v="1"/>
    <x v="463"/>
    <x v="0"/>
    <x v="0"/>
  </r>
  <r>
    <n v="31"/>
    <n v="1365"/>
    <x v="0"/>
    <x v="2"/>
    <x v="1"/>
    <x v="0"/>
    <n v="1"/>
    <x v="2"/>
    <x v="464"/>
    <x v="1"/>
    <x v="0"/>
  </r>
  <r>
    <n v="35"/>
    <n v="538"/>
    <x v="1"/>
    <x v="1"/>
    <x v="1"/>
    <x v="2"/>
    <n v="4"/>
    <x v="0"/>
    <x v="465"/>
    <x v="1"/>
    <x v="0"/>
  </r>
  <r>
    <n v="31"/>
    <n v="525"/>
    <x v="0"/>
    <x v="2"/>
    <x v="1"/>
    <x v="0"/>
    <n v="4"/>
    <x v="2"/>
    <x v="466"/>
    <x v="1"/>
    <x v="0"/>
  </r>
  <r>
    <n v="27"/>
    <n v="798"/>
    <x v="1"/>
    <x v="2"/>
    <x v="0"/>
    <x v="1"/>
    <n v="3"/>
    <x v="2"/>
    <x v="467"/>
    <x v="1"/>
    <x v="0"/>
  </r>
  <r>
    <n v="37"/>
    <n v="558"/>
    <x v="0"/>
    <x v="3"/>
    <x v="1"/>
    <x v="0"/>
    <n v="3"/>
    <x v="1"/>
    <x v="468"/>
    <x v="0"/>
    <x v="0"/>
  </r>
  <r>
    <n v="20"/>
    <n v="959"/>
    <x v="1"/>
    <x v="0"/>
    <x v="0"/>
    <x v="1"/>
    <n v="2"/>
    <x v="0"/>
    <x v="469"/>
    <x v="1"/>
    <x v="0"/>
  </r>
  <r>
    <n v="42"/>
    <n v="622"/>
    <x v="1"/>
    <x v="0"/>
    <x v="0"/>
    <x v="4"/>
    <n v="4"/>
    <x v="1"/>
    <x v="470"/>
    <x v="1"/>
    <x v="0"/>
  </r>
  <r>
    <n v="43"/>
    <n v="782"/>
    <x v="1"/>
    <x v="1"/>
    <x v="1"/>
    <x v="7"/>
    <n v="4"/>
    <x v="2"/>
    <x v="471"/>
    <x v="0"/>
    <x v="0"/>
  </r>
  <r>
    <n v="38"/>
    <n v="362"/>
    <x v="1"/>
    <x v="0"/>
    <x v="0"/>
    <x v="1"/>
    <n v="1"/>
    <x v="0"/>
    <x v="472"/>
    <x v="1"/>
    <x v="0"/>
  </r>
  <r>
    <n v="43"/>
    <n v="1001"/>
    <x v="1"/>
    <x v="2"/>
    <x v="1"/>
    <x v="2"/>
    <n v="3"/>
    <x v="2"/>
    <x v="473"/>
    <x v="0"/>
    <x v="1"/>
  </r>
  <r>
    <n v="48"/>
    <n v="1236"/>
    <x v="1"/>
    <x v="0"/>
    <x v="0"/>
    <x v="5"/>
    <n v="1"/>
    <x v="1"/>
    <x v="474"/>
    <x v="1"/>
    <x v="0"/>
  </r>
  <r>
    <n v="44"/>
    <n v="1112"/>
    <x v="2"/>
    <x v="0"/>
    <x v="0"/>
    <x v="8"/>
    <n v="3"/>
    <x v="0"/>
    <x v="475"/>
    <x v="1"/>
    <x v="0"/>
  </r>
  <r>
    <n v="34"/>
    <n v="204"/>
    <x v="0"/>
    <x v="4"/>
    <x v="0"/>
    <x v="6"/>
    <n v="3"/>
    <x v="2"/>
    <x v="476"/>
    <x v="0"/>
    <x v="0"/>
  </r>
  <r>
    <n v="27"/>
    <n v="1420"/>
    <x v="0"/>
    <x v="3"/>
    <x v="1"/>
    <x v="6"/>
    <n v="1"/>
    <x v="2"/>
    <x v="477"/>
    <x v="1"/>
    <x v="0"/>
  </r>
  <r>
    <n v="21"/>
    <n v="1343"/>
    <x v="0"/>
    <x v="4"/>
    <x v="1"/>
    <x v="6"/>
    <n v="3"/>
    <x v="0"/>
    <x v="478"/>
    <x v="1"/>
    <x v="0"/>
  </r>
  <r>
    <n v="44"/>
    <n v="1315"/>
    <x v="1"/>
    <x v="1"/>
    <x v="1"/>
    <x v="5"/>
    <n v="4"/>
    <x v="1"/>
    <x v="479"/>
    <x v="0"/>
    <x v="0"/>
  </r>
  <r>
    <n v="22"/>
    <n v="604"/>
    <x v="1"/>
    <x v="2"/>
    <x v="1"/>
    <x v="1"/>
    <n v="3"/>
    <x v="1"/>
    <x v="480"/>
    <x v="1"/>
    <x v="0"/>
  </r>
  <r>
    <n v="33"/>
    <n v="1216"/>
    <x v="0"/>
    <x v="3"/>
    <x v="1"/>
    <x v="0"/>
    <n v="3"/>
    <x v="2"/>
    <x v="481"/>
    <x v="1"/>
    <x v="0"/>
  </r>
  <r>
    <n v="32"/>
    <n v="646"/>
    <x v="1"/>
    <x v="0"/>
    <x v="0"/>
    <x v="1"/>
    <n v="4"/>
    <x v="1"/>
    <x v="482"/>
    <x v="0"/>
    <x v="0"/>
  </r>
  <r>
    <n v="30"/>
    <n v="160"/>
    <x v="1"/>
    <x v="2"/>
    <x v="0"/>
    <x v="1"/>
    <n v="3"/>
    <x v="2"/>
    <x v="483"/>
    <x v="1"/>
    <x v="1"/>
  </r>
  <r>
    <n v="53"/>
    <n v="238"/>
    <x v="0"/>
    <x v="2"/>
    <x v="0"/>
    <x v="0"/>
    <n v="1"/>
    <x v="0"/>
    <x v="484"/>
    <x v="1"/>
    <x v="0"/>
  </r>
  <r>
    <n v="34"/>
    <n v="1397"/>
    <x v="1"/>
    <x v="0"/>
    <x v="1"/>
    <x v="1"/>
    <n v="4"/>
    <x v="1"/>
    <x v="485"/>
    <x v="1"/>
    <x v="0"/>
  </r>
  <r>
    <n v="45"/>
    <n v="306"/>
    <x v="0"/>
    <x v="0"/>
    <x v="0"/>
    <x v="0"/>
    <n v="1"/>
    <x v="1"/>
    <x v="486"/>
    <x v="1"/>
    <x v="1"/>
  </r>
  <r>
    <n v="26"/>
    <n v="991"/>
    <x v="1"/>
    <x v="0"/>
    <x v="0"/>
    <x v="2"/>
    <n v="4"/>
    <x v="1"/>
    <x v="487"/>
    <x v="0"/>
    <x v="0"/>
  </r>
  <r>
    <n v="37"/>
    <n v="482"/>
    <x v="1"/>
    <x v="1"/>
    <x v="1"/>
    <x v="3"/>
    <n v="3"/>
    <x v="1"/>
    <x v="488"/>
    <x v="1"/>
    <x v="0"/>
  </r>
  <r>
    <n v="29"/>
    <n v="1176"/>
    <x v="0"/>
    <x v="2"/>
    <x v="0"/>
    <x v="0"/>
    <n v="3"/>
    <x v="1"/>
    <x v="489"/>
    <x v="1"/>
    <x v="0"/>
  </r>
  <r>
    <n v="35"/>
    <n v="1017"/>
    <x v="1"/>
    <x v="0"/>
    <x v="1"/>
    <x v="1"/>
    <n v="4"/>
    <x v="0"/>
    <x v="490"/>
    <x v="1"/>
    <x v="0"/>
  </r>
  <r>
    <n v="33"/>
    <n v="1296"/>
    <x v="1"/>
    <x v="0"/>
    <x v="1"/>
    <x v="4"/>
    <n v="4"/>
    <x v="2"/>
    <x v="491"/>
    <x v="1"/>
    <x v="1"/>
  </r>
  <r>
    <n v="54"/>
    <n v="397"/>
    <x v="2"/>
    <x v="2"/>
    <x v="1"/>
    <x v="8"/>
    <n v="2"/>
    <x v="1"/>
    <x v="492"/>
    <x v="1"/>
    <x v="0"/>
  </r>
  <r>
    <n v="36"/>
    <n v="913"/>
    <x v="1"/>
    <x v="2"/>
    <x v="1"/>
    <x v="3"/>
    <n v="2"/>
    <x v="2"/>
    <x v="493"/>
    <x v="0"/>
    <x v="0"/>
  </r>
  <r>
    <n v="27"/>
    <n v="1115"/>
    <x v="1"/>
    <x v="2"/>
    <x v="1"/>
    <x v="1"/>
    <n v="4"/>
    <x v="0"/>
    <x v="494"/>
    <x v="1"/>
    <x v="0"/>
  </r>
  <r>
    <n v="20"/>
    <n v="1362"/>
    <x v="1"/>
    <x v="2"/>
    <x v="1"/>
    <x v="1"/>
    <n v="3"/>
    <x v="0"/>
    <x v="495"/>
    <x v="0"/>
    <x v="0"/>
  </r>
  <r>
    <n v="33"/>
    <n v="1076"/>
    <x v="1"/>
    <x v="0"/>
    <x v="1"/>
    <x v="1"/>
    <n v="1"/>
    <x v="0"/>
    <x v="496"/>
    <x v="0"/>
    <x v="1"/>
  </r>
  <r>
    <n v="35"/>
    <n v="727"/>
    <x v="1"/>
    <x v="0"/>
    <x v="1"/>
    <x v="2"/>
    <n v="3"/>
    <x v="1"/>
    <x v="497"/>
    <x v="1"/>
    <x v="2"/>
  </r>
  <r>
    <n v="23"/>
    <n v="885"/>
    <x v="1"/>
    <x v="2"/>
    <x v="1"/>
    <x v="1"/>
    <n v="1"/>
    <x v="1"/>
    <x v="498"/>
    <x v="1"/>
    <x v="0"/>
  </r>
  <r>
    <n v="25"/>
    <n v="810"/>
    <x v="0"/>
    <x v="0"/>
    <x v="1"/>
    <x v="0"/>
    <n v="2"/>
    <x v="1"/>
    <x v="499"/>
    <x v="1"/>
    <x v="0"/>
  </r>
  <r>
    <n v="38"/>
    <n v="243"/>
    <x v="0"/>
    <x v="3"/>
    <x v="0"/>
    <x v="0"/>
    <n v="4"/>
    <x v="0"/>
    <x v="500"/>
    <x v="1"/>
    <x v="0"/>
  </r>
  <r>
    <n v="29"/>
    <n v="806"/>
    <x v="1"/>
    <x v="0"/>
    <x v="1"/>
    <x v="1"/>
    <n v="4"/>
    <x v="2"/>
    <x v="143"/>
    <x v="1"/>
    <x v="1"/>
  </r>
  <r>
    <n v="48"/>
    <n v="817"/>
    <x v="0"/>
    <x v="3"/>
    <x v="1"/>
    <x v="0"/>
    <n v="2"/>
    <x v="1"/>
    <x v="501"/>
    <x v="1"/>
    <x v="0"/>
  </r>
  <r>
    <n v="27"/>
    <n v="1410"/>
    <x v="0"/>
    <x v="2"/>
    <x v="0"/>
    <x v="0"/>
    <n v="4"/>
    <x v="2"/>
    <x v="502"/>
    <x v="0"/>
    <x v="1"/>
  </r>
  <r>
    <n v="37"/>
    <n v="1225"/>
    <x v="1"/>
    <x v="0"/>
    <x v="1"/>
    <x v="1"/>
    <n v="4"/>
    <x v="0"/>
    <x v="503"/>
    <x v="1"/>
    <x v="0"/>
  </r>
  <r>
    <n v="50"/>
    <n v="1207"/>
    <x v="1"/>
    <x v="2"/>
    <x v="1"/>
    <x v="2"/>
    <n v="3"/>
    <x v="1"/>
    <x v="504"/>
    <x v="0"/>
    <x v="0"/>
  </r>
  <r>
    <n v="34"/>
    <n v="1442"/>
    <x v="1"/>
    <x v="2"/>
    <x v="0"/>
    <x v="4"/>
    <n v="2"/>
    <x v="0"/>
    <x v="505"/>
    <x v="1"/>
    <x v="0"/>
  </r>
  <r>
    <n v="24"/>
    <n v="693"/>
    <x v="0"/>
    <x v="0"/>
    <x v="0"/>
    <x v="0"/>
    <n v="3"/>
    <x v="0"/>
    <x v="506"/>
    <x v="1"/>
    <x v="0"/>
  </r>
  <r>
    <n v="39"/>
    <n v="408"/>
    <x v="1"/>
    <x v="4"/>
    <x v="0"/>
    <x v="4"/>
    <n v="3"/>
    <x v="0"/>
    <x v="507"/>
    <x v="1"/>
    <x v="0"/>
  </r>
  <r>
    <n v="32"/>
    <n v="929"/>
    <x v="0"/>
    <x v="3"/>
    <x v="1"/>
    <x v="0"/>
    <n v="4"/>
    <x v="0"/>
    <x v="508"/>
    <x v="1"/>
    <x v="0"/>
  </r>
  <r>
    <n v="50"/>
    <n v="562"/>
    <x v="0"/>
    <x v="4"/>
    <x v="1"/>
    <x v="0"/>
    <n v="3"/>
    <x v="1"/>
    <x v="509"/>
    <x v="0"/>
    <x v="1"/>
  </r>
  <r>
    <n v="38"/>
    <n v="827"/>
    <x v="1"/>
    <x v="0"/>
    <x v="0"/>
    <x v="4"/>
    <n v="4"/>
    <x v="0"/>
    <x v="510"/>
    <x v="1"/>
    <x v="0"/>
  </r>
  <r>
    <n v="27"/>
    <n v="608"/>
    <x v="1"/>
    <x v="0"/>
    <x v="0"/>
    <x v="3"/>
    <n v="1"/>
    <x v="1"/>
    <x v="511"/>
    <x v="1"/>
    <x v="0"/>
  </r>
  <r>
    <n v="32"/>
    <n v="1018"/>
    <x v="1"/>
    <x v="0"/>
    <x v="0"/>
    <x v="7"/>
    <n v="4"/>
    <x v="0"/>
    <x v="512"/>
    <x v="1"/>
    <x v="0"/>
  </r>
  <r>
    <n v="47"/>
    <n v="703"/>
    <x v="0"/>
    <x v="3"/>
    <x v="1"/>
    <x v="0"/>
    <n v="1"/>
    <x v="0"/>
    <x v="513"/>
    <x v="1"/>
    <x v="0"/>
  </r>
  <r>
    <n v="40"/>
    <n v="580"/>
    <x v="0"/>
    <x v="0"/>
    <x v="1"/>
    <x v="0"/>
    <n v="1"/>
    <x v="1"/>
    <x v="514"/>
    <x v="0"/>
    <x v="1"/>
  </r>
  <r>
    <n v="53"/>
    <n v="970"/>
    <x v="1"/>
    <x v="0"/>
    <x v="1"/>
    <x v="7"/>
    <n v="3"/>
    <x v="1"/>
    <x v="515"/>
    <x v="1"/>
    <x v="0"/>
  </r>
  <r>
    <n v="41"/>
    <n v="427"/>
    <x v="2"/>
    <x v="5"/>
    <x v="1"/>
    <x v="5"/>
    <n v="4"/>
    <x v="2"/>
    <x v="516"/>
    <x v="1"/>
    <x v="0"/>
  </r>
  <r>
    <n v="60"/>
    <n v="1179"/>
    <x v="0"/>
    <x v="3"/>
    <x v="1"/>
    <x v="0"/>
    <n v="1"/>
    <x v="0"/>
    <x v="517"/>
    <x v="1"/>
    <x v="0"/>
  </r>
  <r>
    <n v="27"/>
    <n v="294"/>
    <x v="1"/>
    <x v="0"/>
    <x v="1"/>
    <x v="3"/>
    <n v="1"/>
    <x v="2"/>
    <x v="518"/>
    <x v="1"/>
    <x v="1"/>
  </r>
  <r>
    <n v="41"/>
    <n v="314"/>
    <x v="2"/>
    <x v="5"/>
    <x v="1"/>
    <x v="5"/>
    <n v="3"/>
    <x v="1"/>
    <x v="519"/>
    <x v="1"/>
    <x v="0"/>
  </r>
  <r>
    <n v="50"/>
    <n v="316"/>
    <x v="0"/>
    <x v="3"/>
    <x v="1"/>
    <x v="6"/>
    <n v="2"/>
    <x v="1"/>
    <x v="520"/>
    <x v="1"/>
    <x v="0"/>
  </r>
  <r>
    <n v="28"/>
    <n v="654"/>
    <x v="1"/>
    <x v="0"/>
    <x v="0"/>
    <x v="1"/>
    <n v="2"/>
    <x v="0"/>
    <x v="521"/>
    <x v="0"/>
    <x v="0"/>
  </r>
  <r>
    <n v="36"/>
    <n v="427"/>
    <x v="1"/>
    <x v="0"/>
    <x v="0"/>
    <x v="7"/>
    <n v="1"/>
    <x v="1"/>
    <x v="522"/>
    <x v="1"/>
    <x v="2"/>
  </r>
  <r>
    <n v="38"/>
    <n v="168"/>
    <x v="1"/>
    <x v="0"/>
    <x v="0"/>
    <x v="3"/>
    <n v="3"/>
    <x v="0"/>
    <x v="523"/>
    <x v="0"/>
    <x v="0"/>
  </r>
  <r>
    <n v="44"/>
    <n v="381"/>
    <x v="1"/>
    <x v="2"/>
    <x v="1"/>
    <x v="2"/>
    <n v="3"/>
    <x v="0"/>
    <x v="524"/>
    <x v="1"/>
    <x v="2"/>
  </r>
  <r>
    <n v="47"/>
    <n v="217"/>
    <x v="0"/>
    <x v="2"/>
    <x v="0"/>
    <x v="0"/>
    <n v="3"/>
    <x v="2"/>
    <x v="525"/>
    <x v="0"/>
    <x v="1"/>
  </r>
  <r>
    <n v="30"/>
    <n v="501"/>
    <x v="0"/>
    <x v="3"/>
    <x v="1"/>
    <x v="0"/>
    <n v="4"/>
    <x v="2"/>
    <x v="367"/>
    <x v="1"/>
    <x v="0"/>
  </r>
  <r>
    <n v="29"/>
    <n v="1396"/>
    <x v="0"/>
    <x v="0"/>
    <x v="1"/>
    <x v="6"/>
    <n v="3"/>
    <x v="0"/>
    <x v="526"/>
    <x v="1"/>
    <x v="0"/>
  </r>
  <r>
    <n v="42"/>
    <n v="933"/>
    <x v="1"/>
    <x v="2"/>
    <x v="1"/>
    <x v="1"/>
    <n v="3"/>
    <x v="2"/>
    <x v="527"/>
    <x v="0"/>
    <x v="1"/>
  </r>
  <r>
    <n v="43"/>
    <n v="775"/>
    <x v="0"/>
    <x v="0"/>
    <x v="1"/>
    <x v="0"/>
    <n v="4"/>
    <x v="1"/>
    <x v="197"/>
    <x v="1"/>
    <x v="1"/>
  </r>
  <r>
    <n v="34"/>
    <n v="970"/>
    <x v="1"/>
    <x v="2"/>
    <x v="0"/>
    <x v="4"/>
    <n v="3"/>
    <x v="0"/>
    <x v="528"/>
    <x v="1"/>
    <x v="0"/>
  </r>
  <r>
    <n v="23"/>
    <n v="650"/>
    <x v="1"/>
    <x v="2"/>
    <x v="1"/>
    <x v="2"/>
    <n v="1"/>
    <x v="1"/>
    <x v="172"/>
    <x v="1"/>
    <x v="0"/>
  </r>
  <r>
    <n v="39"/>
    <n v="141"/>
    <x v="2"/>
    <x v="5"/>
    <x v="0"/>
    <x v="8"/>
    <n v="2"/>
    <x v="1"/>
    <x v="529"/>
    <x v="1"/>
    <x v="0"/>
  </r>
  <r>
    <n v="56"/>
    <n v="832"/>
    <x v="1"/>
    <x v="2"/>
    <x v="1"/>
    <x v="4"/>
    <n v="4"/>
    <x v="1"/>
    <x v="530"/>
    <x v="1"/>
    <x v="0"/>
  </r>
  <r>
    <n v="40"/>
    <n v="804"/>
    <x v="1"/>
    <x v="2"/>
    <x v="0"/>
    <x v="1"/>
    <n v="4"/>
    <x v="0"/>
    <x v="531"/>
    <x v="0"/>
    <x v="0"/>
  </r>
  <r>
    <n v="27"/>
    <n v="975"/>
    <x v="1"/>
    <x v="2"/>
    <x v="0"/>
    <x v="4"/>
    <n v="1"/>
    <x v="0"/>
    <x v="445"/>
    <x v="1"/>
    <x v="0"/>
  </r>
  <r>
    <n v="29"/>
    <n v="1090"/>
    <x v="0"/>
    <x v="3"/>
    <x v="1"/>
    <x v="6"/>
    <n v="2"/>
    <x v="2"/>
    <x v="532"/>
    <x v="1"/>
    <x v="0"/>
  </r>
  <r>
    <n v="53"/>
    <n v="346"/>
    <x v="1"/>
    <x v="0"/>
    <x v="1"/>
    <x v="2"/>
    <n v="4"/>
    <x v="0"/>
    <x v="533"/>
    <x v="1"/>
    <x v="0"/>
  </r>
  <r>
    <n v="35"/>
    <n v="1225"/>
    <x v="1"/>
    <x v="0"/>
    <x v="0"/>
    <x v="4"/>
    <n v="1"/>
    <x v="2"/>
    <x v="534"/>
    <x v="1"/>
    <x v="2"/>
  </r>
  <r>
    <n v="32"/>
    <n v="430"/>
    <x v="1"/>
    <x v="0"/>
    <x v="1"/>
    <x v="2"/>
    <n v="4"/>
    <x v="1"/>
    <x v="535"/>
    <x v="1"/>
    <x v="1"/>
  </r>
  <r>
    <n v="38"/>
    <n v="268"/>
    <x v="1"/>
    <x v="2"/>
    <x v="1"/>
    <x v="1"/>
    <n v="3"/>
    <x v="1"/>
    <x v="536"/>
    <x v="0"/>
    <x v="0"/>
  </r>
  <r>
    <n v="34"/>
    <n v="167"/>
    <x v="1"/>
    <x v="0"/>
    <x v="0"/>
    <x v="3"/>
    <n v="1"/>
    <x v="2"/>
    <x v="537"/>
    <x v="1"/>
    <x v="0"/>
  </r>
  <r>
    <n v="52"/>
    <n v="621"/>
    <x v="0"/>
    <x v="3"/>
    <x v="1"/>
    <x v="5"/>
    <n v="1"/>
    <x v="1"/>
    <x v="538"/>
    <x v="1"/>
    <x v="0"/>
  </r>
  <r>
    <n v="33"/>
    <n v="527"/>
    <x v="1"/>
    <x v="1"/>
    <x v="1"/>
    <x v="1"/>
    <n v="4"/>
    <x v="0"/>
    <x v="539"/>
    <x v="0"/>
    <x v="0"/>
  </r>
  <r>
    <n v="25"/>
    <n v="883"/>
    <x v="0"/>
    <x v="2"/>
    <x v="0"/>
    <x v="0"/>
    <n v="4"/>
    <x v="0"/>
    <x v="540"/>
    <x v="1"/>
    <x v="0"/>
  </r>
  <r>
    <n v="45"/>
    <n v="954"/>
    <x v="0"/>
    <x v="4"/>
    <x v="1"/>
    <x v="6"/>
    <n v="3"/>
    <x v="0"/>
    <x v="541"/>
    <x v="1"/>
    <x v="0"/>
  </r>
  <r>
    <n v="23"/>
    <n v="310"/>
    <x v="1"/>
    <x v="2"/>
    <x v="1"/>
    <x v="1"/>
    <n v="3"/>
    <x v="0"/>
    <x v="542"/>
    <x v="1"/>
    <x v="0"/>
  </r>
  <r>
    <n v="47"/>
    <n v="719"/>
    <x v="0"/>
    <x v="0"/>
    <x v="0"/>
    <x v="0"/>
    <n v="3"/>
    <x v="0"/>
    <x v="271"/>
    <x v="0"/>
    <x v="1"/>
  </r>
  <r>
    <n v="34"/>
    <n v="304"/>
    <x v="0"/>
    <x v="1"/>
    <x v="1"/>
    <x v="0"/>
    <n v="4"/>
    <x v="0"/>
    <x v="543"/>
    <x v="1"/>
    <x v="0"/>
  </r>
  <r>
    <n v="55"/>
    <n v="725"/>
    <x v="1"/>
    <x v="2"/>
    <x v="1"/>
    <x v="5"/>
    <n v="1"/>
    <x v="1"/>
    <x v="544"/>
    <x v="0"/>
    <x v="0"/>
  </r>
  <r>
    <n v="36"/>
    <n v="1434"/>
    <x v="0"/>
    <x v="0"/>
    <x v="1"/>
    <x v="0"/>
    <n v="1"/>
    <x v="0"/>
    <x v="545"/>
    <x v="1"/>
    <x v="2"/>
  </r>
  <r>
    <n v="52"/>
    <n v="715"/>
    <x v="1"/>
    <x v="2"/>
    <x v="1"/>
    <x v="1"/>
    <n v="4"/>
    <x v="1"/>
    <x v="546"/>
    <x v="1"/>
    <x v="2"/>
  </r>
  <r>
    <n v="26"/>
    <n v="575"/>
    <x v="1"/>
    <x v="0"/>
    <x v="0"/>
    <x v="2"/>
    <n v="4"/>
    <x v="2"/>
    <x v="547"/>
    <x v="1"/>
    <x v="1"/>
  </r>
  <r>
    <n v="29"/>
    <n v="657"/>
    <x v="1"/>
    <x v="2"/>
    <x v="0"/>
    <x v="4"/>
    <n v="3"/>
    <x v="1"/>
    <x v="548"/>
    <x v="1"/>
    <x v="0"/>
  </r>
  <r>
    <n v="26"/>
    <n v="1146"/>
    <x v="0"/>
    <x v="4"/>
    <x v="1"/>
    <x v="0"/>
    <n v="1"/>
    <x v="0"/>
    <x v="549"/>
    <x v="1"/>
    <x v="0"/>
  </r>
  <r>
    <n v="34"/>
    <n v="182"/>
    <x v="1"/>
    <x v="0"/>
    <x v="0"/>
    <x v="1"/>
    <n v="4"/>
    <x v="0"/>
    <x v="550"/>
    <x v="1"/>
    <x v="0"/>
  </r>
  <r>
    <n v="54"/>
    <n v="376"/>
    <x v="1"/>
    <x v="2"/>
    <x v="0"/>
    <x v="3"/>
    <n v="1"/>
    <x v="2"/>
    <x v="551"/>
    <x v="0"/>
    <x v="0"/>
  </r>
  <r>
    <n v="27"/>
    <n v="829"/>
    <x v="0"/>
    <x v="3"/>
    <x v="1"/>
    <x v="0"/>
    <n v="4"/>
    <x v="1"/>
    <x v="552"/>
    <x v="1"/>
    <x v="1"/>
  </r>
  <r>
    <n v="37"/>
    <n v="571"/>
    <x v="1"/>
    <x v="0"/>
    <x v="0"/>
    <x v="1"/>
    <n v="1"/>
    <x v="2"/>
    <x v="553"/>
    <x v="0"/>
    <x v="0"/>
  </r>
  <r>
    <n v="38"/>
    <n v="240"/>
    <x v="1"/>
    <x v="0"/>
    <x v="0"/>
    <x v="3"/>
    <n v="1"/>
    <x v="0"/>
    <x v="554"/>
    <x v="0"/>
    <x v="1"/>
  </r>
  <r>
    <n v="34"/>
    <n v="121"/>
    <x v="1"/>
    <x v="2"/>
    <x v="0"/>
    <x v="1"/>
    <n v="1"/>
    <x v="0"/>
    <x v="555"/>
    <x v="1"/>
    <x v="0"/>
  </r>
  <r>
    <n v="35"/>
    <n v="384"/>
    <x v="0"/>
    <x v="0"/>
    <x v="0"/>
    <x v="6"/>
    <n v="4"/>
    <x v="1"/>
    <x v="556"/>
    <x v="1"/>
    <x v="0"/>
  </r>
  <r>
    <n v="30"/>
    <n v="921"/>
    <x v="1"/>
    <x v="0"/>
    <x v="1"/>
    <x v="2"/>
    <n v="3"/>
    <x v="1"/>
    <x v="557"/>
    <x v="1"/>
    <x v="0"/>
  </r>
  <r>
    <n v="40"/>
    <n v="791"/>
    <x v="1"/>
    <x v="2"/>
    <x v="0"/>
    <x v="4"/>
    <n v="2"/>
    <x v="1"/>
    <x v="558"/>
    <x v="1"/>
    <x v="1"/>
  </r>
  <r>
    <n v="34"/>
    <n v="1111"/>
    <x v="0"/>
    <x v="0"/>
    <x v="0"/>
    <x v="0"/>
    <n v="1"/>
    <x v="1"/>
    <x v="559"/>
    <x v="1"/>
    <x v="0"/>
  </r>
  <r>
    <n v="42"/>
    <n v="570"/>
    <x v="1"/>
    <x v="0"/>
    <x v="1"/>
    <x v="5"/>
    <n v="4"/>
    <x v="2"/>
    <x v="560"/>
    <x v="1"/>
    <x v="1"/>
  </r>
  <r>
    <n v="23"/>
    <n v="1243"/>
    <x v="1"/>
    <x v="0"/>
    <x v="1"/>
    <x v="2"/>
    <n v="1"/>
    <x v="1"/>
    <x v="561"/>
    <x v="0"/>
    <x v="0"/>
  </r>
  <r>
    <n v="24"/>
    <n v="1092"/>
    <x v="1"/>
    <x v="0"/>
    <x v="1"/>
    <x v="2"/>
    <n v="2"/>
    <x v="2"/>
    <x v="562"/>
    <x v="1"/>
    <x v="2"/>
  </r>
  <r>
    <n v="52"/>
    <n v="1325"/>
    <x v="1"/>
    <x v="0"/>
    <x v="0"/>
    <x v="2"/>
    <n v="3"/>
    <x v="1"/>
    <x v="563"/>
    <x v="1"/>
    <x v="0"/>
  </r>
  <r>
    <n v="50"/>
    <n v="691"/>
    <x v="1"/>
    <x v="2"/>
    <x v="1"/>
    <x v="7"/>
    <n v="3"/>
    <x v="1"/>
    <x v="564"/>
    <x v="1"/>
    <x v="0"/>
  </r>
  <r>
    <n v="29"/>
    <n v="805"/>
    <x v="1"/>
    <x v="0"/>
    <x v="0"/>
    <x v="2"/>
    <n v="1"/>
    <x v="1"/>
    <x v="565"/>
    <x v="0"/>
    <x v="0"/>
  </r>
  <r>
    <n v="33"/>
    <n v="213"/>
    <x v="1"/>
    <x v="2"/>
    <x v="1"/>
    <x v="7"/>
    <n v="3"/>
    <x v="1"/>
    <x v="566"/>
    <x v="1"/>
    <x v="0"/>
  </r>
  <r>
    <n v="33"/>
    <n v="118"/>
    <x v="0"/>
    <x v="3"/>
    <x v="0"/>
    <x v="0"/>
    <n v="1"/>
    <x v="0"/>
    <x v="567"/>
    <x v="1"/>
    <x v="0"/>
  </r>
  <r>
    <n v="47"/>
    <n v="202"/>
    <x v="1"/>
    <x v="1"/>
    <x v="0"/>
    <x v="5"/>
    <n v="4"/>
    <x v="1"/>
    <x v="568"/>
    <x v="0"/>
    <x v="0"/>
  </r>
  <r>
    <n v="36"/>
    <n v="676"/>
    <x v="1"/>
    <x v="1"/>
    <x v="0"/>
    <x v="3"/>
    <n v="2"/>
    <x v="1"/>
    <x v="311"/>
    <x v="1"/>
    <x v="0"/>
  </r>
  <r>
    <n v="29"/>
    <n v="1252"/>
    <x v="1"/>
    <x v="0"/>
    <x v="1"/>
    <x v="1"/>
    <n v="3"/>
    <x v="1"/>
    <x v="569"/>
    <x v="1"/>
    <x v="0"/>
  </r>
  <r>
    <n v="58"/>
    <n v="286"/>
    <x v="1"/>
    <x v="0"/>
    <x v="1"/>
    <x v="7"/>
    <n v="2"/>
    <x v="0"/>
    <x v="570"/>
    <x v="0"/>
    <x v="0"/>
  </r>
  <r>
    <n v="35"/>
    <n v="1258"/>
    <x v="1"/>
    <x v="0"/>
    <x v="0"/>
    <x v="1"/>
    <n v="3"/>
    <x v="0"/>
    <x v="571"/>
    <x v="1"/>
    <x v="0"/>
  </r>
  <r>
    <n v="42"/>
    <n v="932"/>
    <x v="1"/>
    <x v="0"/>
    <x v="0"/>
    <x v="3"/>
    <n v="4"/>
    <x v="1"/>
    <x v="572"/>
    <x v="0"/>
    <x v="0"/>
  </r>
  <r>
    <n v="28"/>
    <n v="890"/>
    <x v="1"/>
    <x v="2"/>
    <x v="1"/>
    <x v="1"/>
    <n v="3"/>
    <x v="0"/>
    <x v="573"/>
    <x v="1"/>
    <x v="0"/>
  </r>
  <r>
    <n v="36"/>
    <n v="1041"/>
    <x v="2"/>
    <x v="5"/>
    <x v="1"/>
    <x v="8"/>
    <n v="2"/>
    <x v="1"/>
    <x v="574"/>
    <x v="1"/>
    <x v="0"/>
  </r>
  <r>
    <n v="32"/>
    <n v="859"/>
    <x v="1"/>
    <x v="0"/>
    <x v="0"/>
    <x v="3"/>
    <n v="3"/>
    <x v="1"/>
    <x v="57"/>
    <x v="1"/>
    <x v="0"/>
  </r>
  <r>
    <n v="40"/>
    <n v="720"/>
    <x v="1"/>
    <x v="2"/>
    <x v="1"/>
    <x v="2"/>
    <n v="3"/>
    <x v="0"/>
    <x v="575"/>
    <x v="1"/>
    <x v="1"/>
  </r>
  <r>
    <n v="30"/>
    <n v="946"/>
    <x v="1"/>
    <x v="2"/>
    <x v="0"/>
    <x v="3"/>
    <n v="4"/>
    <x v="0"/>
    <x v="576"/>
    <x v="0"/>
    <x v="0"/>
  </r>
  <r>
    <n v="45"/>
    <n v="252"/>
    <x v="1"/>
    <x v="0"/>
    <x v="0"/>
    <x v="1"/>
    <n v="3"/>
    <x v="0"/>
    <x v="577"/>
    <x v="1"/>
    <x v="0"/>
  </r>
  <r>
    <n v="42"/>
    <n v="933"/>
    <x v="1"/>
    <x v="0"/>
    <x v="1"/>
    <x v="3"/>
    <n v="2"/>
    <x v="1"/>
    <x v="578"/>
    <x v="1"/>
    <x v="0"/>
  </r>
  <r>
    <n v="38"/>
    <n v="471"/>
    <x v="1"/>
    <x v="0"/>
    <x v="1"/>
    <x v="4"/>
    <n v="1"/>
    <x v="2"/>
    <x v="579"/>
    <x v="1"/>
    <x v="1"/>
  </r>
  <r>
    <n v="34"/>
    <n v="702"/>
    <x v="1"/>
    <x v="0"/>
    <x v="0"/>
    <x v="1"/>
    <n v="4"/>
    <x v="0"/>
    <x v="580"/>
    <x v="1"/>
    <x v="1"/>
  </r>
  <r>
    <n v="49"/>
    <n v="1184"/>
    <x v="0"/>
    <x v="3"/>
    <x v="0"/>
    <x v="0"/>
    <n v="4"/>
    <x v="1"/>
    <x v="581"/>
    <x v="1"/>
    <x v="0"/>
  </r>
  <r>
    <n v="55"/>
    <n v="436"/>
    <x v="0"/>
    <x v="2"/>
    <x v="1"/>
    <x v="0"/>
    <n v="4"/>
    <x v="0"/>
    <x v="582"/>
    <x v="1"/>
    <x v="0"/>
  </r>
  <r>
    <n v="43"/>
    <n v="589"/>
    <x v="1"/>
    <x v="0"/>
    <x v="1"/>
    <x v="7"/>
    <n v="1"/>
    <x v="1"/>
    <x v="583"/>
    <x v="1"/>
    <x v="0"/>
  </r>
  <r>
    <n v="27"/>
    <n v="269"/>
    <x v="1"/>
    <x v="4"/>
    <x v="1"/>
    <x v="7"/>
    <n v="4"/>
    <x v="2"/>
    <x v="584"/>
    <x v="0"/>
    <x v="0"/>
  </r>
  <r>
    <n v="35"/>
    <n v="950"/>
    <x v="1"/>
    <x v="1"/>
    <x v="1"/>
    <x v="3"/>
    <n v="3"/>
    <x v="0"/>
    <x v="585"/>
    <x v="1"/>
    <x v="0"/>
  </r>
  <r>
    <n v="28"/>
    <n v="760"/>
    <x v="0"/>
    <x v="3"/>
    <x v="0"/>
    <x v="0"/>
    <n v="2"/>
    <x v="1"/>
    <x v="586"/>
    <x v="0"/>
    <x v="0"/>
  </r>
  <r>
    <n v="34"/>
    <n v="829"/>
    <x v="2"/>
    <x v="5"/>
    <x v="1"/>
    <x v="8"/>
    <n v="4"/>
    <x v="1"/>
    <x v="587"/>
    <x v="1"/>
    <x v="0"/>
  </r>
  <r>
    <n v="26"/>
    <n v="887"/>
    <x v="1"/>
    <x v="2"/>
    <x v="0"/>
    <x v="1"/>
    <n v="3"/>
    <x v="1"/>
    <x v="588"/>
    <x v="0"/>
    <x v="1"/>
  </r>
  <r>
    <n v="27"/>
    <n v="443"/>
    <x v="1"/>
    <x v="2"/>
    <x v="1"/>
    <x v="1"/>
    <n v="4"/>
    <x v="1"/>
    <x v="589"/>
    <x v="1"/>
    <x v="2"/>
  </r>
  <r>
    <n v="51"/>
    <n v="1318"/>
    <x v="0"/>
    <x v="3"/>
    <x v="0"/>
    <x v="5"/>
    <n v="3"/>
    <x v="1"/>
    <x v="590"/>
    <x v="1"/>
    <x v="0"/>
  </r>
  <r>
    <n v="44"/>
    <n v="625"/>
    <x v="1"/>
    <x v="2"/>
    <x v="1"/>
    <x v="4"/>
    <n v="2"/>
    <x v="0"/>
    <x v="591"/>
    <x v="1"/>
    <x v="0"/>
  </r>
  <r>
    <n v="25"/>
    <n v="180"/>
    <x v="1"/>
    <x v="2"/>
    <x v="1"/>
    <x v="1"/>
    <n v="1"/>
    <x v="0"/>
    <x v="592"/>
    <x v="1"/>
    <x v="0"/>
  </r>
  <r>
    <n v="33"/>
    <n v="586"/>
    <x v="0"/>
    <x v="2"/>
    <x v="1"/>
    <x v="0"/>
    <n v="1"/>
    <x v="2"/>
    <x v="593"/>
    <x v="1"/>
    <x v="0"/>
  </r>
  <r>
    <n v="35"/>
    <n v="1343"/>
    <x v="1"/>
    <x v="2"/>
    <x v="0"/>
    <x v="1"/>
    <n v="1"/>
    <x v="0"/>
    <x v="594"/>
    <x v="1"/>
    <x v="0"/>
  </r>
  <r>
    <n v="36"/>
    <n v="928"/>
    <x v="0"/>
    <x v="0"/>
    <x v="1"/>
    <x v="0"/>
    <n v="4"/>
    <x v="1"/>
    <x v="595"/>
    <x v="0"/>
    <x v="0"/>
  </r>
  <r>
    <n v="32"/>
    <n v="117"/>
    <x v="0"/>
    <x v="0"/>
    <x v="1"/>
    <x v="0"/>
    <n v="4"/>
    <x v="2"/>
    <x v="596"/>
    <x v="1"/>
    <x v="0"/>
  </r>
  <r>
    <n v="30"/>
    <n v="1012"/>
    <x v="1"/>
    <x v="0"/>
    <x v="1"/>
    <x v="1"/>
    <n v="4"/>
    <x v="2"/>
    <x v="597"/>
    <x v="1"/>
    <x v="1"/>
  </r>
  <r>
    <n v="53"/>
    <n v="661"/>
    <x v="0"/>
    <x v="3"/>
    <x v="0"/>
    <x v="0"/>
    <n v="4"/>
    <x v="1"/>
    <x v="598"/>
    <x v="0"/>
    <x v="0"/>
  </r>
  <r>
    <n v="45"/>
    <n v="930"/>
    <x v="0"/>
    <x v="3"/>
    <x v="1"/>
    <x v="0"/>
    <n v="1"/>
    <x v="2"/>
    <x v="599"/>
    <x v="0"/>
    <x v="0"/>
  </r>
  <r>
    <n v="32"/>
    <n v="638"/>
    <x v="1"/>
    <x v="2"/>
    <x v="0"/>
    <x v="1"/>
    <n v="3"/>
    <x v="1"/>
    <x v="600"/>
    <x v="1"/>
    <x v="0"/>
  </r>
  <r>
    <n v="52"/>
    <n v="890"/>
    <x v="1"/>
    <x v="2"/>
    <x v="0"/>
    <x v="3"/>
    <n v="4"/>
    <x v="1"/>
    <x v="601"/>
    <x v="1"/>
    <x v="1"/>
  </r>
  <r>
    <n v="37"/>
    <n v="342"/>
    <x v="0"/>
    <x v="3"/>
    <x v="1"/>
    <x v="0"/>
    <n v="3"/>
    <x v="2"/>
    <x v="602"/>
    <x v="1"/>
    <x v="0"/>
  </r>
  <r>
    <n v="28"/>
    <n v="1169"/>
    <x v="2"/>
    <x v="2"/>
    <x v="1"/>
    <x v="8"/>
    <n v="4"/>
    <x v="2"/>
    <x v="365"/>
    <x v="1"/>
    <x v="0"/>
  </r>
  <r>
    <n v="22"/>
    <n v="1230"/>
    <x v="1"/>
    <x v="0"/>
    <x v="1"/>
    <x v="3"/>
    <n v="4"/>
    <x v="1"/>
    <x v="603"/>
    <x v="1"/>
    <x v="0"/>
  </r>
  <r>
    <n v="44"/>
    <n v="986"/>
    <x v="1"/>
    <x v="0"/>
    <x v="1"/>
    <x v="2"/>
    <n v="4"/>
    <x v="1"/>
    <x v="604"/>
    <x v="0"/>
    <x v="0"/>
  </r>
  <r>
    <n v="42"/>
    <n v="1271"/>
    <x v="1"/>
    <x v="2"/>
    <x v="1"/>
    <x v="1"/>
    <n v="4"/>
    <x v="0"/>
    <x v="605"/>
    <x v="0"/>
    <x v="1"/>
  </r>
  <r>
    <n v="36"/>
    <n v="1278"/>
    <x v="2"/>
    <x v="0"/>
    <x v="1"/>
    <x v="8"/>
    <n v="1"/>
    <x v="1"/>
    <x v="531"/>
    <x v="1"/>
    <x v="0"/>
  </r>
  <r>
    <n v="25"/>
    <n v="141"/>
    <x v="0"/>
    <x v="1"/>
    <x v="1"/>
    <x v="0"/>
    <n v="1"/>
    <x v="1"/>
    <x v="606"/>
    <x v="0"/>
    <x v="0"/>
  </r>
  <r>
    <n v="35"/>
    <n v="607"/>
    <x v="1"/>
    <x v="0"/>
    <x v="0"/>
    <x v="3"/>
    <n v="3"/>
    <x v="1"/>
    <x v="607"/>
    <x v="0"/>
    <x v="0"/>
  </r>
  <r>
    <n v="35"/>
    <n v="130"/>
    <x v="1"/>
    <x v="0"/>
    <x v="0"/>
    <x v="1"/>
    <n v="2"/>
    <x v="2"/>
    <x v="608"/>
    <x v="0"/>
    <x v="1"/>
  </r>
  <r>
    <n v="32"/>
    <n v="300"/>
    <x v="1"/>
    <x v="0"/>
    <x v="1"/>
    <x v="2"/>
    <n v="4"/>
    <x v="2"/>
    <x v="609"/>
    <x v="1"/>
    <x v="2"/>
  </r>
  <r>
    <n v="25"/>
    <n v="583"/>
    <x v="0"/>
    <x v="3"/>
    <x v="1"/>
    <x v="0"/>
    <n v="1"/>
    <x v="1"/>
    <x v="610"/>
    <x v="1"/>
    <x v="0"/>
  </r>
  <r>
    <n v="49"/>
    <n v="1418"/>
    <x v="1"/>
    <x v="4"/>
    <x v="0"/>
    <x v="1"/>
    <n v="1"/>
    <x v="1"/>
    <x v="611"/>
    <x v="1"/>
    <x v="0"/>
  </r>
  <r>
    <n v="24"/>
    <n v="1269"/>
    <x v="1"/>
    <x v="0"/>
    <x v="1"/>
    <x v="2"/>
    <n v="4"/>
    <x v="1"/>
    <x v="612"/>
    <x v="1"/>
    <x v="2"/>
  </r>
  <r>
    <n v="32"/>
    <n v="379"/>
    <x v="0"/>
    <x v="0"/>
    <x v="1"/>
    <x v="0"/>
    <n v="2"/>
    <x v="1"/>
    <x v="613"/>
    <x v="1"/>
    <x v="1"/>
  </r>
  <r>
    <n v="38"/>
    <n v="395"/>
    <x v="0"/>
    <x v="3"/>
    <x v="1"/>
    <x v="6"/>
    <n v="2"/>
    <x v="1"/>
    <x v="614"/>
    <x v="1"/>
    <x v="0"/>
  </r>
  <r>
    <n v="42"/>
    <n v="1265"/>
    <x v="1"/>
    <x v="0"/>
    <x v="0"/>
    <x v="2"/>
    <n v="4"/>
    <x v="1"/>
    <x v="615"/>
    <x v="0"/>
    <x v="0"/>
  </r>
  <r>
    <n v="31"/>
    <n v="1222"/>
    <x v="1"/>
    <x v="0"/>
    <x v="1"/>
    <x v="1"/>
    <n v="4"/>
    <x v="1"/>
    <x v="616"/>
    <x v="0"/>
    <x v="0"/>
  </r>
  <r>
    <n v="29"/>
    <n v="341"/>
    <x v="0"/>
    <x v="2"/>
    <x v="0"/>
    <x v="6"/>
    <n v="3"/>
    <x v="2"/>
    <x v="617"/>
    <x v="0"/>
    <x v="0"/>
  </r>
  <r>
    <n v="53"/>
    <n v="868"/>
    <x v="0"/>
    <x v="3"/>
    <x v="1"/>
    <x v="0"/>
    <n v="4"/>
    <x v="1"/>
    <x v="618"/>
    <x v="1"/>
    <x v="0"/>
  </r>
  <r>
    <n v="35"/>
    <n v="672"/>
    <x v="1"/>
    <x v="4"/>
    <x v="1"/>
    <x v="3"/>
    <n v="2"/>
    <x v="1"/>
    <x v="619"/>
    <x v="1"/>
    <x v="0"/>
  </r>
  <r>
    <n v="37"/>
    <n v="1231"/>
    <x v="0"/>
    <x v="2"/>
    <x v="0"/>
    <x v="6"/>
    <n v="4"/>
    <x v="1"/>
    <x v="620"/>
    <x v="1"/>
    <x v="1"/>
  </r>
  <r>
    <n v="53"/>
    <n v="102"/>
    <x v="1"/>
    <x v="0"/>
    <x v="0"/>
    <x v="7"/>
    <n v="4"/>
    <x v="0"/>
    <x v="621"/>
    <x v="1"/>
    <x v="0"/>
  </r>
  <r>
    <n v="43"/>
    <n v="422"/>
    <x v="1"/>
    <x v="0"/>
    <x v="0"/>
    <x v="4"/>
    <n v="4"/>
    <x v="1"/>
    <x v="622"/>
    <x v="1"/>
    <x v="1"/>
  </r>
  <r>
    <n v="47"/>
    <n v="249"/>
    <x v="0"/>
    <x v="3"/>
    <x v="0"/>
    <x v="0"/>
    <n v="4"/>
    <x v="1"/>
    <x v="623"/>
    <x v="0"/>
    <x v="0"/>
  </r>
  <r>
    <n v="37"/>
    <n v="1252"/>
    <x v="0"/>
    <x v="2"/>
    <x v="1"/>
    <x v="0"/>
    <n v="2"/>
    <x v="0"/>
    <x v="624"/>
    <x v="0"/>
    <x v="2"/>
  </r>
  <r>
    <n v="50"/>
    <n v="881"/>
    <x v="1"/>
    <x v="0"/>
    <x v="1"/>
    <x v="5"/>
    <n v="1"/>
    <x v="2"/>
    <x v="625"/>
    <x v="1"/>
    <x v="2"/>
  </r>
  <r>
    <n v="39"/>
    <n v="1383"/>
    <x v="2"/>
    <x v="0"/>
    <x v="0"/>
    <x v="8"/>
    <n v="4"/>
    <x v="1"/>
    <x v="626"/>
    <x v="1"/>
    <x v="0"/>
  </r>
  <r>
    <n v="33"/>
    <n v="1075"/>
    <x v="2"/>
    <x v="5"/>
    <x v="1"/>
    <x v="8"/>
    <n v="2"/>
    <x v="2"/>
    <x v="627"/>
    <x v="0"/>
    <x v="0"/>
  </r>
  <r>
    <n v="32"/>
    <n v="374"/>
    <x v="1"/>
    <x v="0"/>
    <x v="1"/>
    <x v="2"/>
    <n v="4"/>
    <x v="0"/>
    <x v="628"/>
    <x v="0"/>
    <x v="0"/>
  </r>
  <r>
    <n v="29"/>
    <n v="1086"/>
    <x v="1"/>
    <x v="2"/>
    <x v="0"/>
    <x v="2"/>
    <n v="4"/>
    <x v="2"/>
    <x v="629"/>
    <x v="1"/>
    <x v="0"/>
  </r>
  <r>
    <n v="44"/>
    <n v="661"/>
    <x v="1"/>
    <x v="0"/>
    <x v="1"/>
    <x v="1"/>
    <n v="1"/>
    <x v="1"/>
    <x v="594"/>
    <x v="0"/>
    <x v="0"/>
  </r>
  <r>
    <n v="28"/>
    <n v="821"/>
    <x v="0"/>
    <x v="2"/>
    <x v="1"/>
    <x v="0"/>
    <n v="4"/>
    <x v="0"/>
    <x v="630"/>
    <x v="1"/>
    <x v="0"/>
  </r>
  <r>
    <n v="58"/>
    <n v="781"/>
    <x v="1"/>
    <x v="0"/>
    <x v="1"/>
    <x v="2"/>
    <n v="4"/>
    <x v="2"/>
    <x v="631"/>
    <x v="0"/>
    <x v="1"/>
  </r>
  <r>
    <n v="43"/>
    <n v="177"/>
    <x v="1"/>
    <x v="0"/>
    <x v="0"/>
    <x v="3"/>
    <n v="2"/>
    <x v="2"/>
    <x v="632"/>
    <x v="1"/>
    <x v="0"/>
  </r>
  <r>
    <n v="20"/>
    <n v="500"/>
    <x v="0"/>
    <x v="2"/>
    <x v="0"/>
    <x v="6"/>
    <n v="3"/>
    <x v="0"/>
    <x v="633"/>
    <x v="1"/>
    <x v="0"/>
  </r>
  <r>
    <n v="21"/>
    <n v="1427"/>
    <x v="1"/>
    <x v="1"/>
    <x v="0"/>
    <x v="1"/>
    <n v="4"/>
    <x v="0"/>
    <x v="7"/>
    <x v="1"/>
    <x v="0"/>
  </r>
  <r>
    <n v="36"/>
    <n v="1425"/>
    <x v="1"/>
    <x v="0"/>
    <x v="1"/>
    <x v="4"/>
    <n v="4"/>
    <x v="1"/>
    <x v="634"/>
    <x v="0"/>
    <x v="0"/>
  </r>
  <r>
    <n v="47"/>
    <n v="1454"/>
    <x v="0"/>
    <x v="0"/>
    <x v="0"/>
    <x v="6"/>
    <n v="4"/>
    <x v="0"/>
    <x v="635"/>
    <x v="0"/>
    <x v="0"/>
  </r>
  <r>
    <n v="22"/>
    <n v="617"/>
    <x v="1"/>
    <x v="0"/>
    <x v="0"/>
    <x v="3"/>
    <n v="3"/>
    <x v="1"/>
    <x v="636"/>
    <x v="0"/>
    <x v="0"/>
  </r>
  <r>
    <n v="41"/>
    <n v="1085"/>
    <x v="1"/>
    <x v="0"/>
    <x v="0"/>
    <x v="2"/>
    <n v="4"/>
    <x v="2"/>
    <x v="637"/>
    <x v="0"/>
    <x v="0"/>
  </r>
  <r>
    <n v="28"/>
    <n v="995"/>
    <x v="1"/>
    <x v="2"/>
    <x v="0"/>
    <x v="1"/>
    <n v="3"/>
    <x v="2"/>
    <x v="638"/>
    <x v="1"/>
    <x v="0"/>
  </r>
  <r>
    <n v="39"/>
    <n v="1122"/>
    <x v="1"/>
    <x v="2"/>
    <x v="1"/>
    <x v="2"/>
    <n v="1"/>
    <x v="1"/>
    <x v="639"/>
    <x v="0"/>
    <x v="0"/>
  </r>
  <r>
    <n v="27"/>
    <n v="618"/>
    <x v="1"/>
    <x v="0"/>
    <x v="0"/>
    <x v="1"/>
    <n v="3"/>
    <x v="0"/>
    <x v="640"/>
    <x v="1"/>
    <x v="0"/>
  </r>
  <r>
    <n v="34"/>
    <n v="546"/>
    <x v="1"/>
    <x v="0"/>
    <x v="1"/>
    <x v="2"/>
    <n v="2"/>
    <x v="2"/>
    <x v="641"/>
    <x v="1"/>
    <x v="0"/>
  </r>
  <r>
    <n v="42"/>
    <n v="462"/>
    <x v="0"/>
    <x v="2"/>
    <x v="0"/>
    <x v="0"/>
    <n v="3"/>
    <x v="0"/>
    <x v="642"/>
    <x v="1"/>
    <x v="0"/>
  </r>
  <r>
    <n v="33"/>
    <n v="1198"/>
    <x v="1"/>
    <x v="1"/>
    <x v="1"/>
    <x v="1"/>
    <n v="1"/>
    <x v="0"/>
    <x v="643"/>
    <x v="0"/>
    <x v="0"/>
  </r>
  <r>
    <n v="58"/>
    <n v="1272"/>
    <x v="1"/>
    <x v="4"/>
    <x v="0"/>
    <x v="4"/>
    <n v="2"/>
    <x v="2"/>
    <x v="644"/>
    <x v="0"/>
    <x v="0"/>
  </r>
  <r>
    <n v="31"/>
    <n v="154"/>
    <x v="0"/>
    <x v="0"/>
    <x v="1"/>
    <x v="6"/>
    <n v="3"/>
    <x v="1"/>
    <x v="645"/>
    <x v="1"/>
    <x v="0"/>
  </r>
  <r>
    <n v="35"/>
    <n v="1137"/>
    <x v="1"/>
    <x v="0"/>
    <x v="0"/>
    <x v="4"/>
    <n v="4"/>
    <x v="1"/>
    <x v="55"/>
    <x v="0"/>
    <x v="0"/>
  </r>
  <r>
    <n v="49"/>
    <n v="527"/>
    <x v="1"/>
    <x v="1"/>
    <x v="0"/>
    <x v="2"/>
    <n v="2"/>
    <x v="1"/>
    <x v="646"/>
    <x v="1"/>
    <x v="0"/>
  </r>
  <r>
    <n v="48"/>
    <n v="1469"/>
    <x v="1"/>
    <x v="2"/>
    <x v="1"/>
    <x v="1"/>
    <n v="3"/>
    <x v="1"/>
    <x v="647"/>
    <x v="1"/>
    <x v="0"/>
  </r>
  <r>
    <n v="31"/>
    <n v="1188"/>
    <x v="0"/>
    <x v="3"/>
    <x v="0"/>
    <x v="0"/>
    <n v="3"/>
    <x v="1"/>
    <x v="648"/>
    <x v="1"/>
    <x v="2"/>
  </r>
  <r>
    <n v="36"/>
    <n v="188"/>
    <x v="1"/>
    <x v="1"/>
    <x v="1"/>
    <x v="1"/>
    <n v="4"/>
    <x v="0"/>
    <x v="649"/>
    <x v="1"/>
    <x v="0"/>
  </r>
  <r>
    <n v="38"/>
    <n v="1333"/>
    <x v="1"/>
    <x v="4"/>
    <x v="0"/>
    <x v="7"/>
    <n v="1"/>
    <x v="1"/>
    <x v="650"/>
    <x v="1"/>
    <x v="0"/>
  </r>
  <r>
    <n v="32"/>
    <n v="1184"/>
    <x v="1"/>
    <x v="0"/>
    <x v="0"/>
    <x v="2"/>
    <n v="2"/>
    <x v="1"/>
    <x v="651"/>
    <x v="1"/>
    <x v="2"/>
  </r>
  <r>
    <n v="25"/>
    <n v="867"/>
    <x v="0"/>
    <x v="3"/>
    <x v="1"/>
    <x v="6"/>
    <n v="2"/>
    <x v="1"/>
    <x v="652"/>
    <x v="0"/>
    <x v="0"/>
  </r>
  <r>
    <n v="40"/>
    <n v="658"/>
    <x v="0"/>
    <x v="3"/>
    <x v="1"/>
    <x v="0"/>
    <n v="2"/>
    <x v="2"/>
    <x v="653"/>
    <x v="1"/>
    <x v="0"/>
  </r>
  <r>
    <n v="26"/>
    <n v="1283"/>
    <x v="0"/>
    <x v="2"/>
    <x v="1"/>
    <x v="0"/>
    <n v="1"/>
    <x v="0"/>
    <x v="654"/>
    <x v="1"/>
    <x v="1"/>
  </r>
  <r>
    <n v="41"/>
    <n v="263"/>
    <x v="1"/>
    <x v="2"/>
    <x v="1"/>
    <x v="2"/>
    <n v="1"/>
    <x v="0"/>
    <x v="655"/>
    <x v="0"/>
    <x v="0"/>
  </r>
  <r>
    <n v="36"/>
    <n v="938"/>
    <x v="1"/>
    <x v="2"/>
    <x v="1"/>
    <x v="2"/>
    <n v="3"/>
    <x v="0"/>
    <x v="656"/>
    <x v="1"/>
    <x v="0"/>
  </r>
  <r>
    <n v="19"/>
    <n v="419"/>
    <x v="0"/>
    <x v="1"/>
    <x v="1"/>
    <x v="6"/>
    <n v="2"/>
    <x v="0"/>
    <x v="657"/>
    <x v="0"/>
    <x v="0"/>
  </r>
  <r>
    <n v="20"/>
    <n v="129"/>
    <x v="1"/>
    <x v="4"/>
    <x v="1"/>
    <x v="2"/>
    <n v="1"/>
    <x v="0"/>
    <x v="620"/>
    <x v="1"/>
    <x v="0"/>
  </r>
  <r>
    <n v="31"/>
    <n v="616"/>
    <x v="1"/>
    <x v="2"/>
    <x v="0"/>
    <x v="4"/>
    <n v="4"/>
    <x v="1"/>
    <x v="658"/>
    <x v="0"/>
    <x v="0"/>
  </r>
  <r>
    <n v="40"/>
    <n v="1469"/>
    <x v="1"/>
    <x v="2"/>
    <x v="1"/>
    <x v="1"/>
    <n v="2"/>
    <x v="2"/>
    <x v="659"/>
    <x v="0"/>
    <x v="1"/>
  </r>
  <r>
    <n v="32"/>
    <n v="498"/>
    <x v="1"/>
    <x v="2"/>
    <x v="0"/>
    <x v="3"/>
    <n v="1"/>
    <x v="1"/>
    <x v="660"/>
    <x v="1"/>
    <x v="0"/>
  </r>
  <r>
    <n v="36"/>
    <n v="530"/>
    <x v="0"/>
    <x v="0"/>
    <x v="1"/>
    <x v="0"/>
    <n v="4"/>
    <x v="1"/>
    <x v="661"/>
    <x v="0"/>
    <x v="0"/>
  </r>
  <r>
    <n v="33"/>
    <n v="1069"/>
    <x v="1"/>
    <x v="0"/>
    <x v="0"/>
    <x v="4"/>
    <n v="4"/>
    <x v="0"/>
    <x v="662"/>
    <x v="1"/>
    <x v="0"/>
  </r>
  <r>
    <n v="37"/>
    <n v="625"/>
    <x v="0"/>
    <x v="0"/>
    <x v="1"/>
    <x v="0"/>
    <n v="3"/>
    <x v="1"/>
    <x v="219"/>
    <x v="1"/>
    <x v="0"/>
  </r>
  <r>
    <n v="45"/>
    <n v="805"/>
    <x v="1"/>
    <x v="0"/>
    <x v="1"/>
    <x v="2"/>
    <n v="2"/>
    <x v="1"/>
    <x v="663"/>
    <x v="1"/>
    <x v="2"/>
  </r>
  <r>
    <n v="29"/>
    <n v="1404"/>
    <x v="0"/>
    <x v="4"/>
    <x v="0"/>
    <x v="6"/>
    <n v="4"/>
    <x v="1"/>
    <x v="664"/>
    <x v="1"/>
    <x v="1"/>
  </r>
  <r>
    <n v="35"/>
    <n v="1219"/>
    <x v="0"/>
    <x v="2"/>
    <x v="0"/>
    <x v="0"/>
    <n v="3"/>
    <x v="1"/>
    <x v="665"/>
    <x v="1"/>
    <x v="0"/>
  </r>
  <r>
    <n v="52"/>
    <n v="1053"/>
    <x v="1"/>
    <x v="0"/>
    <x v="1"/>
    <x v="5"/>
    <n v="4"/>
    <x v="1"/>
    <x v="666"/>
    <x v="1"/>
    <x v="0"/>
  </r>
  <r>
    <n v="58"/>
    <n v="289"/>
    <x v="1"/>
    <x v="4"/>
    <x v="1"/>
    <x v="1"/>
    <n v="3"/>
    <x v="0"/>
    <x v="667"/>
    <x v="1"/>
    <x v="0"/>
  </r>
  <r>
    <n v="53"/>
    <n v="1376"/>
    <x v="0"/>
    <x v="2"/>
    <x v="1"/>
    <x v="5"/>
    <n v="3"/>
    <x v="2"/>
    <x v="668"/>
    <x v="1"/>
    <x v="0"/>
  </r>
  <r>
    <n v="30"/>
    <n v="231"/>
    <x v="0"/>
    <x v="1"/>
    <x v="1"/>
    <x v="0"/>
    <n v="3"/>
    <x v="2"/>
    <x v="669"/>
    <x v="1"/>
    <x v="0"/>
  </r>
  <r>
    <n v="38"/>
    <n v="152"/>
    <x v="0"/>
    <x v="4"/>
    <x v="0"/>
    <x v="0"/>
    <n v="4"/>
    <x v="0"/>
    <x v="670"/>
    <x v="0"/>
    <x v="2"/>
  </r>
  <r>
    <n v="35"/>
    <n v="882"/>
    <x v="0"/>
    <x v="0"/>
    <x v="1"/>
    <x v="0"/>
    <n v="4"/>
    <x v="2"/>
    <x v="671"/>
    <x v="1"/>
    <x v="0"/>
  </r>
  <r>
    <n v="39"/>
    <n v="903"/>
    <x v="0"/>
    <x v="0"/>
    <x v="1"/>
    <x v="0"/>
    <n v="3"/>
    <x v="0"/>
    <x v="672"/>
    <x v="1"/>
    <x v="0"/>
  </r>
  <r>
    <n v="40"/>
    <n v="1479"/>
    <x v="0"/>
    <x v="0"/>
    <x v="0"/>
    <x v="0"/>
    <n v="2"/>
    <x v="0"/>
    <x v="673"/>
    <x v="0"/>
    <x v="2"/>
  </r>
  <r>
    <n v="47"/>
    <n v="1379"/>
    <x v="1"/>
    <x v="2"/>
    <x v="1"/>
    <x v="3"/>
    <n v="3"/>
    <x v="2"/>
    <x v="674"/>
    <x v="0"/>
    <x v="1"/>
  </r>
  <r>
    <n v="36"/>
    <n v="1229"/>
    <x v="0"/>
    <x v="4"/>
    <x v="1"/>
    <x v="0"/>
    <n v="4"/>
    <x v="2"/>
    <x v="675"/>
    <x v="1"/>
    <x v="2"/>
  </r>
  <r>
    <n v="31"/>
    <n v="335"/>
    <x v="1"/>
    <x v="2"/>
    <x v="1"/>
    <x v="1"/>
    <n v="1"/>
    <x v="0"/>
    <x v="676"/>
    <x v="0"/>
    <x v="2"/>
  </r>
  <r>
    <n v="33"/>
    <n v="722"/>
    <x v="0"/>
    <x v="0"/>
    <x v="1"/>
    <x v="5"/>
    <n v="3"/>
    <x v="0"/>
    <x v="677"/>
    <x v="1"/>
    <x v="2"/>
  </r>
  <r>
    <n v="29"/>
    <n v="906"/>
    <x v="1"/>
    <x v="0"/>
    <x v="0"/>
    <x v="1"/>
    <n v="1"/>
    <x v="0"/>
    <x v="639"/>
    <x v="0"/>
    <x v="0"/>
  </r>
  <r>
    <n v="33"/>
    <n v="461"/>
    <x v="1"/>
    <x v="0"/>
    <x v="0"/>
    <x v="1"/>
    <n v="4"/>
    <x v="0"/>
    <x v="138"/>
    <x v="1"/>
    <x v="0"/>
  </r>
  <r>
    <n v="45"/>
    <n v="974"/>
    <x v="1"/>
    <x v="2"/>
    <x v="0"/>
    <x v="2"/>
    <n v="4"/>
    <x v="2"/>
    <x v="678"/>
    <x v="1"/>
    <x v="0"/>
  </r>
  <r>
    <n v="50"/>
    <n v="1126"/>
    <x v="1"/>
    <x v="2"/>
    <x v="1"/>
    <x v="7"/>
    <n v="4"/>
    <x v="2"/>
    <x v="679"/>
    <x v="1"/>
    <x v="0"/>
  </r>
  <r>
    <n v="33"/>
    <n v="827"/>
    <x v="1"/>
    <x v="1"/>
    <x v="0"/>
    <x v="4"/>
    <n v="2"/>
    <x v="1"/>
    <x v="680"/>
    <x v="0"/>
    <x v="1"/>
  </r>
  <r>
    <n v="41"/>
    <n v="840"/>
    <x v="1"/>
    <x v="2"/>
    <x v="1"/>
    <x v="7"/>
    <n v="3"/>
    <x v="2"/>
    <x v="681"/>
    <x v="1"/>
    <x v="1"/>
  </r>
  <r>
    <n v="27"/>
    <n v="1134"/>
    <x v="1"/>
    <x v="4"/>
    <x v="0"/>
    <x v="2"/>
    <n v="2"/>
    <x v="1"/>
    <x v="682"/>
    <x v="1"/>
    <x v="0"/>
  </r>
  <r>
    <n v="45"/>
    <n v="248"/>
    <x v="1"/>
    <x v="0"/>
    <x v="1"/>
    <x v="2"/>
    <n v="1"/>
    <x v="1"/>
    <x v="683"/>
    <x v="0"/>
    <x v="2"/>
  </r>
  <r>
    <n v="47"/>
    <n v="955"/>
    <x v="0"/>
    <x v="0"/>
    <x v="0"/>
    <x v="0"/>
    <n v="4"/>
    <x v="0"/>
    <x v="684"/>
    <x v="0"/>
    <x v="0"/>
  </r>
  <r>
    <n v="30"/>
    <n v="138"/>
    <x v="1"/>
    <x v="0"/>
    <x v="0"/>
    <x v="1"/>
    <n v="3"/>
    <x v="1"/>
    <x v="685"/>
    <x v="0"/>
    <x v="0"/>
  </r>
  <r>
    <n v="50"/>
    <n v="939"/>
    <x v="1"/>
    <x v="0"/>
    <x v="1"/>
    <x v="3"/>
    <n v="3"/>
    <x v="1"/>
    <x v="686"/>
    <x v="0"/>
    <x v="0"/>
  </r>
  <r>
    <n v="38"/>
    <n v="1391"/>
    <x v="1"/>
    <x v="2"/>
    <x v="1"/>
    <x v="1"/>
    <n v="3"/>
    <x v="1"/>
    <x v="687"/>
    <x v="1"/>
    <x v="1"/>
  </r>
  <r>
    <n v="46"/>
    <n v="566"/>
    <x v="1"/>
    <x v="2"/>
    <x v="1"/>
    <x v="3"/>
    <n v="3"/>
    <x v="2"/>
    <x v="688"/>
    <x v="1"/>
    <x v="0"/>
  </r>
  <r>
    <n v="24"/>
    <n v="1206"/>
    <x v="1"/>
    <x v="2"/>
    <x v="0"/>
    <x v="3"/>
    <n v="3"/>
    <x v="2"/>
    <x v="689"/>
    <x v="1"/>
    <x v="0"/>
  </r>
  <r>
    <n v="35"/>
    <n v="622"/>
    <x v="1"/>
    <x v="1"/>
    <x v="1"/>
    <x v="2"/>
    <n v="2"/>
    <x v="2"/>
    <x v="690"/>
    <x v="0"/>
    <x v="0"/>
  </r>
  <r>
    <n v="31"/>
    <n v="853"/>
    <x v="1"/>
    <x v="0"/>
    <x v="0"/>
    <x v="3"/>
    <n v="1"/>
    <x v="1"/>
    <x v="691"/>
    <x v="1"/>
    <x v="1"/>
  </r>
  <r>
    <n v="18"/>
    <n v="287"/>
    <x v="1"/>
    <x v="0"/>
    <x v="1"/>
    <x v="1"/>
    <n v="4"/>
    <x v="0"/>
    <x v="692"/>
    <x v="1"/>
    <x v="2"/>
  </r>
  <r>
    <n v="54"/>
    <n v="1441"/>
    <x v="1"/>
    <x v="4"/>
    <x v="0"/>
    <x v="3"/>
    <n v="3"/>
    <x v="1"/>
    <x v="693"/>
    <x v="1"/>
    <x v="0"/>
  </r>
  <r>
    <n v="35"/>
    <n v="583"/>
    <x v="1"/>
    <x v="2"/>
    <x v="0"/>
    <x v="4"/>
    <n v="3"/>
    <x v="2"/>
    <x v="694"/>
    <x v="0"/>
    <x v="0"/>
  </r>
  <r>
    <n v="30"/>
    <n v="153"/>
    <x v="1"/>
    <x v="0"/>
    <x v="0"/>
    <x v="7"/>
    <n v="1"/>
    <x v="1"/>
    <x v="695"/>
    <x v="0"/>
    <x v="0"/>
  </r>
  <r>
    <n v="20"/>
    <n v="1097"/>
    <x v="1"/>
    <x v="2"/>
    <x v="0"/>
    <x v="1"/>
    <n v="1"/>
    <x v="0"/>
    <x v="696"/>
    <x v="0"/>
    <x v="0"/>
  </r>
  <r>
    <n v="30"/>
    <n v="109"/>
    <x v="1"/>
    <x v="2"/>
    <x v="0"/>
    <x v="2"/>
    <n v="2"/>
    <x v="0"/>
    <x v="697"/>
    <x v="1"/>
    <x v="1"/>
  </r>
  <r>
    <n v="26"/>
    <n v="1066"/>
    <x v="1"/>
    <x v="2"/>
    <x v="1"/>
    <x v="3"/>
    <n v="4"/>
    <x v="1"/>
    <x v="698"/>
    <x v="1"/>
    <x v="0"/>
  </r>
  <r>
    <n v="22"/>
    <n v="217"/>
    <x v="1"/>
    <x v="0"/>
    <x v="1"/>
    <x v="2"/>
    <n v="1"/>
    <x v="1"/>
    <x v="163"/>
    <x v="1"/>
    <x v="0"/>
  </r>
  <r>
    <n v="48"/>
    <n v="277"/>
    <x v="1"/>
    <x v="0"/>
    <x v="1"/>
    <x v="4"/>
    <n v="3"/>
    <x v="0"/>
    <x v="699"/>
    <x v="1"/>
    <x v="0"/>
  </r>
  <r>
    <n v="48"/>
    <n v="1355"/>
    <x v="1"/>
    <x v="0"/>
    <x v="1"/>
    <x v="4"/>
    <n v="3"/>
    <x v="0"/>
    <x v="700"/>
    <x v="1"/>
    <x v="0"/>
  </r>
  <r>
    <n v="41"/>
    <n v="549"/>
    <x v="1"/>
    <x v="2"/>
    <x v="0"/>
    <x v="3"/>
    <n v="3"/>
    <x v="0"/>
    <x v="701"/>
    <x v="1"/>
    <x v="0"/>
  </r>
  <r>
    <n v="39"/>
    <n v="466"/>
    <x v="1"/>
    <x v="0"/>
    <x v="0"/>
    <x v="3"/>
    <n v="4"/>
    <x v="1"/>
    <x v="702"/>
    <x v="1"/>
    <x v="0"/>
  </r>
  <r>
    <n v="27"/>
    <n v="1055"/>
    <x v="1"/>
    <x v="0"/>
    <x v="0"/>
    <x v="3"/>
    <n v="4"/>
    <x v="1"/>
    <x v="703"/>
    <x v="1"/>
    <x v="0"/>
  </r>
  <r>
    <n v="35"/>
    <n v="802"/>
    <x v="1"/>
    <x v="1"/>
    <x v="1"/>
    <x v="2"/>
    <n v="4"/>
    <x v="2"/>
    <x v="704"/>
    <x v="1"/>
    <x v="0"/>
  </r>
  <r>
    <n v="42"/>
    <n v="265"/>
    <x v="0"/>
    <x v="3"/>
    <x v="1"/>
    <x v="5"/>
    <n v="3"/>
    <x v="1"/>
    <x v="705"/>
    <x v="1"/>
    <x v="0"/>
  </r>
  <r>
    <n v="50"/>
    <n v="804"/>
    <x v="1"/>
    <x v="0"/>
    <x v="1"/>
    <x v="2"/>
    <n v="4"/>
    <x v="1"/>
    <x v="631"/>
    <x v="1"/>
    <x v="0"/>
  </r>
  <r>
    <n v="59"/>
    <n v="715"/>
    <x v="1"/>
    <x v="0"/>
    <x v="0"/>
    <x v="3"/>
    <n v="4"/>
    <x v="0"/>
    <x v="706"/>
    <x v="0"/>
    <x v="0"/>
  </r>
  <r>
    <n v="37"/>
    <n v="1141"/>
    <x v="1"/>
    <x v="2"/>
    <x v="0"/>
    <x v="4"/>
    <n v="2"/>
    <x v="1"/>
    <x v="707"/>
    <x v="1"/>
    <x v="0"/>
  </r>
  <r>
    <n v="55"/>
    <n v="135"/>
    <x v="1"/>
    <x v="2"/>
    <x v="1"/>
    <x v="4"/>
    <n v="2"/>
    <x v="1"/>
    <x v="708"/>
    <x v="0"/>
    <x v="1"/>
  </r>
  <r>
    <n v="41"/>
    <n v="247"/>
    <x v="1"/>
    <x v="0"/>
    <x v="0"/>
    <x v="7"/>
    <n v="3"/>
    <x v="2"/>
    <x v="709"/>
    <x v="1"/>
    <x v="2"/>
  </r>
  <r>
    <n v="38"/>
    <n v="1035"/>
    <x v="0"/>
    <x v="0"/>
    <x v="1"/>
    <x v="0"/>
    <n v="4"/>
    <x v="0"/>
    <x v="710"/>
    <x v="0"/>
    <x v="0"/>
  </r>
  <r>
    <n v="26"/>
    <n v="265"/>
    <x v="0"/>
    <x v="2"/>
    <x v="1"/>
    <x v="0"/>
    <n v="1"/>
    <x v="0"/>
    <x v="711"/>
    <x v="1"/>
    <x v="2"/>
  </r>
  <r>
    <n v="52"/>
    <n v="266"/>
    <x v="0"/>
    <x v="3"/>
    <x v="0"/>
    <x v="5"/>
    <n v="4"/>
    <x v="1"/>
    <x v="712"/>
    <x v="1"/>
    <x v="0"/>
  </r>
  <r>
    <n v="44"/>
    <n v="1448"/>
    <x v="0"/>
    <x v="2"/>
    <x v="0"/>
    <x v="0"/>
    <n v="4"/>
    <x v="1"/>
    <x v="713"/>
    <x v="0"/>
    <x v="0"/>
  </r>
  <r>
    <n v="50"/>
    <n v="145"/>
    <x v="0"/>
    <x v="0"/>
    <x v="0"/>
    <x v="0"/>
    <n v="3"/>
    <x v="1"/>
    <x v="136"/>
    <x v="1"/>
    <x v="2"/>
  </r>
  <r>
    <n v="36"/>
    <n v="885"/>
    <x v="1"/>
    <x v="0"/>
    <x v="0"/>
    <x v="2"/>
    <n v="1"/>
    <x v="0"/>
    <x v="714"/>
    <x v="1"/>
    <x v="0"/>
  </r>
  <r>
    <n v="39"/>
    <n v="945"/>
    <x v="1"/>
    <x v="2"/>
    <x v="0"/>
    <x v="3"/>
    <n v="1"/>
    <x v="0"/>
    <x v="715"/>
    <x v="0"/>
    <x v="1"/>
  </r>
  <r>
    <n v="33"/>
    <n v="1038"/>
    <x v="0"/>
    <x v="0"/>
    <x v="0"/>
    <x v="6"/>
    <n v="4"/>
    <x v="0"/>
    <x v="531"/>
    <x v="1"/>
    <x v="2"/>
  </r>
  <r>
    <n v="45"/>
    <n v="1234"/>
    <x v="0"/>
    <x v="0"/>
    <x v="0"/>
    <x v="5"/>
    <n v="4"/>
    <x v="1"/>
    <x v="716"/>
    <x v="1"/>
    <x v="0"/>
  </r>
  <r>
    <n v="32"/>
    <n v="1109"/>
    <x v="1"/>
    <x v="2"/>
    <x v="0"/>
    <x v="2"/>
    <n v="3"/>
    <x v="0"/>
    <x v="717"/>
    <x v="1"/>
    <x v="2"/>
  </r>
  <r>
    <n v="34"/>
    <n v="216"/>
    <x v="0"/>
    <x v="3"/>
    <x v="1"/>
    <x v="0"/>
    <n v="4"/>
    <x v="2"/>
    <x v="718"/>
    <x v="1"/>
    <x v="0"/>
  </r>
  <r>
    <n v="59"/>
    <n v="1089"/>
    <x v="0"/>
    <x v="4"/>
    <x v="1"/>
    <x v="5"/>
    <n v="4"/>
    <x v="1"/>
    <x v="719"/>
    <x v="0"/>
    <x v="0"/>
  </r>
  <r>
    <n v="45"/>
    <n v="788"/>
    <x v="2"/>
    <x v="2"/>
    <x v="1"/>
    <x v="8"/>
    <n v="2"/>
    <x v="0"/>
    <x v="221"/>
    <x v="1"/>
    <x v="0"/>
  </r>
  <r>
    <n v="53"/>
    <n v="124"/>
    <x v="0"/>
    <x v="3"/>
    <x v="0"/>
    <x v="0"/>
    <n v="2"/>
    <x v="1"/>
    <x v="720"/>
    <x v="1"/>
    <x v="1"/>
  </r>
  <r>
    <n v="36"/>
    <n v="660"/>
    <x v="1"/>
    <x v="1"/>
    <x v="1"/>
    <x v="2"/>
    <n v="3"/>
    <x v="2"/>
    <x v="721"/>
    <x v="1"/>
    <x v="0"/>
  </r>
  <r>
    <n v="26"/>
    <n v="342"/>
    <x v="1"/>
    <x v="0"/>
    <x v="1"/>
    <x v="1"/>
    <n v="1"/>
    <x v="1"/>
    <x v="96"/>
    <x v="0"/>
    <x v="1"/>
  </r>
  <r>
    <n v="34"/>
    <n v="1333"/>
    <x v="0"/>
    <x v="0"/>
    <x v="0"/>
    <x v="6"/>
    <n v="3"/>
    <x v="1"/>
    <x v="722"/>
    <x v="0"/>
    <x v="0"/>
  </r>
  <r>
    <n v="28"/>
    <n v="1144"/>
    <x v="0"/>
    <x v="2"/>
    <x v="1"/>
    <x v="6"/>
    <n v="2"/>
    <x v="1"/>
    <x v="723"/>
    <x v="1"/>
    <x v="0"/>
  </r>
  <r>
    <n v="38"/>
    <n v="1186"/>
    <x v="1"/>
    <x v="1"/>
    <x v="1"/>
    <x v="1"/>
    <n v="3"/>
    <x v="1"/>
    <x v="724"/>
    <x v="1"/>
    <x v="1"/>
  </r>
  <r>
    <n v="50"/>
    <n v="1464"/>
    <x v="1"/>
    <x v="2"/>
    <x v="1"/>
    <x v="7"/>
    <n v="3"/>
    <x v="1"/>
    <x v="725"/>
    <x v="0"/>
    <x v="0"/>
  </r>
  <r>
    <n v="37"/>
    <n v="124"/>
    <x v="1"/>
    <x v="1"/>
    <x v="0"/>
    <x v="4"/>
    <n v="2"/>
    <x v="0"/>
    <x v="726"/>
    <x v="1"/>
    <x v="0"/>
  </r>
  <r>
    <n v="40"/>
    <n v="300"/>
    <x v="0"/>
    <x v="3"/>
    <x v="1"/>
    <x v="0"/>
    <n v="1"/>
    <x v="1"/>
    <x v="727"/>
    <x v="1"/>
    <x v="0"/>
  </r>
  <r>
    <n v="26"/>
    <n v="921"/>
    <x v="1"/>
    <x v="2"/>
    <x v="0"/>
    <x v="1"/>
    <n v="3"/>
    <x v="2"/>
    <x v="728"/>
    <x v="1"/>
    <x v="1"/>
  </r>
  <r>
    <n v="46"/>
    <n v="430"/>
    <x v="1"/>
    <x v="2"/>
    <x v="1"/>
    <x v="7"/>
    <n v="4"/>
    <x v="2"/>
    <x v="729"/>
    <x v="1"/>
    <x v="0"/>
  </r>
  <r>
    <n v="54"/>
    <n v="1082"/>
    <x v="0"/>
    <x v="0"/>
    <x v="0"/>
    <x v="0"/>
    <n v="3"/>
    <x v="1"/>
    <x v="730"/>
    <x v="1"/>
    <x v="0"/>
  </r>
  <r>
    <n v="56"/>
    <n v="1240"/>
    <x v="1"/>
    <x v="2"/>
    <x v="0"/>
    <x v="1"/>
    <n v="3"/>
    <x v="1"/>
    <x v="131"/>
    <x v="1"/>
    <x v="1"/>
  </r>
  <r>
    <n v="36"/>
    <n v="796"/>
    <x v="1"/>
    <x v="2"/>
    <x v="0"/>
    <x v="3"/>
    <n v="4"/>
    <x v="0"/>
    <x v="731"/>
    <x v="1"/>
    <x v="0"/>
  </r>
  <r>
    <n v="55"/>
    <n v="444"/>
    <x v="1"/>
    <x v="2"/>
    <x v="1"/>
    <x v="5"/>
    <n v="1"/>
    <x v="0"/>
    <x v="732"/>
    <x v="1"/>
    <x v="2"/>
  </r>
  <r>
    <n v="43"/>
    <n v="415"/>
    <x v="0"/>
    <x v="2"/>
    <x v="1"/>
    <x v="0"/>
    <n v="4"/>
    <x v="2"/>
    <x v="733"/>
    <x v="1"/>
    <x v="0"/>
  </r>
  <r>
    <n v="20"/>
    <n v="769"/>
    <x v="0"/>
    <x v="3"/>
    <x v="0"/>
    <x v="6"/>
    <n v="4"/>
    <x v="0"/>
    <x v="157"/>
    <x v="0"/>
    <x v="1"/>
  </r>
  <r>
    <n v="21"/>
    <n v="1334"/>
    <x v="1"/>
    <x v="0"/>
    <x v="0"/>
    <x v="2"/>
    <n v="1"/>
    <x v="0"/>
    <x v="734"/>
    <x v="1"/>
    <x v="0"/>
  </r>
  <r>
    <n v="46"/>
    <n v="1003"/>
    <x v="1"/>
    <x v="0"/>
    <x v="0"/>
    <x v="1"/>
    <n v="1"/>
    <x v="2"/>
    <x v="735"/>
    <x v="0"/>
    <x v="0"/>
  </r>
  <r>
    <n v="51"/>
    <n v="1323"/>
    <x v="1"/>
    <x v="0"/>
    <x v="1"/>
    <x v="1"/>
    <n v="3"/>
    <x v="1"/>
    <x v="736"/>
    <x v="0"/>
    <x v="0"/>
  </r>
  <r>
    <n v="28"/>
    <n v="1366"/>
    <x v="1"/>
    <x v="4"/>
    <x v="1"/>
    <x v="4"/>
    <n v="1"/>
    <x v="0"/>
    <x v="737"/>
    <x v="1"/>
    <x v="2"/>
  </r>
  <r>
    <n v="26"/>
    <n v="192"/>
    <x v="1"/>
    <x v="2"/>
    <x v="1"/>
    <x v="2"/>
    <n v="1"/>
    <x v="1"/>
    <x v="738"/>
    <x v="1"/>
    <x v="0"/>
  </r>
  <r>
    <n v="30"/>
    <n v="1176"/>
    <x v="1"/>
    <x v="1"/>
    <x v="1"/>
    <x v="3"/>
    <n v="1"/>
    <x v="1"/>
    <x v="739"/>
    <x v="1"/>
    <x v="0"/>
  </r>
  <r>
    <n v="41"/>
    <n v="509"/>
    <x v="1"/>
    <x v="4"/>
    <x v="0"/>
    <x v="1"/>
    <n v="3"/>
    <x v="1"/>
    <x v="740"/>
    <x v="1"/>
    <x v="0"/>
  </r>
  <r>
    <n v="38"/>
    <n v="330"/>
    <x v="1"/>
    <x v="0"/>
    <x v="0"/>
    <x v="4"/>
    <n v="3"/>
    <x v="1"/>
    <x v="741"/>
    <x v="1"/>
    <x v="0"/>
  </r>
  <r>
    <n v="40"/>
    <n v="1492"/>
    <x v="1"/>
    <x v="4"/>
    <x v="1"/>
    <x v="4"/>
    <n v="4"/>
    <x v="1"/>
    <x v="742"/>
    <x v="1"/>
    <x v="0"/>
  </r>
  <r>
    <n v="27"/>
    <n v="1277"/>
    <x v="1"/>
    <x v="0"/>
    <x v="1"/>
    <x v="2"/>
    <n v="3"/>
    <x v="1"/>
    <x v="743"/>
    <x v="1"/>
    <x v="2"/>
  </r>
  <r>
    <n v="55"/>
    <n v="1091"/>
    <x v="1"/>
    <x v="0"/>
    <x v="1"/>
    <x v="3"/>
    <n v="2"/>
    <x v="1"/>
    <x v="744"/>
    <x v="1"/>
    <x v="1"/>
  </r>
  <r>
    <n v="28"/>
    <n v="857"/>
    <x v="1"/>
    <x v="1"/>
    <x v="0"/>
    <x v="1"/>
    <n v="3"/>
    <x v="0"/>
    <x v="745"/>
    <x v="1"/>
    <x v="0"/>
  </r>
  <r>
    <n v="44"/>
    <n v="1376"/>
    <x v="2"/>
    <x v="2"/>
    <x v="1"/>
    <x v="8"/>
    <n v="1"/>
    <x v="1"/>
    <x v="746"/>
    <x v="1"/>
    <x v="0"/>
  </r>
  <r>
    <n v="33"/>
    <n v="654"/>
    <x v="1"/>
    <x v="0"/>
    <x v="1"/>
    <x v="4"/>
    <n v="4"/>
    <x v="2"/>
    <x v="747"/>
    <x v="1"/>
    <x v="0"/>
  </r>
  <r>
    <n v="35"/>
    <n v="1204"/>
    <x v="0"/>
    <x v="4"/>
    <x v="1"/>
    <x v="0"/>
    <n v="1"/>
    <x v="0"/>
    <x v="748"/>
    <x v="0"/>
    <x v="0"/>
  </r>
  <r>
    <n v="33"/>
    <n v="827"/>
    <x v="1"/>
    <x v="2"/>
    <x v="0"/>
    <x v="1"/>
    <n v="3"/>
    <x v="0"/>
    <x v="749"/>
    <x v="1"/>
    <x v="1"/>
  </r>
  <r>
    <n v="28"/>
    <n v="895"/>
    <x v="1"/>
    <x v="0"/>
    <x v="1"/>
    <x v="2"/>
    <n v="3"/>
    <x v="2"/>
    <x v="750"/>
    <x v="1"/>
    <x v="0"/>
  </r>
  <r>
    <n v="34"/>
    <n v="618"/>
    <x v="1"/>
    <x v="0"/>
    <x v="1"/>
    <x v="4"/>
    <n v="4"/>
    <x v="0"/>
    <x v="751"/>
    <x v="1"/>
    <x v="1"/>
  </r>
  <r>
    <n v="37"/>
    <n v="309"/>
    <x v="0"/>
    <x v="0"/>
    <x v="0"/>
    <x v="0"/>
    <n v="4"/>
    <x v="2"/>
    <x v="752"/>
    <x v="0"/>
    <x v="0"/>
  </r>
  <r>
    <n v="25"/>
    <n v="1219"/>
    <x v="1"/>
    <x v="4"/>
    <x v="1"/>
    <x v="2"/>
    <n v="4"/>
    <x v="1"/>
    <x v="753"/>
    <x v="0"/>
    <x v="0"/>
  </r>
  <r>
    <n v="26"/>
    <n v="1330"/>
    <x v="1"/>
    <x v="2"/>
    <x v="1"/>
    <x v="2"/>
    <n v="3"/>
    <x v="2"/>
    <x v="638"/>
    <x v="1"/>
    <x v="0"/>
  </r>
  <r>
    <n v="33"/>
    <n v="1017"/>
    <x v="1"/>
    <x v="2"/>
    <x v="1"/>
    <x v="1"/>
    <n v="2"/>
    <x v="0"/>
    <x v="754"/>
    <x v="0"/>
    <x v="0"/>
  </r>
  <r>
    <n v="42"/>
    <n v="469"/>
    <x v="1"/>
    <x v="2"/>
    <x v="1"/>
    <x v="5"/>
    <n v="1"/>
    <x v="1"/>
    <x v="755"/>
    <x v="1"/>
    <x v="0"/>
  </r>
  <r>
    <n v="28"/>
    <n v="1009"/>
    <x v="1"/>
    <x v="2"/>
    <x v="1"/>
    <x v="2"/>
    <n v="2"/>
    <x v="2"/>
    <x v="756"/>
    <x v="1"/>
    <x v="1"/>
  </r>
  <r>
    <n v="50"/>
    <n v="959"/>
    <x v="0"/>
    <x v="1"/>
    <x v="1"/>
    <x v="0"/>
    <n v="3"/>
    <x v="0"/>
    <x v="757"/>
    <x v="0"/>
    <x v="1"/>
  </r>
  <r>
    <n v="33"/>
    <n v="970"/>
    <x v="0"/>
    <x v="0"/>
    <x v="0"/>
    <x v="0"/>
    <n v="2"/>
    <x v="1"/>
    <x v="758"/>
    <x v="1"/>
    <x v="1"/>
  </r>
  <r>
    <n v="34"/>
    <n v="697"/>
    <x v="1"/>
    <x v="0"/>
    <x v="1"/>
    <x v="1"/>
    <n v="4"/>
    <x v="1"/>
    <x v="759"/>
    <x v="1"/>
    <x v="2"/>
  </r>
  <r>
    <n v="48"/>
    <n v="1262"/>
    <x v="1"/>
    <x v="2"/>
    <x v="1"/>
    <x v="5"/>
    <n v="4"/>
    <x v="0"/>
    <x v="760"/>
    <x v="1"/>
    <x v="2"/>
  </r>
  <r>
    <n v="45"/>
    <n v="1050"/>
    <x v="0"/>
    <x v="0"/>
    <x v="0"/>
    <x v="0"/>
    <n v="3"/>
    <x v="1"/>
    <x v="761"/>
    <x v="1"/>
    <x v="2"/>
  </r>
  <r>
    <n v="52"/>
    <n v="994"/>
    <x v="1"/>
    <x v="0"/>
    <x v="1"/>
    <x v="4"/>
    <n v="2"/>
    <x v="0"/>
    <x v="762"/>
    <x v="1"/>
    <x v="0"/>
  </r>
  <r>
    <n v="38"/>
    <n v="770"/>
    <x v="0"/>
    <x v="3"/>
    <x v="1"/>
    <x v="0"/>
    <n v="3"/>
    <x v="2"/>
    <x v="763"/>
    <x v="0"/>
    <x v="0"/>
  </r>
  <r>
    <n v="29"/>
    <n v="1107"/>
    <x v="1"/>
    <x v="0"/>
    <x v="0"/>
    <x v="1"/>
    <n v="4"/>
    <x v="2"/>
    <x v="764"/>
    <x v="1"/>
    <x v="0"/>
  </r>
  <r>
    <n v="28"/>
    <n v="950"/>
    <x v="1"/>
    <x v="2"/>
    <x v="0"/>
    <x v="3"/>
    <n v="2"/>
    <x v="2"/>
    <x v="765"/>
    <x v="1"/>
    <x v="0"/>
  </r>
  <r>
    <n v="46"/>
    <n v="406"/>
    <x v="0"/>
    <x v="3"/>
    <x v="1"/>
    <x v="5"/>
    <n v="3"/>
    <x v="1"/>
    <x v="766"/>
    <x v="1"/>
    <x v="0"/>
  </r>
  <r>
    <n v="38"/>
    <n v="130"/>
    <x v="0"/>
    <x v="3"/>
    <x v="1"/>
    <x v="0"/>
    <n v="2"/>
    <x v="0"/>
    <x v="767"/>
    <x v="1"/>
    <x v="0"/>
  </r>
  <r>
    <n v="43"/>
    <n v="1082"/>
    <x v="1"/>
    <x v="0"/>
    <x v="0"/>
    <x v="3"/>
    <n v="1"/>
    <x v="1"/>
    <x v="768"/>
    <x v="1"/>
    <x v="1"/>
  </r>
  <r>
    <n v="39"/>
    <n v="203"/>
    <x v="1"/>
    <x v="0"/>
    <x v="1"/>
    <x v="4"/>
    <n v="4"/>
    <x v="2"/>
    <x v="769"/>
    <x v="1"/>
    <x v="1"/>
  </r>
  <r>
    <n v="40"/>
    <n v="1308"/>
    <x v="1"/>
    <x v="2"/>
    <x v="1"/>
    <x v="7"/>
    <n v="3"/>
    <x v="0"/>
    <x v="770"/>
    <x v="1"/>
    <x v="0"/>
  </r>
  <r>
    <n v="21"/>
    <n v="984"/>
    <x v="1"/>
    <x v="4"/>
    <x v="0"/>
    <x v="1"/>
    <n v="2"/>
    <x v="0"/>
    <x v="266"/>
    <x v="0"/>
    <x v="0"/>
  </r>
  <r>
    <n v="39"/>
    <n v="439"/>
    <x v="1"/>
    <x v="0"/>
    <x v="1"/>
    <x v="2"/>
    <n v="2"/>
    <x v="0"/>
    <x v="771"/>
    <x v="1"/>
    <x v="2"/>
  </r>
  <r>
    <n v="36"/>
    <n v="217"/>
    <x v="1"/>
    <x v="0"/>
    <x v="1"/>
    <x v="3"/>
    <n v="4"/>
    <x v="0"/>
    <x v="772"/>
    <x v="1"/>
    <x v="2"/>
  </r>
  <r>
    <n v="31"/>
    <n v="793"/>
    <x v="0"/>
    <x v="0"/>
    <x v="1"/>
    <x v="6"/>
    <n v="4"/>
    <x v="1"/>
    <x v="773"/>
    <x v="1"/>
    <x v="1"/>
  </r>
  <r>
    <n v="28"/>
    <n v="1451"/>
    <x v="1"/>
    <x v="0"/>
    <x v="1"/>
    <x v="1"/>
    <n v="2"/>
    <x v="1"/>
    <x v="774"/>
    <x v="1"/>
    <x v="0"/>
  </r>
  <r>
    <n v="35"/>
    <n v="1182"/>
    <x v="0"/>
    <x v="3"/>
    <x v="1"/>
    <x v="0"/>
    <n v="4"/>
    <x v="2"/>
    <x v="775"/>
    <x v="1"/>
    <x v="1"/>
  </r>
  <r>
    <n v="49"/>
    <n v="174"/>
    <x v="0"/>
    <x v="4"/>
    <x v="1"/>
    <x v="0"/>
    <n v="2"/>
    <x v="1"/>
    <x v="776"/>
    <x v="1"/>
    <x v="0"/>
  </r>
  <r>
    <n v="34"/>
    <n v="1003"/>
    <x v="1"/>
    <x v="0"/>
    <x v="1"/>
    <x v="3"/>
    <n v="3"/>
    <x v="0"/>
    <x v="777"/>
    <x v="1"/>
    <x v="1"/>
  </r>
  <r>
    <n v="29"/>
    <n v="490"/>
    <x v="1"/>
    <x v="0"/>
    <x v="0"/>
    <x v="1"/>
    <n v="2"/>
    <x v="2"/>
    <x v="778"/>
    <x v="1"/>
    <x v="1"/>
  </r>
  <r>
    <n v="42"/>
    <n v="188"/>
    <x v="1"/>
    <x v="2"/>
    <x v="1"/>
    <x v="2"/>
    <n v="4"/>
    <x v="0"/>
    <x v="779"/>
    <x v="1"/>
    <x v="0"/>
  </r>
  <r>
    <n v="29"/>
    <n v="718"/>
    <x v="1"/>
    <x v="2"/>
    <x v="1"/>
    <x v="3"/>
    <n v="4"/>
    <x v="1"/>
    <x v="780"/>
    <x v="0"/>
    <x v="0"/>
  </r>
  <r>
    <n v="38"/>
    <n v="433"/>
    <x v="2"/>
    <x v="5"/>
    <x v="1"/>
    <x v="8"/>
    <n v="3"/>
    <x v="1"/>
    <x v="781"/>
    <x v="1"/>
    <x v="0"/>
  </r>
  <r>
    <n v="28"/>
    <n v="773"/>
    <x v="1"/>
    <x v="0"/>
    <x v="1"/>
    <x v="1"/>
    <n v="3"/>
    <x v="2"/>
    <x v="68"/>
    <x v="0"/>
    <x v="1"/>
  </r>
  <r>
    <n v="18"/>
    <n v="247"/>
    <x v="1"/>
    <x v="2"/>
    <x v="1"/>
    <x v="2"/>
    <n v="3"/>
    <x v="0"/>
    <x v="782"/>
    <x v="1"/>
    <x v="2"/>
  </r>
  <r>
    <n v="33"/>
    <n v="603"/>
    <x v="0"/>
    <x v="3"/>
    <x v="0"/>
    <x v="0"/>
    <n v="1"/>
    <x v="0"/>
    <x v="783"/>
    <x v="0"/>
    <x v="0"/>
  </r>
  <r>
    <n v="41"/>
    <n v="167"/>
    <x v="1"/>
    <x v="0"/>
    <x v="1"/>
    <x v="2"/>
    <n v="4"/>
    <x v="1"/>
    <x v="784"/>
    <x v="0"/>
    <x v="0"/>
  </r>
  <r>
    <n v="31"/>
    <n v="874"/>
    <x v="1"/>
    <x v="2"/>
    <x v="1"/>
    <x v="2"/>
    <n v="3"/>
    <x v="1"/>
    <x v="353"/>
    <x v="1"/>
    <x v="1"/>
  </r>
  <r>
    <n v="37"/>
    <n v="367"/>
    <x v="1"/>
    <x v="2"/>
    <x v="0"/>
    <x v="4"/>
    <n v="4"/>
    <x v="2"/>
    <x v="785"/>
    <x v="1"/>
    <x v="0"/>
  </r>
  <r>
    <n v="27"/>
    <n v="199"/>
    <x v="1"/>
    <x v="0"/>
    <x v="1"/>
    <x v="1"/>
    <n v="3"/>
    <x v="1"/>
    <x v="786"/>
    <x v="1"/>
    <x v="0"/>
  </r>
  <r>
    <n v="34"/>
    <n v="1400"/>
    <x v="0"/>
    <x v="0"/>
    <x v="0"/>
    <x v="0"/>
    <n v="3"/>
    <x v="1"/>
    <x v="787"/>
    <x v="1"/>
    <x v="0"/>
  </r>
  <r>
    <n v="35"/>
    <n v="528"/>
    <x v="2"/>
    <x v="4"/>
    <x v="1"/>
    <x v="8"/>
    <n v="3"/>
    <x v="0"/>
    <x v="788"/>
    <x v="1"/>
    <x v="0"/>
  </r>
  <r>
    <n v="29"/>
    <n v="408"/>
    <x v="0"/>
    <x v="0"/>
    <x v="0"/>
    <x v="0"/>
    <n v="1"/>
    <x v="1"/>
    <x v="789"/>
    <x v="1"/>
    <x v="0"/>
  </r>
  <r>
    <n v="40"/>
    <n v="593"/>
    <x v="1"/>
    <x v="2"/>
    <x v="0"/>
    <x v="7"/>
    <n v="3"/>
    <x v="0"/>
    <x v="790"/>
    <x v="1"/>
    <x v="1"/>
  </r>
  <r>
    <n v="42"/>
    <n v="481"/>
    <x v="0"/>
    <x v="0"/>
    <x v="1"/>
    <x v="0"/>
    <n v="1"/>
    <x v="0"/>
    <x v="791"/>
    <x v="0"/>
    <x v="1"/>
  </r>
  <r>
    <n v="42"/>
    <n v="647"/>
    <x v="0"/>
    <x v="3"/>
    <x v="1"/>
    <x v="0"/>
    <n v="1"/>
    <x v="0"/>
    <x v="792"/>
    <x v="1"/>
    <x v="0"/>
  </r>
  <r>
    <n v="35"/>
    <n v="982"/>
    <x v="1"/>
    <x v="2"/>
    <x v="1"/>
    <x v="2"/>
    <n v="3"/>
    <x v="1"/>
    <x v="384"/>
    <x v="1"/>
    <x v="0"/>
  </r>
  <r>
    <n v="24"/>
    <n v="477"/>
    <x v="1"/>
    <x v="2"/>
    <x v="1"/>
    <x v="2"/>
    <n v="2"/>
    <x v="0"/>
    <x v="793"/>
    <x v="1"/>
    <x v="0"/>
  </r>
  <r>
    <n v="28"/>
    <n v="1485"/>
    <x v="1"/>
    <x v="0"/>
    <x v="0"/>
    <x v="2"/>
    <n v="4"/>
    <x v="1"/>
    <x v="605"/>
    <x v="0"/>
    <x v="0"/>
  </r>
  <r>
    <n v="26"/>
    <n v="1384"/>
    <x v="1"/>
    <x v="2"/>
    <x v="1"/>
    <x v="2"/>
    <n v="4"/>
    <x v="1"/>
    <x v="794"/>
    <x v="1"/>
    <x v="0"/>
  </r>
  <r>
    <n v="30"/>
    <n v="852"/>
    <x v="0"/>
    <x v="3"/>
    <x v="1"/>
    <x v="0"/>
    <n v="3"/>
    <x v="1"/>
    <x v="795"/>
    <x v="1"/>
    <x v="0"/>
  </r>
  <r>
    <n v="40"/>
    <n v="902"/>
    <x v="1"/>
    <x v="2"/>
    <x v="0"/>
    <x v="1"/>
    <n v="4"/>
    <x v="1"/>
    <x v="796"/>
    <x v="0"/>
    <x v="1"/>
  </r>
  <r>
    <n v="35"/>
    <n v="819"/>
    <x v="1"/>
    <x v="0"/>
    <x v="1"/>
    <x v="3"/>
    <n v="2"/>
    <x v="2"/>
    <x v="797"/>
    <x v="1"/>
    <x v="0"/>
  </r>
  <r>
    <n v="34"/>
    <n v="669"/>
    <x v="1"/>
    <x v="2"/>
    <x v="1"/>
    <x v="4"/>
    <n v="1"/>
    <x v="0"/>
    <x v="798"/>
    <x v="1"/>
    <x v="1"/>
  </r>
  <r>
    <n v="35"/>
    <n v="636"/>
    <x v="1"/>
    <x v="1"/>
    <x v="1"/>
    <x v="2"/>
    <n v="4"/>
    <x v="1"/>
    <x v="799"/>
    <x v="1"/>
    <x v="1"/>
  </r>
  <r>
    <n v="43"/>
    <n v="1372"/>
    <x v="0"/>
    <x v="3"/>
    <x v="0"/>
    <x v="0"/>
    <n v="3"/>
    <x v="0"/>
    <x v="800"/>
    <x v="1"/>
    <x v="0"/>
  </r>
  <r>
    <n v="32"/>
    <n v="862"/>
    <x v="0"/>
    <x v="0"/>
    <x v="0"/>
    <x v="6"/>
    <n v="1"/>
    <x v="2"/>
    <x v="801"/>
    <x v="1"/>
    <x v="2"/>
  </r>
  <r>
    <n v="56"/>
    <n v="718"/>
    <x v="1"/>
    <x v="4"/>
    <x v="0"/>
    <x v="5"/>
    <n v="1"/>
    <x v="2"/>
    <x v="802"/>
    <x v="1"/>
    <x v="0"/>
  </r>
  <r>
    <n v="29"/>
    <n v="1401"/>
    <x v="1"/>
    <x v="2"/>
    <x v="0"/>
    <x v="2"/>
    <n v="4"/>
    <x v="1"/>
    <x v="803"/>
    <x v="1"/>
    <x v="0"/>
  </r>
  <r>
    <n v="19"/>
    <n v="645"/>
    <x v="1"/>
    <x v="0"/>
    <x v="1"/>
    <x v="1"/>
    <n v="1"/>
    <x v="0"/>
    <x v="804"/>
    <x v="1"/>
    <x v="0"/>
  </r>
  <r>
    <n v="45"/>
    <n v="1457"/>
    <x v="1"/>
    <x v="2"/>
    <x v="0"/>
    <x v="1"/>
    <n v="3"/>
    <x v="1"/>
    <x v="805"/>
    <x v="0"/>
    <x v="0"/>
  </r>
  <r>
    <n v="37"/>
    <n v="977"/>
    <x v="1"/>
    <x v="0"/>
    <x v="0"/>
    <x v="3"/>
    <n v="4"/>
    <x v="1"/>
    <x v="806"/>
    <x v="1"/>
    <x v="0"/>
  </r>
  <r>
    <n v="20"/>
    <n v="805"/>
    <x v="1"/>
    <x v="0"/>
    <x v="1"/>
    <x v="2"/>
    <n v="3"/>
    <x v="0"/>
    <x v="807"/>
    <x v="1"/>
    <x v="0"/>
  </r>
  <r>
    <n v="44"/>
    <n v="1097"/>
    <x v="1"/>
    <x v="0"/>
    <x v="1"/>
    <x v="1"/>
    <n v="3"/>
    <x v="0"/>
    <x v="808"/>
    <x v="0"/>
    <x v="0"/>
  </r>
  <r>
    <n v="53"/>
    <n v="1223"/>
    <x v="1"/>
    <x v="2"/>
    <x v="0"/>
    <x v="5"/>
    <n v="3"/>
    <x v="2"/>
    <x v="809"/>
    <x v="1"/>
    <x v="0"/>
  </r>
  <r>
    <n v="29"/>
    <n v="942"/>
    <x v="1"/>
    <x v="0"/>
    <x v="0"/>
    <x v="1"/>
    <n v="4"/>
    <x v="1"/>
    <x v="810"/>
    <x v="0"/>
    <x v="0"/>
  </r>
  <r>
    <n v="22"/>
    <n v="1256"/>
    <x v="1"/>
    <x v="0"/>
    <x v="1"/>
    <x v="1"/>
    <n v="4"/>
    <x v="1"/>
    <x v="811"/>
    <x v="0"/>
    <x v="1"/>
  </r>
  <r>
    <n v="46"/>
    <n v="1402"/>
    <x v="0"/>
    <x v="3"/>
    <x v="0"/>
    <x v="5"/>
    <n v="1"/>
    <x v="1"/>
    <x v="812"/>
    <x v="1"/>
    <x v="0"/>
  </r>
  <r>
    <n v="44"/>
    <n v="111"/>
    <x v="1"/>
    <x v="0"/>
    <x v="1"/>
    <x v="1"/>
    <n v="3"/>
    <x v="0"/>
    <x v="813"/>
    <x v="1"/>
    <x v="2"/>
  </r>
  <r>
    <n v="33"/>
    <n v="147"/>
    <x v="2"/>
    <x v="5"/>
    <x v="1"/>
    <x v="8"/>
    <n v="3"/>
    <x v="1"/>
    <x v="814"/>
    <x v="1"/>
    <x v="0"/>
  </r>
  <r>
    <n v="41"/>
    <n v="906"/>
    <x v="1"/>
    <x v="0"/>
    <x v="1"/>
    <x v="1"/>
    <n v="1"/>
    <x v="2"/>
    <x v="815"/>
    <x v="1"/>
    <x v="2"/>
  </r>
  <r>
    <n v="30"/>
    <n v="1329"/>
    <x v="0"/>
    <x v="0"/>
    <x v="1"/>
    <x v="0"/>
    <n v="1"/>
    <x v="2"/>
    <x v="816"/>
    <x v="1"/>
    <x v="0"/>
  </r>
  <r>
    <n v="40"/>
    <n v="1184"/>
    <x v="0"/>
    <x v="2"/>
    <x v="1"/>
    <x v="0"/>
    <n v="2"/>
    <x v="1"/>
    <x v="817"/>
    <x v="1"/>
    <x v="1"/>
  </r>
  <r>
    <n v="50"/>
    <n v="1421"/>
    <x v="1"/>
    <x v="2"/>
    <x v="0"/>
    <x v="5"/>
    <n v="1"/>
    <x v="1"/>
    <x v="818"/>
    <x v="1"/>
    <x v="1"/>
  </r>
  <r>
    <n v="28"/>
    <n v="1179"/>
    <x v="1"/>
    <x v="2"/>
    <x v="1"/>
    <x v="2"/>
    <n v="1"/>
    <x v="1"/>
    <x v="819"/>
    <x v="1"/>
    <x v="0"/>
  </r>
  <r>
    <n v="46"/>
    <n v="1450"/>
    <x v="1"/>
    <x v="0"/>
    <x v="1"/>
    <x v="7"/>
    <n v="2"/>
    <x v="1"/>
    <x v="820"/>
    <x v="1"/>
    <x v="0"/>
  </r>
  <r>
    <n v="35"/>
    <n v="1361"/>
    <x v="0"/>
    <x v="0"/>
    <x v="1"/>
    <x v="0"/>
    <n v="1"/>
    <x v="1"/>
    <x v="821"/>
    <x v="0"/>
    <x v="0"/>
  </r>
  <r>
    <n v="24"/>
    <n v="984"/>
    <x v="1"/>
    <x v="0"/>
    <x v="0"/>
    <x v="2"/>
    <n v="2"/>
    <x v="1"/>
    <x v="822"/>
    <x v="1"/>
    <x v="0"/>
  </r>
  <r>
    <n v="33"/>
    <n v="1146"/>
    <x v="0"/>
    <x v="2"/>
    <x v="0"/>
    <x v="0"/>
    <n v="3"/>
    <x v="1"/>
    <x v="823"/>
    <x v="1"/>
    <x v="1"/>
  </r>
  <r>
    <n v="36"/>
    <n v="917"/>
    <x v="1"/>
    <x v="0"/>
    <x v="1"/>
    <x v="2"/>
    <n v="3"/>
    <x v="2"/>
    <x v="199"/>
    <x v="1"/>
    <x v="0"/>
  </r>
  <r>
    <n v="30"/>
    <n v="853"/>
    <x v="1"/>
    <x v="0"/>
    <x v="1"/>
    <x v="2"/>
    <n v="3"/>
    <x v="2"/>
    <x v="824"/>
    <x v="1"/>
    <x v="0"/>
  </r>
  <r>
    <n v="44"/>
    <n v="200"/>
    <x v="1"/>
    <x v="1"/>
    <x v="1"/>
    <x v="1"/>
    <n v="4"/>
    <x v="0"/>
    <x v="825"/>
    <x v="1"/>
    <x v="0"/>
  </r>
  <r>
    <n v="20"/>
    <n v="654"/>
    <x v="0"/>
    <x v="3"/>
    <x v="1"/>
    <x v="6"/>
    <n v="4"/>
    <x v="0"/>
    <x v="826"/>
    <x v="1"/>
    <x v="0"/>
  </r>
  <r>
    <n v="46"/>
    <n v="150"/>
    <x v="1"/>
    <x v="4"/>
    <x v="1"/>
    <x v="3"/>
    <n v="4"/>
    <x v="2"/>
    <x v="827"/>
    <x v="1"/>
    <x v="0"/>
  </r>
  <r>
    <n v="42"/>
    <n v="179"/>
    <x v="2"/>
    <x v="2"/>
    <x v="1"/>
    <x v="8"/>
    <n v="1"/>
    <x v="1"/>
    <x v="458"/>
    <x v="1"/>
    <x v="2"/>
  </r>
  <r>
    <n v="60"/>
    <n v="696"/>
    <x v="0"/>
    <x v="3"/>
    <x v="1"/>
    <x v="0"/>
    <n v="4"/>
    <x v="2"/>
    <x v="828"/>
    <x v="0"/>
    <x v="0"/>
  </r>
  <r>
    <n v="32"/>
    <n v="116"/>
    <x v="1"/>
    <x v="1"/>
    <x v="0"/>
    <x v="2"/>
    <n v="2"/>
    <x v="1"/>
    <x v="714"/>
    <x v="1"/>
    <x v="1"/>
  </r>
  <r>
    <n v="32"/>
    <n v="1316"/>
    <x v="1"/>
    <x v="0"/>
    <x v="0"/>
    <x v="1"/>
    <n v="3"/>
    <x v="0"/>
    <x v="829"/>
    <x v="0"/>
    <x v="1"/>
  </r>
  <r>
    <n v="36"/>
    <n v="363"/>
    <x v="1"/>
    <x v="4"/>
    <x v="0"/>
    <x v="3"/>
    <n v="1"/>
    <x v="2"/>
    <x v="830"/>
    <x v="0"/>
    <x v="0"/>
  </r>
  <r>
    <n v="33"/>
    <n v="117"/>
    <x v="1"/>
    <x v="2"/>
    <x v="1"/>
    <x v="1"/>
    <n v="4"/>
    <x v="1"/>
    <x v="831"/>
    <x v="1"/>
    <x v="0"/>
  </r>
  <r>
    <n v="40"/>
    <n v="107"/>
    <x v="0"/>
    <x v="4"/>
    <x v="0"/>
    <x v="0"/>
    <n v="2"/>
    <x v="2"/>
    <x v="832"/>
    <x v="1"/>
    <x v="0"/>
  </r>
  <r>
    <n v="25"/>
    <n v="1356"/>
    <x v="0"/>
    <x v="0"/>
    <x v="1"/>
    <x v="0"/>
    <n v="4"/>
    <x v="0"/>
    <x v="833"/>
    <x v="1"/>
    <x v="0"/>
  </r>
  <r>
    <n v="30"/>
    <n v="1465"/>
    <x v="1"/>
    <x v="2"/>
    <x v="1"/>
    <x v="1"/>
    <n v="2"/>
    <x v="1"/>
    <x v="834"/>
    <x v="0"/>
    <x v="0"/>
  </r>
  <r>
    <n v="42"/>
    <n v="458"/>
    <x v="1"/>
    <x v="2"/>
    <x v="0"/>
    <x v="7"/>
    <n v="1"/>
    <x v="1"/>
    <x v="835"/>
    <x v="0"/>
    <x v="1"/>
  </r>
  <r>
    <n v="35"/>
    <n v="1212"/>
    <x v="0"/>
    <x v="3"/>
    <x v="0"/>
    <x v="0"/>
    <n v="4"/>
    <x v="1"/>
    <x v="836"/>
    <x v="0"/>
    <x v="2"/>
  </r>
  <r>
    <n v="27"/>
    <n v="1103"/>
    <x v="1"/>
    <x v="0"/>
    <x v="1"/>
    <x v="1"/>
    <n v="1"/>
    <x v="1"/>
    <x v="837"/>
    <x v="0"/>
    <x v="0"/>
  </r>
  <r>
    <n v="54"/>
    <n v="966"/>
    <x v="1"/>
    <x v="0"/>
    <x v="0"/>
    <x v="3"/>
    <n v="3"/>
    <x v="2"/>
    <x v="838"/>
    <x v="1"/>
    <x v="1"/>
  </r>
  <r>
    <n v="44"/>
    <n v="1117"/>
    <x v="1"/>
    <x v="0"/>
    <x v="0"/>
    <x v="1"/>
    <n v="4"/>
    <x v="1"/>
    <x v="839"/>
    <x v="1"/>
    <x v="0"/>
  </r>
  <r>
    <n v="19"/>
    <n v="504"/>
    <x v="1"/>
    <x v="2"/>
    <x v="0"/>
    <x v="1"/>
    <n v="2"/>
    <x v="0"/>
    <x v="840"/>
    <x v="0"/>
    <x v="2"/>
  </r>
  <r>
    <n v="29"/>
    <n v="1010"/>
    <x v="1"/>
    <x v="0"/>
    <x v="0"/>
    <x v="1"/>
    <n v="4"/>
    <x v="2"/>
    <x v="841"/>
    <x v="1"/>
    <x v="0"/>
  </r>
  <r>
    <n v="54"/>
    <n v="685"/>
    <x v="1"/>
    <x v="0"/>
    <x v="1"/>
    <x v="7"/>
    <n v="4"/>
    <x v="1"/>
    <x v="842"/>
    <x v="1"/>
    <x v="0"/>
  </r>
  <r>
    <n v="31"/>
    <n v="1332"/>
    <x v="1"/>
    <x v="2"/>
    <x v="1"/>
    <x v="4"/>
    <n v="1"/>
    <x v="1"/>
    <x v="843"/>
    <x v="0"/>
    <x v="0"/>
  </r>
  <r>
    <n v="31"/>
    <n v="1062"/>
    <x v="1"/>
    <x v="2"/>
    <x v="0"/>
    <x v="4"/>
    <n v="1"/>
    <x v="0"/>
    <x v="844"/>
    <x v="1"/>
    <x v="0"/>
  </r>
  <r>
    <n v="59"/>
    <n v="326"/>
    <x v="0"/>
    <x v="0"/>
    <x v="0"/>
    <x v="0"/>
    <n v="4"/>
    <x v="0"/>
    <x v="845"/>
    <x v="1"/>
    <x v="0"/>
  </r>
  <r>
    <n v="43"/>
    <n v="920"/>
    <x v="1"/>
    <x v="0"/>
    <x v="1"/>
    <x v="7"/>
    <n v="4"/>
    <x v="1"/>
    <x v="846"/>
    <x v="1"/>
    <x v="0"/>
  </r>
  <r>
    <n v="49"/>
    <n v="1098"/>
    <x v="1"/>
    <x v="2"/>
    <x v="1"/>
    <x v="5"/>
    <n v="3"/>
    <x v="1"/>
    <x v="847"/>
    <x v="1"/>
    <x v="0"/>
  </r>
  <r>
    <n v="36"/>
    <n v="469"/>
    <x v="1"/>
    <x v="4"/>
    <x v="1"/>
    <x v="1"/>
    <n v="2"/>
    <x v="1"/>
    <x v="848"/>
    <x v="1"/>
    <x v="1"/>
  </r>
  <r>
    <n v="48"/>
    <n v="969"/>
    <x v="1"/>
    <x v="4"/>
    <x v="1"/>
    <x v="2"/>
    <n v="2"/>
    <x v="0"/>
    <x v="594"/>
    <x v="1"/>
    <x v="0"/>
  </r>
  <r>
    <n v="27"/>
    <n v="1167"/>
    <x v="1"/>
    <x v="0"/>
    <x v="1"/>
    <x v="1"/>
    <n v="3"/>
    <x v="2"/>
    <x v="849"/>
    <x v="1"/>
    <x v="0"/>
  </r>
  <r>
    <n v="29"/>
    <n v="1329"/>
    <x v="1"/>
    <x v="0"/>
    <x v="1"/>
    <x v="4"/>
    <n v="4"/>
    <x v="2"/>
    <x v="850"/>
    <x v="0"/>
    <x v="0"/>
  </r>
  <r>
    <n v="48"/>
    <n v="715"/>
    <x v="1"/>
    <x v="0"/>
    <x v="1"/>
    <x v="7"/>
    <n v="4"/>
    <x v="0"/>
    <x v="851"/>
    <x v="1"/>
    <x v="0"/>
  </r>
  <r>
    <n v="29"/>
    <n v="694"/>
    <x v="1"/>
    <x v="0"/>
    <x v="0"/>
    <x v="7"/>
    <n v="4"/>
    <x v="2"/>
    <x v="852"/>
    <x v="1"/>
    <x v="0"/>
  </r>
  <r>
    <n v="34"/>
    <n v="1320"/>
    <x v="1"/>
    <x v="4"/>
    <x v="0"/>
    <x v="1"/>
    <n v="3"/>
    <x v="1"/>
    <x v="853"/>
    <x v="1"/>
    <x v="0"/>
  </r>
  <r>
    <n v="44"/>
    <n v="1099"/>
    <x v="0"/>
    <x v="3"/>
    <x v="1"/>
    <x v="5"/>
    <n v="2"/>
    <x v="1"/>
    <x v="854"/>
    <x v="1"/>
    <x v="0"/>
  </r>
  <r>
    <n v="33"/>
    <n v="536"/>
    <x v="0"/>
    <x v="3"/>
    <x v="1"/>
    <x v="0"/>
    <n v="3"/>
    <x v="2"/>
    <x v="855"/>
    <x v="0"/>
    <x v="0"/>
  </r>
  <r>
    <n v="19"/>
    <n v="265"/>
    <x v="1"/>
    <x v="0"/>
    <x v="0"/>
    <x v="1"/>
    <n v="4"/>
    <x v="0"/>
    <x v="856"/>
    <x v="0"/>
    <x v="0"/>
  </r>
  <r>
    <n v="23"/>
    <n v="373"/>
    <x v="1"/>
    <x v="0"/>
    <x v="1"/>
    <x v="1"/>
    <n v="3"/>
    <x v="1"/>
    <x v="857"/>
    <x v="1"/>
    <x v="0"/>
  </r>
  <r>
    <n v="25"/>
    <n v="599"/>
    <x v="0"/>
    <x v="0"/>
    <x v="1"/>
    <x v="6"/>
    <n v="4"/>
    <x v="0"/>
    <x v="858"/>
    <x v="0"/>
    <x v="1"/>
  </r>
  <r>
    <n v="26"/>
    <n v="583"/>
    <x v="1"/>
    <x v="0"/>
    <x v="1"/>
    <x v="1"/>
    <n v="4"/>
    <x v="0"/>
    <x v="859"/>
    <x v="0"/>
    <x v="0"/>
  </r>
  <r>
    <n v="45"/>
    <n v="1449"/>
    <x v="0"/>
    <x v="3"/>
    <x v="0"/>
    <x v="5"/>
    <n v="2"/>
    <x v="0"/>
    <x v="860"/>
    <x v="0"/>
    <x v="0"/>
  </r>
  <r>
    <n v="55"/>
    <n v="177"/>
    <x v="1"/>
    <x v="2"/>
    <x v="1"/>
    <x v="4"/>
    <n v="2"/>
    <x v="2"/>
    <x v="861"/>
    <x v="0"/>
    <x v="2"/>
  </r>
  <r>
    <n v="21"/>
    <n v="251"/>
    <x v="1"/>
    <x v="0"/>
    <x v="0"/>
    <x v="2"/>
    <n v="3"/>
    <x v="0"/>
    <x v="862"/>
    <x v="1"/>
    <x v="1"/>
  </r>
  <r>
    <n v="46"/>
    <n v="168"/>
    <x v="0"/>
    <x v="3"/>
    <x v="0"/>
    <x v="5"/>
    <n v="2"/>
    <x v="1"/>
    <x v="863"/>
    <x v="1"/>
    <x v="0"/>
  </r>
  <r>
    <n v="34"/>
    <n v="131"/>
    <x v="0"/>
    <x v="3"/>
    <x v="0"/>
    <x v="0"/>
    <n v="1"/>
    <x v="0"/>
    <x v="864"/>
    <x v="0"/>
    <x v="0"/>
  </r>
  <r>
    <n v="51"/>
    <n v="237"/>
    <x v="0"/>
    <x v="0"/>
    <x v="1"/>
    <x v="5"/>
    <n v="2"/>
    <x v="2"/>
    <x v="865"/>
    <x v="0"/>
    <x v="1"/>
  </r>
  <r>
    <n v="59"/>
    <n v="1429"/>
    <x v="1"/>
    <x v="2"/>
    <x v="1"/>
    <x v="3"/>
    <n v="4"/>
    <x v="0"/>
    <x v="866"/>
    <x v="1"/>
    <x v="0"/>
  </r>
  <r>
    <n v="34"/>
    <n v="135"/>
    <x v="1"/>
    <x v="2"/>
    <x v="0"/>
    <x v="2"/>
    <n v="2"/>
    <x v="2"/>
    <x v="867"/>
    <x v="1"/>
    <x v="1"/>
  </r>
  <r>
    <n v="28"/>
    <n v="791"/>
    <x v="1"/>
    <x v="2"/>
    <x v="1"/>
    <x v="2"/>
    <n v="3"/>
    <x v="0"/>
    <x v="868"/>
    <x v="0"/>
    <x v="1"/>
  </r>
  <r>
    <n v="44"/>
    <n v="1199"/>
    <x v="1"/>
    <x v="0"/>
    <x v="1"/>
    <x v="5"/>
    <n v="1"/>
    <x v="2"/>
    <x v="869"/>
    <x v="1"/>
    <x v="0"/>
  </r>
  <r>
    <n v="34"/>
    <n v="648"/>
    <x v="2"/>
    <x v="0"/>
    <x v="1"/>
    <x v="8"/>
    <n v="2"/>
    <x v="1"/>
    <x v="870"/>
    <x v="1"/>
    <x v="1"/>
  </r>
  <r>
    <n v="35"/>
    <n v="735"/>
    <x v="1"/>
    <x v="0"/>
    <x v="1"/>
    <x v="1"/>
    <n v="3"/>
    <x v="1"/>
    <x v="871"/>
    <x v="0"/>
    <x v="0"/>
  </r>
  <r>
    <n v="42"/>
    <n v="603"/>
    <x v="1"/>
    <x v="2"/>
    <x v="0"/>
    <x v="1"/>
    <n v="2"/>
    <x v="1"/>
    <x v="872"/>
    <x v="0"/>
    <x v="0"/>
  </r>
  <r>
    <n v="43"/>
    <n v="531"/>
    <x v="0"/>
    <x v="3"/>
    <x v="0"/>
    <x v="0"/>
    <n v="4"/>
    <x v="0"/>
    <x v="873"/>
    <x v="1"/>
    <x v="0"/>
  </r>
  <r>
    <n v="36"/>
    <n v="429"/>
    <x v="1"/>
    <x v="0"/>
    <x v="0"/>
    <x v="3"/>
    <n v="2"/>
    <x v="0"/>
    <x v="874"/>
    <x v="0"/>
    <x v="0"/>
  </r>
  <r>
    <n v="44"/>
    <n v="621"/>
    <x v="1"/>
    <x v="2"/>
    <x v="0"/>
    <x v="4"/>
    <n v="4"/>
    <x v="1"/>
    <x v="875"/>
    <x v="1"/>
    <x v="0"/>
  </r>
  <r>
    <n v="28"/>
    <n v="193"/>
    <x v="1"/>
    <x v="0"/>
    <x v="1"/>
    <x v="2"/>
    <n v="4"/>
    <x v="1"/>
    <x v="876"/>
    <x v="0"/>
    <x v="1"/>
  </r>
  <r>
    <n v="51"/>
    <n v="968"/>
    <x v="1"/>
    <x v="2"/>
    <x v="0"/>
    <x v="2"/>
    <n v="3"/>
    <x v="0"/>
    <x v="877"/>
    <x v="1"/>
    <x v="1"/>
  </r>
  <r>
    <n v="30"/>
    <n v="879"/>
    <x v="1"/>
    <x v="2"/>
    <x v="0"/>
    <x v="3"/>
    <n v="3"/>
    <x v="0"/>
    <x v="878"/>
    <x v="0"/>
    <x v="2"/>
  </r>
  <r>
    <n v="29"/>
    <n v="806"/>
    <x v="1"/>
    <x v="4"/>
    <x v="0"/>
    <x v="2"/>
    <n v="3"/>
    <x v="2"/>
    <x v="879"/>
    <x v="0"/>
    <x v="0"/>
  </r>
  <r>
    <n v="28"/>
    <n v="640"/>
    <x v="1"/>
    <x v="4"/>
    <x v="1"/>
    <x v="1"/>
    <n v="1"/>
    <x v="0"/>
    <x v="880"/>
    <x v="1"/>
    <x v="0"/>
  </r>
  <r>
    <n v="25"/>
    <n v="266"/>
    <x v="1"/>
    <x v="2"/>
    <x v="0"/>
    <x v="1"/>
    <n v="2"/>
    <x v="0"/>
    <x v="461"/>
    <x v="1"/>
    <x v="0"/>
  </r>
  <r>
    <n v="32"/>
    <n v="604"/>
    <x v="0"/>
    <x v="2"/>
    <x v="1"/>
    <x v="0"/>
    <n v="4"/>
    <x v="1"/>
    <x v="881"/>
    <x v="1"/>
    <x v="0"/>
  </r>
  <r>
    <n v="45"/>
    <n v="364"/>
    <x v="1"/>
    <x v="2"/>
    <x v="0"/>
    <x v="5"/>
    <n v="2"/>
    <x v="0"/>
    <x v="882"/>
    <x v="1"/>
    <x v="1"/>
  </r>
  <r>
    <n v="39"/>
    <n v="412"/>
    <x v="1"/>
    <x v="2"/>
    <x v="0"/>
    <x v="5"/>
    <n v="2"/>
    <x v="2"/>
    <x v="883"/>
    <x v="0"/>
    <x v="0"/>
  </r>
  <r>
    <n v="58"/>
    <n v="848"/>
    <x v="1"/>
    <x v="0"/>
    <x v="1"/>
    <x v="1"/>
    <n v="3"/>
    <x v="2"/>
    <x v="872"/>
    <x v="1"/>
    <x v="0"/>
  </r>
  <r>
    <n v="32"/>
    <n v="1089"/>
    <x v="1"/>
    <x v="0"/>
    <x v="1"/>
    <x v="2"/>
    <n v="3"/>
    <x v="1"/>
    <x v="884"/>
    <x v="1"/>
    <x v="0"/>
  </r>
  <r>
    <n v="39"/>
    <n v="360"/>
    <x v="1"/>
    <x v="2"/>
    <x v="1"/>
    <x v="1"/>
    <n v="1"/>
    <x v="0"/>
    <x v="885"/>
    <x v="1"/>
    <x v="0"/>
  </r>
  <r>
    <n v="30"/>
    <n v="1138"/>
    <x v="1"/>
    <x v="4"/>
    <x v="0"/>
    <x v="2"/>
    <n v="4"/>
    <x v="1"/>
    <x v="886"/>
    <x v="1"/>
    <x v="0"/>
  </r>
  <r>
    <n v="36"/>
    <n v="325"/>
    <x v="1"/>
    <x v="4"/>
    <x v="0"/>
    <x v="4"/>
    <n v="3"/>
    <x v="1"/>
    <x v="887"/>
    <x v="1"/>
    <x v="0"/>
  </r>
  <r>
    <n v="46"/>
    <n v="991"/>
    <x v="2"/>
    <x v="0"/>
    <x v="0"/>
    <x v="8"/>
    <n v="1"/>
    <x v="0"/>
    <x v="888"/>
    <x v="1"/>
    <x v="0"/>
  </r>
  <r>
    <n v="28"/>
    <n v="1476"/>
    <x v="1"/>
    <x v="0"/>
    <x v="0"/>
    <x v="2"/>
    <n v="4"/>
    <x v="1"/>
    <x v="889"/>
    <x v="1"/>
    <x v="2"/>
  </r>
  <r>
    <n v="50"/>
    <n v="1322"/>
    <x v="1"/>
    <x v="0"/>
    <x v="0"/>
    <x v="7"/>
    <n v="1"/>
    <x v="1"/>
    <x v="890"/>
    <x v="0"/>
    <x v="0"/>
  </r>
  <r>
    <n v="40"/>
    <n v="299"/>
    <x v="0"/>
    <x v="3"/>
    <x v="1"/>
    <x v="0"/>
    <n v="2"/>
    <x v="0"/>
    <x v="891"/>
    <x v="0"/>
    <x v="0"/>
  </r>
  <r>
    <n v="52"/>
    <n v="1030"/>
    <x v="0"/>
    <x v="0"/>
    <x v="1"/>
    <x v="0"/>
    <n v="2"/>
    <x v="0"/>
    <x v="892"/>
    <x v="0"/>
    <x v="0"/>
  </r>
  <r>
    <n v="30"/>
    <n v="634"/>
    <x v="1"/>
    <x v="2"/>
    <x v="0"/>
    <x v="5"/>
    <n v="1"/>
    <x v="1"/>
    <x v="893"/>
    <x v="0"/>
    <x v="0"/>
  </r>
  <r>
    <n v="39"/>
    <n v="524"/>
    <x v="1"/>
    <x v="0"/>
    <x v="1"/>
    <x v="3"/>
    <n v="3"/>
    <x v="0"/>
    <x v="894"/>
    <x v="1"/>
    <x v="0"/>
  </r>
  <r>
    <n v="31"/>
    <n v="587"/>
    <x v="0"/>
    <x v="0"/>
    <x v="0"/>
    <x v="0"/>
    <n v="3"/>
    <x v="2"/>
    <x v="895"/>
    <x v="0"/>
    <x v="2"/>
  </r>
  <r>
    <n v="41"/>
    <n v="256"/>
    <x v="0"/>
    <x v="2"/>
    <x v="1"/>
    <x v="0"/>
    <n v="2"/>
    <x v="0"/>
    <x v="896"/>
    <x v="1"/>
    <x v="2"/>
  </r>
  <r>
    <n v="31"/>
    <n v="1060"/>
    <x v="0"/>
    <x v="0"/>
    <x v="0"/>
    <x v="6"/>
    <n v="2"/>
    <x v="0"/>
    <x v="897"/>
    <x v="0"/>
    <x v="1"/>
  </r>
  <r>
    <n v="44"/>
    <n v="935"/>
    <x v="1"/>
    <x v="0"/>
    <x v="1"/>
    <x v="2"/>
    <n v="1"/>
    <x v="1"/>
    <x v="898"/>
    <x v="1"/>
    <x v="0"/>
  </r>
  <r>
    <n v="42"/>
    <n v="495"/>
    <x v="1"/>
    <x v="0"/>
    <x v="1"/>
    <x v="5"/>
    <n v="3"/>
    <x v="1"/>
    <x v="417"/>
    <x v="0"/>
    <x v="2"/>
  </r>
  <r>
    <n v="55"/>
    <n v="282"/>
    <x v="1"/>
    <x v="2"/>
    <x v="0"/>
    <x v="5"/>
    <n v="3"/>
    <x v="1"/>
    <x v="899"/>
    <x v="1"/>
    <x v="0"/>
  </r>
  <r>
    <n v="56"/>
    <n v="206"/>
    <x v="2"/>
    <x v="0"/>
    <x v="1"/>
    <x v="5"/>
    <n v="2"/>
    <x v="0"/>
    <x v="900"/>
    <x v="1"/>
    <x v="0"/>
  </r>
  <r>
    <n v="40"/>
    <n v="458"/>
    <x v="1"/>
    <x v="0"/>
    <x v="1"/>
    <x v="1"/>
    <n v="3"/>
    <x v="2"/>
    <x v="901"/>
    <x v="1"/>
    <x v="2"/>
  </r>
  <r>
    <n v="34"/>
    <n v="943"/>
    <x v="1"/>
    <x v="0"/>
    <x v="1"/>
    <x v="4"/>
    <n v="4"/>
    <x v="2"/>
    <x v="902"/>
    <x v="1"/>
    <x v="0"/>
  </r>
  <r>
    <n v="40"/>
    <n v="523"/>
    <x v="1"/>
    <x v="0"/>
    <x v="1"/>
    <x v="1"/>
    <n v="4"/>
    <x v="0"/>
    <x v="903"/>
    <x v="1"/>
    <x v="0"/>
  </r>
  <r>
    <n v="41"/>
    <n v="1018"/>
    <x v="0"/>
    <x v="3"/>
    <x v="0"/>
    <x v="0"/>
    <n v="1"/>
    <x v="2"/>
    <x v="904"/>
    <x v="1"/>
    <x v="1"/>
  </r>
  <r>
    <n v="35"/>
    <n v="482"/>
    <x v="1"/>
    <x v="0"/>
    <x v="1"/>
    <x v="1"/>
    <n v="3"/>
    <x v="0"/>
    <x v="905"/>
    <x v="0"/>
    <x v="1"/>
  </r>
  <r>
    <n v="51"/>
    <n v="770"/>
    <x v="2"/>
    <x v="0"/>
    <x v="1"/>
    <x v="5"/>
    <n v="2"/>
    <x v="2"/>
    <x v="906"/>
    <x v="0"/>
    <x v="0"/>
  </r>
  <r>
    <n v="38"/>
    <n v="1009"/>
    <x v="0"/>
    <x v="0"/>
    <x v="0"/>
    <x v="0"/>
    <n v="1"/>
    <x v="2"/>
    <x v="907"/>
    <x v="1"/>
    <x v="0"/>
  </r>
  <r>
    <n v="34"/>
    <n v="507"/>
    <x v="0"/>
    <x v="2"/>
    <x v="0"/>
    <x v="0"/>
    <n v="1"/>
    <x v="0"/>
    <x v="908"/>
    <x v="1"/>
    <x v="0"/>
  </r>
  <r>
    <n v="25"/>
    <n v="882"/>
    <x v="1"/>
    <x v="2"/>
    <x v="1"/>
    <x v="2"/>
    <n v="4"/>
    <x v="1"/>
    <x v="909"/>
    <x v="1"/>
    <x v="0"/>
  </r>
  <r>
    <n v="58"/>
    <n v="601"/>
    <x v="1"/>
    <x v="2"/>
    <x v="0"/>
    <x v="3"/>
    <n v="1"/>
    <x v="1"/>
    <x v="910"/>
    <x v="0"/>
    <x v="0"/>
  </r>
  <r>
    <n v="40"/>
    <n v="329"/>
    <x v="1"/>
    <x v="0"/>
    <x v="1"/>
    <x v="2"/>
    <n v="2"/>
    <x v="1"/>
    <x v="911"/>
    <x v="1"/>
    <x v="0"/>
  </r>
  <r>
    <n v="36"/>
    <n v="607"/>
    <x v="0"/>
    <x v="3"/>
    <x v="0"/>
    <x v="0"/>
    <n v="1"/>
    <x v="1"/>
    <x v="912"/>
    <x v="1"/>
    <x v="1"/>
  </r>
  <r>
    <n v="48"/>
    <n v="855"/>
    <x v="1"/>
    <x v="0"/>
    <x v="1"/>
    <x v="3"/>
    <n v="4"/>
    <x v="0"/>
    <x v="913"/>
    <x v="1"/>
    <x v="0"/>
  </r>
  <r>
    <n v="27"/>
    <n v="1291"/>
    <x v="0"/>
    <x v="2"/>
    <x v="0"/>
    <x v="6"/>
    <n v="4"/>
    <x v="1"/>
    <x v="914"/>
    <x v="1"/>
    <x v="0"/>
  </r>
  <r>
    <n v="51"/>
    <n v="1405"/>
    <x v="1"/>
    <x v="4"/>
    <x v="0"/>
    <x v="3"/>
    <n v="2"/>
    <x v="0"/>
    <x v="915"/>
    <x v="1"/>
    <x v="0"/>
  </r>
  <r>
    <n v="18"/>
    <n v="1124"/>
    <x v="1"/>
    <x v="0"/>
    <x v="0"/>
    <x v="2"/>
    <n v="4"/>
    <x v="0"/>
    <x v="916"/>
    <x v="1"/>
    <x v="2"/>
  </r>
  <r>
    <n v="35"/>
    <n v="817"/>
    <x v="1"/>
    <x v="2"/>
    <x v="0"/>
    <x v="2"/>
    <n v="4"/>
    <x v="1"/>
    <x v="917"/>
    <x v="1"/>
    <x v="0"/>
  </r>
  <r>
    <n v="27"/>
    <n v="793"/>
    <x v="0"/>
    <x v="0"/>
    <x v="1"/>
    <x v="0"/>
    <n v="4"/>
    <x v="0"/>
    <x v="918"/>
    <x v="1"/>
    <x v="1"/>
  </r>
  <r>
    <n v="55"/>
    <n v="267"/>
    <x v="0"/>
    <x v="3"/>
    <x v="1"/>
    <x v="0"/>
    <n v="3"/>
    <x v="0"/>
    <x v="919"/>
    <x v="0"/>
    <x v="0"/>
  </r>
  <r>
    <n v="56"/>
    <n v="1369"/>
    <x v="1"/>
    <x v="0"/>
    <x v="1"/>
    <x v="3"/>
    <n v="2"/>
    <x v="1"/>
    <x v="920"/>
    <x v="0"/>
    <x v="0"/>
  </r>
  <r>
    <n v="34"/>
    <n v="999"/>
    <x v="1"/>
    <x v="4"/>
    <x v="0"/>
    <x v="1"/>
    <n v="3"/>
    <x v="2"/>
    <x v="921"/>
    <x v="1"/>
    <x v="2"/>
  </r>
  <r>
    <n v="40"/>
    <n v="1202"/>
    <x v="1"/>
    <x v="2"/>
    <x v="0"/>
    <x v="4"/>
    <n v="3"/>
    <x v="2"/>
    <x v="922"/>
    <x v="1"/>
    <x v="0"/>
  </r>
  <r>
    <n v="34"/>
    <n v="285"/>
    <x v="1"/>
    <x v="2"/>
    <x v="1"/>
    <x v="2"/>
    <n v="3"/>
    <x v="1"/>
    <x v="923"/>
    <x v="1"/>
    <x v="0"/>
  </r>
  <r>
    <n v="31"/>
    <n v="703"/>
    <x v="0"/>
    <x v="0"/>
    <x v="0"/>
    <x v="6"/>
    <n v="4"/>
    <x v="0"/>
    <x v="924"/>
    <x v="1"/>
    <x v="1"/>
  </r>
  <r>
    <n v="35"/>
    <n v="662"/>
    <x v="0"/>
    <x v="3"/>
    <x v="0"/>
    <x v="0"/>
    <n v="3"/>
    <x v="1"/>
    <x v="925"/>
    <x v="0"/>
    <x v="1"/>
  </r>
  <r>
    <n v="38"/>
    <n v="693"/>
    <x v="1"/>
    <x v="0"/>
    <x v="1"/>
    <x v="1"/>
    <n v="3"/>
    <x v="2"/>
    <x v="353"/>
    <x v="1"/>
    <x v="1"/>
  </r>
  <r>
    <n v="34"/>
    <n v="404"/>
    <x v="1"/>
    <x v="4"/>
    <x v="0"/>
    <x v="4"/>
    <n v="4"/>
    <x v="0"/>
    <x v="926"/>
    <x v="1"/>
    <x v="0"/>
  </r>
  <r>
    <n v="28"/>
    <n v="736"/>
    <x v="0"/>
    <x v="0"/>
    <x v="1"/>
    <x v="0"/>
    <n v="1"/>
    <x v="1"/>
    <x v="927"/>
    <x v="1"/>
    <x v="0"/>
  </r>
  <r>
    <n v="31"/>
    <n v="330"/>
    <x v="1"/>
    <x v="2"/>
    <x v="1"/>
    <x v="3"/>
    <n v="3"/>
    <x v="1"/>
    <x v="928"/>
    <x v="0"/>
    <x v="0"/>
  </r>
  <r>
    <n v="39"/>
    <n v="1498"/>
    <x v="0"/>
    <x v="0"/>
    <x v="1"/>
    <x v="0"/>
    <n v="4"/>
    <x v="1"/>
    <x v="929"/>
    <x v="0"/>
    <x v="0"/>
  </r>
  <r>
    <n v="51"/>
    <n v="541"/>
    <x v="0"/>
    <x v="3"/>
    <x v="1"/>
    <x v="0"/>
    <n v="2"/>
    <x v="1"/>
    <x v="930"/>
    <x v="1"/>
    <x v="1"/>
  </r>
  <r>
    <n v="41"/>
    <n v="1200"/>
    <x v="1"/>
    <x v="0"/>
    <x v="0"/>
    <x v="1"/>
    <n v="4"/>
    <x v="2"/>
    <x v="931"/>
    <x v="0"/>
    <x v="1"/>
  </r>
  <r>
    <n v="37"/>
    <n v="1439"/>
    <x v="1"/>
    <x v="0"/>
    <x v="1"/>
    <x v="1"/>
    <n v="3"/>
    <x v="1"/>
    <x v="932"/>
    <x v="0"/>
    <x v="0"/>
  </r>
  <r>
    <n v="33"/>
    <n v="1111"/>
    <x v="0"/>
    <x v="0"/>
    <x v="1"/>
    <x v="0"/>
    <n v="4"/>
    <x v="1"/>
    <x v="933"/>
    <x v="1"/>
    <x v="1"/>
  </r>
  <r>
    <n v="32"/>
    <n v="499"/>
    <x v="0"/>
    <x v="3"/>
    <x v="1"/>
    <x v="0"/>
    <n v="2"/>
    <x v="1"/>
    <x v="934"/>
    <x v="0"/>
    <x v="0"/>
  </r>
  <r>
    <n v="39"/>
    <n v="1485"/>
    <x v="1"/>
    <x v="0"/>
    <x v="1"/>
    <x v="4"/>
    <n v="3"/>
    <x v="1"/>
    <x v="935"/>
    <x v="1"/>
    <x v="2"/>
  </r>
  <r>
    <n v="25"/>
    <n v="1372"/>
    <x v="0"/>
    <x v="0"/>
    <x v="1"/>
    <x v="0"/>
    <n v="3"/>
    <x v="1"/>
    <x v="936"/>
    <x v="1"/>
    <x v="0"/>
  </r>
  <r>
    <n v="52"/>
    <n v="322"/>
    <x v="1"/>
    <x v="2"/>
    <x v="0"/>
    <x v="3"/>
    <n v="3"/>
    <x v="1"/>
    <x v="937"/>
    <x v="0"/>
    <x v="1"/>
  </r>
  <r>
    <n v="43"/>
    <n v="930"/>
    <x v="1"/>
    <x v="2"/>
    <x v="0"/>
    <x v="1"/>
    <n v="3"/>
    <x v="0"/>
    <x v="938"/>
    <x v="0"/>
    <x v="0"/>
  </r>
  <r>
    <n v="27"/>
    <n v="205"/>
    <x v="0"/>
    <x v="3"/>
    <x v="0"/>
    <x v="0"/>
    <n v="4"/>
    <x v="1"/>
    <x v="939"/>
    <x v="0"/>
    <x v="0"/>
  </r>
  <r>
    <n v="27"/>
    <n v="135"/>
    <x v="1"/>
    <x v="0"/>
    <x v="0"/>
    <x v="1"/>
    <n v="3"/>
    <x v="0"/>
    <x v="940"/>
    <x v="0"/>
    <x v="0"/>
  </r>
  <r>
    <n v="26"/>
    <n v="683"/>
    <x v="1"/>
    <x v="2"/>
    <x v="1"/>
    <x v="1"/>
    <n v="4"/>
    <x v="0"/>
    <x v="885"/>
    <x v="1"/>
    <x v="0"/>
  </r>
  <r>
    <n v="42"/>
    <n v="1147"/>
    <x v="2"/>
    <x v="5"/>
    <x v="0"/>
    <x v="5"/>
    <n v="1"/>
    <x v="1"/>
    <x v="941"/>
    <x v="1"/>
    <x v="0"/>
  </r>
  <r>
    <n v="52"/>
    <n v="258"/>
    <x v="1"/>
    <x v="1"/>
    <x v="0"/>
    <x v="2"/>
    <n v="1"/>
    <x v="1"/>
    <x v="942"/>
    <x v="1"/>
    <x v="0"/>
  </r>
  <r>
    <n v="37"/>
    <n v="1462"/>
    <x v="1"/>
    <x v="2"/>
    <x v="0"/>
    <x v="2"/>
    <n v="3"/>
    <x v="0"/>
    <x v="943"/>
    <x v="1"/>
    <x v="0"/>
  </r>
  <r>
    <n v="35"/>
    <n v="200"/>
    <x v="1"/>
    <x v="0"/>
    <x v="1"/>
    <x v="3"/>
    <n v="4"/>
    <x v="0"/>
    <x v="944"/>
    <x v="1"/>
    <x v="1"/>
  </r>
  <r>
    <n v="25"/>
    <n v="949"/>
    <x v="1"/>
    <x v="4"/>
    <x v="1"/>
    <x v="2"/>
    <n v="4"/>
    <x v="1"/>
    <x v="945"/>
    <x v="1"/>
    <x v="0"/>
  </r>
  <r>
    <n v="26"/>
    <n v="652"/>
    <x v="1"/>
    <x v="1"/>
    <x v="1"/>
    <x v="2"/>
    <n v="1"/>
    <x v="0"/>
    <x v="946"/>
    <x v="1"/>
    <x v="0"/>
  </r>
  <r>
    <n v="29"/>
    <n v="332"/>
    <x v="2"/>
    <x v="1"/>
    <x v="1"/>
    <x v="8"/>
    <n v="1"/>
    <x v="0"/>
    <x v="947"/>
    <x v="1"/>
    <x v="0"/>
  </r>
  <r>
    <n v="49"/>
    <n v="1475"/>
    <x v="1"/>
    <x v="0"/>
    <x v="1"/>
    <x v="2"/>
    <n v="1"/>
    <x v="0"/>
    <x v="948"/>
    <x v="1"/>
    <x v="1"/>
  </r>
  <r>
    <n v="29"/>
    <n v="337"/>
    <x v="1"/>
    <x v="1"/>
    <x v="0"/>
    <x v="4"/>
    <n v="4"/>
    <x v="0"/>
    <x v="949"/>
    <x v="0"/>
    <x v="1"/>
  </r>
  <r>
    <n v="54"/>
    <n v="971"/>
    <x v="1"/>
    <x v="2"/>
    <x v="0"/>
    <x v="7"/>
    <n v="4"/>
    <x v="0"/>
    <x v="109"/>
    <x v="1"/>
    <x v="0"/>
  </r>
  <r>
    <n v="58"/>
    <n v="1055"/>
    <x v="1"/>
    <x v="2"/>
    <x v="0"/>
    <x v="7"/>
    <n v="1"/>
    <x v="1"/>
    <x v="950"/>
    <x v="0"/>
    <x v="0"/>
  </r>
  <r>
    <n v="55"/>
    <n v="1136"/>
    <x v="1"/>
    <x v="2"/>
    <x v="1"/>
    <x v="7"/>
    <n v="4"/>
    <x v="2"/>
    <x v="951"/>
    <x v="1"/>
    <x v="0"/>
  </r>
  <r>
    <n v="36"/>
    <n v="1174"/>
    <x v="0"/>
    <x v="3"/>
    <x v="0"/>
    <x v="0"/>
    <n v="2"/>
    <x v="0"/>
    <x v="952"/>
    <x v="0"/>
    <x v="0"/>
  </r>
  <r>
    <n v="31"/>
    <n v="667"/>
    <x v="0"/>
    <x v="0"/>
    <x v="0"/>
    <x v="6"/>
    <n v="3"/>
    <x v="0"/>
    <x v="953"/>
    <x v="1"/>
    <x v="1"/>
  </r>
  <r>
    <n v="30"/>
    <n v="855"/>
    <x v="0"/>
    <x v="3"/>
    <x v="0"/>
    <x v="0"/>
    <n v="1"/>
    <x v="2"/>
    <x v="586"/>
    <x v="1"/>
    <x v="0"/>
  </r>
  <r>
    <n v="31"/>
    <n v="182"/>
    <x v="1"/>
    <x v="0"/>
    <x v="0"/>
    <x v="7"/>
    <n v="2"/>
    <x v="0"/>
    <x v="954"/>
    <x v="1"/>
    <x v="0"/>
  </r>
  <r>
    <n v="34"/>
    <n v="560"/>
    <x v="1"/>
    <x v="1"/>
    <x v="1"/>
    <x v="1"/>
    <n v="1"/>
    <x v="2"/>
    <x v="932"/>
    <x v="1"/>
    <x v="1"/>
  </r>
  <r>
    <n v="31"/>
    <n v="202"/>
    <x v="1"/>
    <x v="0"/>
    <x v="0"/>
    <x v="1"/>
    <n v="2"/>
    <x v="0"/>
    <x v="955"/>
    <x v="1"/>
    <x v="0"/>
  </r>
  <r>
    <n v="27"/>
    <n v="1377"/>
    <x v="1"/>
    <x v="0"/>
    <x v="1"/>
    <x v="2"/>
    <n v="1"/>
    <x v="1"/>
    <x v="956"/>
    <x v="1"/>
    <x v="0"/>
  </r>
  <r>
    <n v="36"/>
    <n v="172"/>
    <x v="1"/>
    <x v="0"/>
    <x v="1"/>
    <x v="2"/>
    <n v="4"/>
    <x v="0"/>
    <x v="957"/>
    <x v="1"/>
    <x v="0"/>
  </r>
  <r>
    <n v="36"/>
    <n v="329"/>
    <x v="0"/>
    <x v="3"/>
    <x v="0"/>
    <x v="0"/>
    <n v="1"/>
    <x v="1"/>
    <x v="958"/>
    <x v="1"/>
    <x v="0"/>
  </r>
  <r>
    <n v="47"/>
    <n v="465"/>
    <x v="1"/>
    <x v="4"/>
    <x v="1"/>
    <x v="1"/>
    <n v="4"/>
    <x v="1"/>
    <x v="959"/>
    <x v="1"/>
    <x v="0"/>
  </r>
  <r>
    <n v="25"/>
    <n v="383"/>
    <x v="0"/>
    <x v="0"/>
    <x v="1"/>
    <x v="6"/>
    <n v="1"/>
    <x v="1"/>
    <x v="960"/>
    <x v="1"/>
    <x v="0"/>
  </r>
  <r>
    <n v="37"/>
    <n v="1413"/>
    <x v="1"/>
    <x v="4"/>
    <x v="1"/>
    <x v="2"/>
    <n v="3"/>
    <x v="0"/>
    <x v="961"/>
    <x v="1"/>
    <x v="2"/>
  </r>
  <r>
    <n v="56"/>
    <n v="1255"/>
    <x v="1"/>
    <x v="0"/>
    <x v="0"/>
    <x v="1"/>
    <n v="1"/>
    <x v="1"/>
    <x v="962"/>
    <x v="1"/>
    <x v="0"/>
  </r>
  <r>
    <n v="47"/>
    <n v="359"/>
    <x v="1"/>
    <x v="2"/>
    <x v="0"/>
    <x v="7"/>
    <n v="3"/>
    <x v="1"/>
    <x v="963"/>
    <x v="1"/>
    <x v="0"/>
  </r>
  <r>
    <n v="24"/>
    <n v="1476"/>
    <x v="0"/>
    <x v="2"/>
    <x v="0"/>
    <x v="0"/>
    <n v="3"/>
    <x v="1"/>
    <x v="964"/>
    <x v="0"/>
    <x v="0"/>
  </r>
  <r>
    <n v="32"/>
    <n v="601"/>
    <x v="0"/>
    <x v="3"/>
    <x v="1"/>
    <x v="0"/>
    <n v="4"/>
    <x v="1"/>
    <x v="965"/>
    <x v="1"/>
    <x v="0"/>
  </r>
  <r>
    <n v="34"/>
    <n v="401"/>
    <x v="1"/>
    <x v="0"/>
    <x v="0"/>
    <x v="2"/>
    <n v="2"/>
    <x v="1"/>
    <x v="635"/>
    <x v="1"/>
    <x v="0"/>
  </r>
  <r>
    <n v="41"/>
    <n v="1283"/>
    <x v="1"/>
    <x v="2"/>
    <x v="1"/>
    <x v="1"/>
    <n v="3"/>
    <x v="1"/>
    <x v="459"/>
    <x v="0"/>
    <x v="0"/>
  </r>
  <r>
    <n v="40"/>
    <n v="663"/>
    <x v="1"/>
    <x v="1"/>
    <x v="1"/>
    <x v="2"/>
    <n v="3"/>
    <x v="2"/>
    <x v="966"/>
    <x v="1"/>
    <x v="2"/>
  </r>
  <r>
    <n v="31"/>
    <n v="326"/>
    <x v="0"/>
    <x v="0"/>
    <x v="1"/>
    <x v="0"/>
    <n v="4"/>
    <x v="2"/>
    <x v="967"/>
    <x v="1"/>
    <x v="0"/>
  </r>
  <r>
    <n v="46"/>
    <n v="377"/>
    <x v="0"/>
    <x v="3"/>
    <x v="1"/>
    <x v="0"/>
    <n v="4"/>
    <x v="2"/>
    <x v="61"/>
    <x v="1"/>
    <x v="0"/>
  </r>
  <r>
    <n v="39"/>
    <n v="592"/>
    <x v="1"/>
    <x v="0"/>
    <x v="0"/>
    <x v="2"/>
    <n v="1"/>
    <x v="0"/>
    <x v="968"/>
    <x v="0"/>
    <x v="2"/>
  </r>
  <r>
    <n v="31"/>
    <n v="1445"/>
    <x v="1"/>
    <x v="0"/>
    <x v="0"/>
    <x v="3"/>
    <n v="2"/>
    <x v="0"/>
    <x v="969"/>
    <x v="1"/>
    <x v="1"/>
  </r>
  <r>
    <n v="45"/>
    <n v="1038"/>
    <x v="1"/>
    <x v="2"/>
    <x v="1"/>
    <x v="4"/>
    <n v="1"/>
    <x v="2"/>
    <x v="970"/>
    <x v="0"/>
    <x v="0"/>
  </r>
  <r>
    <n v="31"/>
    <n v="1398"/>
    <x v="2"/>
    <x v="2"/>
    <x v="0"/>
    <x v="8"/>
    <n v="2"/>
    <x v="0"/>
    <x v="971"/>
    <x v="1"/>
    <x v="0"/>
  </r>
  <r>
    <n v="31"/>
    <n v="523"/>
    <x v="1"/>
    <x v="0"/>
    <x v="1"/>
    <x v="2"/>
    <n v="4"/>
    <x v="1"/>
    <x v="972"/>
    <x v="0"/>
    <x v="1"/>
  </r>
  <r>
    <n v="45"/>
    <n v="1448"/>
    <x v="1"/>
    <x v="4"/>
    <x v="1"/>
    <x v="3"/>
    <n v="4"/>
    <x v="1"/>
    <x v="973"/>
    <x v="0"/>
    <x v="0"/>
  </r>
  <r>
    <n v="48"/>
    <n v="1221"/>
    <x v="0"/>
    <x v="3"/>
    <x v="1"/>
    <x v="0"/>
    <n v="1"/>
    <x v="2"/>
    <x v="974"/>
    <x v="1"/>
    <x v="0"/>
  </r>
  <r>
    <n v="34"/>
    <n v="1107"/>
    <x v="2"/>
    <x v="4"/>
    <x v="0"/>
    <x v="8"/>
    <n v="3"/>
    <x v="1"/>
    <x v="975"/>
    <x v="1"/>
    <x v="0"/>
  </r>
  <r>
    <n v="40"/>
    <n v="218"/>
    <x v="1"/>
    <x v="2"/>
    <x v="1"/>
    <x v="7"/>
    <n v="2"/>
    <x v="2"/>
    <x v="976"/>
    <x v="1"/>
    <x v="2"/>
  </r>
  <r>
    <n v="28"/>
    <n v="866"/>
    <x v="0"/>
    <x v="2"/>
    <x v="1"/>
    <x v="0"/>
    <n v="1"/>
    <x v="0"/>
    <x v="977"/>
    <x v="1"/>
    <x v="0"/>
  </r>
  <r>
    <n v="44"/>
    <n v="981"/>
    <x v="1"/>
    <x v="0"/>
    <x v="1"/>
    <x v="2"/>
    <n v="3"/>
    <x v="0"/>
    <x v="612"/>
    <x v="1"/>
    <x v="2"/>
  </r>
  <r>
    <n v="53"/>
    <n v="447"/>
    <x v="1"/>
    <x v="2"/>
    <x v="1"/>
    <x v="7"/>
    <n v="2"/>
    <x v="0"/>
    <x v="978"/>
    <x v="1"/>
    <x v="0"/>
  </r>
  <r>
    <n v="49"/>
    <n v="1495"/>
    <x v="1"/>
    <x v="4"/>
    <x v="1"/>
    <x v="4"/>
    <n v="3"/>
    <x v="1"/>
    <x v="979"/>
    <x v="1"/>
    <x v="0"/>
  </r>
  <r>
    <n v="40"/>
    <n v="896"/>
    <x v="1"/>
    <x v="2"/>
    <x v="1"/>
    <x v="1"/>
    <n v="3"/>
    <x v="2"/>
    <x v="980"/>
    <x v="1"/>
    <x v="0"/>
  </r>
  <r>
    <n v="44"/>
    <n v="1467"/>
    <x v="1"/>
    <x v="0"/>
    <x v="1"/>
    <x v="1"/>
    <n v="2"/>
    <x v="0"/>
    <x v="959"/>
    <x v="1"/>
    <x v="0"/>
  </r>
  <r>
    <n v="33"/>
    <n v="430"/>
    <x v="0"/>
    <x v="2"/>
    <x v="1"/>
    <x v="0"/>
    <n v="1"/>
    <x v="1"/>
    <x v="981"/>
    <x v="1"/>
    <x v="1"/>
  </r>
  <r>
    <n v="34"/>
    <n v="1326"/>
    <x v="0"/>
    <x v="1"/>
    <x v="1"/>
    <x v="0"/>
    <n v="1"/>
    <x v="0"/>
    <x v="982"/>
    <x v="1"/>
    <x v="0"/>
  </r>
  <r>
    <n v="30"/>
    <n v="1358"/>
    <x v="0"/>
    <x v="0"/>
    <x v="1"/>
    <x v="0"/>
    <n v="3"/>
    <x v="1"/>
    <x v="983"/>
    <x v="1"/>
    <x v="0"/>
  </r>
  <r>
    <n v="42"/>
    <n v="748"/>
    <x v="1"/>
    <x v="2"/>
    <x v="0"/>
    <x v="2"/>
    <n v="4"/>
    <x v="0"/>
    <x v="984"/>
    <x v="1"/>
    <x v="1"/>
  </r>
  <r>
    <n v="44"/>
    <n v="383"/>
    <x v="0"/>
    <x v="3"/>
    <x v="0"/>
    <x v="0"/>
    <n v="3"/>
    <x v="1"/>
    <x v="985"/>
    <x v="1"/>
    <x v="1"/>
  </r>
  <r>
    <n v="30"/>
    <n v="990"/>
    <x v="1"/>
    <x v="4"/>
    <x v="1"/>
    <x v="1"/>
    <n v="3"/>
    <x v="2"/>
    <x v="986"/>
    <x v="1"/>
    <x v="2"/>
  </r>
  <r>
    <n v="57"/>
    <n v="405"/>
    <x v="1"/>
    <x v="0"/>
    <x v="1"/>
    <x v="1"/>
    <n v="3"/>
    <x v="1"/>
    <x v="987"/>
    <x v="1"/>
    <x v="0"/>
  </r>
  <r>
    <n v="49"/>
    <n v="1490"/>
    <x v="1"/>
    <x v="0"/>
    <x v="1"/>
    <x v="4"/>
    <n v="2"/>
    <x v="2"/>
    <x v="988"/>
    <x v="1"/>
    <x v="0"/>
  </r>
  <r>
    <n v="34"/>
    <n v="829"/>
    <x v="1"/>
    <x v="2"/>
    <x v="1"/>
    <x v="7"/>
    <n v="1"/>
    <x v="2"/>
    <x v="989"/>
    <x v="1"/>
    <x v="1"/>
  </r>
  <r>
    <n v="28"/>
    <n v="1496"/>
    <x v="0"/>
    <x v="4"/>
    <x v="1"/>
    <x v="6"/>
    <n v="3"/>
    <x v="1"/>
    <x v="3"/>
    <x v="1"/>
    <x v="1"/>
  </r>
  <r>
    <n v="29"/>
    <n v="115"/>
    <x v="0"/>
    <x v="4"/>
    <x v="0"/>
    <x v="0"/>
    <n v="2"/>
    <x v="0"/>
    <x v="990"/>
    <x v="1"/>
    <x v="1"/>
  </r>
  <r>
    <n v="34"/>
    <n v="790"/>
    <x v="0"/>
    <x v="2"/>
    <x v="0"/>
    <x v="0"/>
    <n v="2"/>
    <x v="0"/>
    <x v="991"/>
    <x v="0"/>
    <x v="0"/>
  </r>
  <r>
    <n v="35"/>
    <n v="660"/>
    <x v="0"/>
    <x v="0"/>
    <x v="1"/>
    <x v="6"/>
    <n v="3"/>
    <x v="1"/>
    <x v="639"/>
    <x v="1"/>
    <x v="0"/>
  </r>
  <r>
    <n v="24"/>
    <n v="381"/>
    <x v="1"/>
    <x v="2"/>
    <x v="1"/>
    <x v="2"/>
    <n v="1"/>
    <x v="0"/>
    <x v="992"/>
    <x v="0"/>
    <x v="1"/>
  </r>
  <r>
    <n v="24"/>
    <n v="830"/>
    <x v="0"/>
    <x v="0"/>
    <x v="0"/>
    <x v="6"/>
    <n v="2"/>
    <x v="1"/>
    <x v="462"/>
    <x v="1"/>
    <x v="2"/>
  </r>
  <r>
    <n v="44"/>
    <n v="1193"/>
    <x v="1"/>
    <x v="2"/>
    <x v="1"/>
    <x v="3"/>
    <n v="3"/>
    <x v="0"/>
    <x v="993"/>
    <x v="0"/>
    <x v="1"/>
  </r>
  <r>
    <n v="29"/>
    <n v="1246"/>
    <x v="0"/>
    <x v="0"/>
    <x v="1"/>
    <x v="0"/>
    <n v="3"/>
    <x v="2"/>
    <x v="994"/>
    <x v="1"/>
    <x v="0"/>
  </r>
  <r>
    <n v="30"/>
    <n v="330"/>
    <x v="2"/>
    <x v="0"/>
    <x v="1"/>
    <x v="8"/>
    <n v="3"/>
    <x v="2"/>
    <x v="995"/>
    <x v="1"/>
    <x v="0"/>
  </r>
  <r>
    <n v="55"/>
    <n v="1229"/>
    <x v="1"/>
    <x v="0"/>
    <x v="1"/>
    <x v="4"/>
    <n v="3"/>
    <x v="1"/>
    <x v="996"/>
    <x v="0"/>
    <x v="0"/>
  </r>
  <r>
    <n v="33"/>
    <n v="1099"/>
    <x v="1"/>
    <x v="2"/>
    <x v="0"/>
    <x v="2"/>
    <n v="2"/>
    <x v="1"/>
    <x v="997"/>
    <x v="1"/>
    <x v="0"/>
  </r>
  <r>
    <n v="47"/>
    <n v="571"/>
    <x v="0"/>
    <x v="2"/>
    <x v="0"/>
    <x v="0"/>
    <n v="3"/>
    <x v="1"/>
    <x v="998"/>
    <x v="0"/>
    <x v="0"/>
  </r>
  <r>
    <n v="28"/>
    <n v="289"/>
    <x v="1"/>
    <x v="2"/>
    <x v="1"/>
    <x v="2"/>
    <n v="1"/>
    <x v="0"/>
    <x v="999"/>
    <x v="1"/>
    <x v="1"/>
  </r>
  <r>
    <n v="28"/>
    <n v="1423"/>
    <x v="1"/>
    <x v="0"/>
    <x v="1"/>
    <x v="1"/>
    <n v="3"/>
    <x v="2"/>
    <x v="1000"/>
    <x v="1"/>
    <x v="0"/>
  </r>
  <r>
    <n v="28"/>
    <n v="467"/>
    <x v="0"/>
    <x v="0"/>
    <x v="1"/>
    <x v="0"/>
    <n v="1"/>
    <x v="0"/>
    <x v="249"/>
    <x v="1"/>
    <x v="1"/>
  </r>
  <r>
    <n v="49"/>
    <n v="271"/>
    <x v="1"/>
    <x v="2"/>
    <x v="0"/>
    <x v="2"/>
    <n v="1"/>
    <x v="1"/>
    <x v="1001"/>
    <x v="1"/>
    <x v="0"/>
  </r>
  <r>
    <n v="29"/>
    <n v="410"/>
    <x v="1"/>
    <x v="0"/>
    <x v="0"/>
    <x v="2"/>
    <n v="2"/>
    <x v="1"/>
    <x v="1002"/>
    <x v="1"/>
    <x v="1"/>
  </r>
  <r>
    <n v="28"/>
    <n v="1083"/>
    <x v="1"/>
    <x v="0"/>
    <x v="1"/>
    <x v="3"/>
    <n v="2"/>
    <x v="1"/>
    <x v="1003"/>
    <x v="1"/>
    <x v="0"/>
  </r>
  <r>
    <n v="33"/>
    <n v="516"/>
    <x v="1"/>
    <x v="0"/>
    <x v="1"/>
    <x v="4"/>
    <n v="3"/>
    <x v="0"/>
    <x v="1004"/>
    <x v="0"/>
    <x v="0"/>
  </r>
  <r>
    <n v="32"/>
    <n v="495"/>
    <x v="1"/>
    <x v="2"/>
    <x v="1"/>
    <x v="5"/>
    <n v="4"/>
    <x v="0"/>
    <x v="1005"/>
    <x v="1"/>
    <x v="0"/>
  </r>
  <r>
    <n v="54"/>
    <n v="1050"/>
    <x v="1"/>
    <x v="2"/>
    <x v="0"/>
    <x v="5"/>
    <n v="4"/>
    <x v="2"/>
    <x v="1006"/>
    <x v="1"/>
    <x v="1"/>
  </r>
  <r>
    <n v="29"/>
    <n v="224"/>
    <x v="1"/>
    <x v="4"/>
    <x v="1"/>
    <x v="1"/>
    <n v="1"/>
    <x v="0"/>
    <x v="898"/>
    <x v="1"/>
    <x v="0"/>
  </r>
  <r>
    <n v="44"/>
    <n v="136"/>
    <x v="1"/>
    <x v="0"/>
    <x v="1"/>
    <x v="7"/>
    <n v="1"/>
    <x v="1"/>
    <x v="1007"/>
    <x v="1"/>
    <x v="0"/>
  </r>
  <r>
    <n v="39"/>
    <n v="1089"/>
    <x v="1"/>
    <x v="0"/>
    <x v="0"/>
    <x v="3"/>
    <n v="2"/>
    <x v="0"/>
    <x v="1008"/>
    <x v="1"/>
    <x v="0"/>
  </r>
  <r>
    <n v="46"/>
    <n v="228"/>
    <x v="0"/>
    <x v="0"/>
    <x v="0"/>
    <x v="5"/>
    <n v="2"/>
    <x v="1"/>
    <x v="1009"/>
    <x v="1"/>
    <x v="0"/>
  </r>
  <r>
    <n v="35"/>
    <n v="1029"/>
    <x v="1"/>
    <x v="0"/>
    <x v="0"/>
    <x v="4"/>
    <n v="2"/>
    <x v="0"/>
    <x v="1010"/>
    <x v="1"/>
    <x v="0"/>
  </r>
  <r>
    <n v="23"/>
    <n v="507"/>
    <x v="1"/>
    <x v="0"/>
    <x v="1"/>
    <x v="2"/>
    <n v="3"/>
    <x v="0"/>
    <x v="1011"/>
    <x v="1"/>
    <x v="0"/>
  </r>
  <r>
    <n v="40"/>
    <n v="676"/>
    <x v="1"/>
    <x v="0"/>
    <x v="1"/>
    <x v="2"/>
    <n v="1"/>
    <x v="0"/>
    <x v="1012"/>
    <x v="1"/>
    <x v="0"/>
  </r>
  <r>
    <n v="34"/>
    <n v="971"/>
    <x v="0"/>
    <x v="4"/>
    <x v="1"/>
    <x v="0"/>
    <n v="3"/>
    <x v="1"/>
    <x v="1013"/>
    <x v="0"/>
    <x v="0"/>
  </r>
  <r>
    <n v="31"/>
    <n v="561"/>
    <x v="1"/>
    <x v="0"/>
    <x v="0"/>
    <x v="1"/>
    <n v="3"/>
    <x v="0"/>
    <x v="1014"/>
    <x v="1"/>
    <x v="1"/>
  </r>
  <r>
    <n v="50"/>
    <n v="333"/>
    <x v="1"/>
    <x v="2"/>
    <x v="1"/>
    <x v="7"/>
    <n v="4"/>
    <x v="0"/>
    <x v="1015"/>
    <x v="0"/>
    <x v="1"/>
  </r>
  <r>
    <n v="34"/>
    <n v="1440"/>
    <x v="0"/>
    <x v="4"/>
    <x v="1"/>
    <x v="6"/>
    <n v="3"/>
    <x v="1"/>
    <x v="1016"/>
    <x v="0"/>
    <x v="0"/>
  </r>
  <r>
    <n v="42"/>
    <n v="1210"/>
    <x v="1"/>
    <x v="2"/>
    <x v="1"/>
    <x v="2"/>
    <n v="2"/>
    <x v="1"/>
    <x v="1017"/>
    <x v="1"/>
    <x v="0"/>
  </r>
  <r>
    <n v="37"/>
    <n v="674"/>
    <x v="1"/>
    <x v="2"/>
    <x v="1"/>
    <x v="1"/>
    <n v="4"/>
    <x v="1"/>
    <x v="1018"/>
    <x v="1"/>
    <x v="0"/>
  </r>
  <r>
    <n v="29"/>
    <n v="441"/>
    <x v="1"/>
    <x v="1"/>
    <x v="0"/>
    <x v="4"/>
    <n v="1"/>
    <x v="1"/>
    <x v="1019"/>
    <x v="1"/>
    <x v="0"/>
  </r>
  <r>
    <n v="33"/>
    <n v="575"/>
    <x v="1"/>
    <x v="0"/>
    <x v="1"/>
    <x v="3"/>
    <n v="2"/>
    <x v="0"/>
    <x v="1020"/>
    <x v="1"/>
    <x v="0"/>
  </r>
  <r>
    <n v="45"/>
    <n v="950"/>
    <x v="1"/>
    <x v="4"/>
    <x v="1"/>
    <x v="1"/>
    <n v="4"/>
    <x v="1"/>
    <x v="685"/>
    <x v="1"/>
    <x v="0"/>
  </r>
  <r>
    <n v="42"/>
    <n v="288"/>
    <x v="1"/>
    <x v="0"/>
    <x v="1"/>
    <x v="4"/>
    <n v="4"/>
    <x v="1"/>
    <x v="1021"/>
    <x v="0"/>
    <x v="1"/>
  </r>
  <r>
    <n v="40"/>
    <n v="1342"/>
    <x v="0"/>
    <x v="2"/>
    <x v="1"/>
    <x v="0"/>
    <n v="1"/>
    <x v="1"/>
    <x v="67"/>
    <x v="1"/>
    <x v="0"/>
  </r>
  <r>
    <n v="33"/>
    <n v="589"/>
    <x v="1"/>
    <x v="0"/>
    <x v="1"/>
    <x v="2"/>
    <n v="3"/>
    <x v="1"/>
    <x v="1022"/>
    <x v="0"/>
    <x v="0"/>
  </r>
  <r>
    <n v="40"/>
    <n v="898"/>
    <x v="2"/>
    <x v="2"/>
    <x v="1"/>
    <x v="5"/>
    <n v="4"/>
    <x v="0"/>
    <x v="1023"/>
    <x v="0"/>
    <x v="0"/>
  </r>
  <r>
    <n v="24"/>
    <n v="350"/>
    <x v="1"/>
    <x v="4"/>
    <x v="1"/>
    <x v="2"/>
    <n v="1"/>
    <x v="2"/>
    <x v="1024"/>
    <x v="1"/>
    <x v="0"/>
  </r>
  <r>
    <n v="40"/>
    <n v="1142"/>
    <x v="1"/>
    <x v="0"/>
    <x v="1"/>
    <x v="4"/>
    <n v="4"/>
    <x v="2"/>
    <x v="1025"/>
    <x v="0"/>
    <x v="2"/>
  </r>
  <r>
    <n v="45"/>
    <n v="538"/>
    <x v="1"/>
    <x v="4"/>
    <x v="1"/>
    <x v="4"/>
    <n v="2"/>
    <x v="2"/>
    <x v="1026"/>
    <x v="1"/>
    <x v="0"/>
  </r>
  <r>
    <n v="35"/>
    <n v="1402"/>
    <x v="0"/>
    <x v="0"/>
    <x v="0"/>
    <x v="6"/>
    <n v="3"/>
    <x v="1"/>
    <x v="1027"/>
    <x v="1"/>
    <x v="0"/>
  </r>
  <r>
    <n v="32"/>
    <n v="824"/>
    <x v="1"/>
    <x v="0"/>
    <x v="0"/>
    <x v="1"/>
    <n v="2"/>
    <x v="1"/>
    <x v="1028"/>
    <x v="1"/>
    <x v="0"/>
  </r>
  <r>
    <n v="36"/>
    <n v="1157"/>
    <x v="0"/>
    <x v="0"/>
    <x v="1"/>
    <x v="6"/>
    <n v="4"/>
    <x v="0"/>
    <x v="1029"/>
    <x v="0"/>
    <x v="0"/>
  </r>
  <r>
    <n v="48"/>
    <n v="492"/>
    <x v="0"/>
    <x v="0"/>
    <x v="0"/>
    <x v="0"/>
    <n v="3"/>
    <x v="2"/>
    <x v="1030"/>
    <x v="1"/>
    <x v="0"/>
  </r>
  <r>
    <n v="29"/>
    <n v="598"/>
    <x v="1"/>
    <x v="0"/>
    <x v="1"/>
    <x v="1"/>
    <n v="3"/>
    <x v="1"/>
    <x v="163"/>
    <x v="1"/>
    <x v="0"/>
  </r>
  <r>
    <n v="33"/>
    <n v="1242"/>
    <x v="0"/>
    <x v="0"/>
    <x v="1"/>
    <x v="0"/>
    <n v="1"/>
    <x v="1"/>
    <x v="1031"/>
    <x v="1"/>
    <x v="0"/>
  </r>
  <r>
    <n v="30"/>
    <n v="740"/>
    <x v="0"/>
    <x v="0"/>
    <x v="1"/>
    <x v="0"/>
    <n v="1"/>
    <x v="1"/>
    <x v="1032"/>
    <x v="1"/>
    <x v="0"/>
  </r>
  <r>
    <n v="38"/>
    <n v="888"/>
    <x v="2"/>
    <x v="5"/>
    <x v="1"/>
    <x v="8"/>
    <n v="3"/>
    <x v="1"/>
    <x v="1033"/>
    <x v="1"/>
    <x v="1"/>
  </r>
  <r>
    <n v="35"/>
    <n v="992"/>
    <x v="1"/>
    <x v="2"/>
    <x v="1"/>
    <x v="2"/>
    <n v="1"/>
    <x v="0"/>
    <x v="533"/>
    <x v="1"/>
    <x v="0"/>
  </r>
  <r>
    <n v="30"/>
    <n v="1288"/>
    <x v="0"/>
    <x v="4"/>
    <x v="1"/>
    <x v="0"/>
    <n v="2"/>
    <x v="1"/>
    <x v="1034"/>
    <x v="1"/>
    <x v="0"/>
  </r>
  <r>
    <n v="35"/>
    <n v="104"/>
    <x v="1"/>
    <x v="0"/>
    <x v="0"/>
    <x v="2"/>
    <n v="1"/>
    <x v="2"/>
    <x v="1035"/>
    <x v="0"/>
    <x v="0"/>
  </r>
  <r>
    <n v="53"/>
    <n v="607"/>
    <x v="1"/>
    <x v="4"/>
    <x v="0"/>
    <x v="3"/>
    <n v="4"/>
    <x v="1"/>
    <x v="1036"/>
    <x v="1"/>
    <x v="0"/>
  </r>
  <r>
    <n v="38"/>
    <n v="903"/>
    <x v="1"/>
    <x v="2"/>
    <x v="1"/>
    <x v="3"/>
    <n v="2"/>
    <x v="1"/>
    <x v="1037"/>
    <x v="1"/>
    <x v="0"/>
  </r>
  <r>
    <n v="32"/>
    <n v="1200"/>
    <x v="1"/>
    <x v="4"/>
    <x v="1"/>
    <x v="1"/>
    <n v="1"/>
    <x v="1"/>
    <x v="1038"/>
    <x v="1"/>
    <x v="2"/>
  </r>
  <r>
    <n v="48"/>
    <n v="1108"/>
    <x v="1"/>
    <x v="1"/>
    <x v="0"/>
    <x v="1"/>
    <n v="1"/>
    <x v="1"/>
    <x v="1039"/>
    <x v="1"/>
    <x v="0"/>
  </r>
  <r>
    <n v="34"/>
    <n v="479"/>
    <x v="1"/>
    <x v="2"/>
    <x v="1"/>
    <x v="1"/>
    <n v="4"/>
    <x v="0"/>
    <x v="1040"/>
    <x v="1"/>
    <x v="0"/>
  </r>
  <r>
    <n v="55"/>
    <n v="685"/>
    <x v="0"/>
    <x v="3"/>
    <x v="1"/>
    <x v="5"/>
    <n v="4"/>
    <x v="1"/>
    <x v="1041"/>
    <x v="1"/>
    <x v="0"/>
  </r>
  <r>
    <n v="34"/>
    <n v="1351"/>
    <x v="1"/>
    <x v="0"/>
    <x v="1"/>
    <x v="1"/>
    <n v="4"/>
    <x v="1"/>
    <x v="299"/>
    <x v="1"/>
    <x v="0"/>
  </r>
  <r>
    <n v="26"/>
    <n v="474"/>
    <x v="1"/>
    <x v="0"/>
    <x v="0"/>
    <x v="1"/>
    <n v="4"/>
    <x v="1"/>
    <x v="1042"/>
    <x v="1"/>
    <x v="0"/>
  </r>
  <r>
    <n v="38"/>
    <n v="1245"/>
    <x v="0"/>
    <x v="0"/>
    <x v="1"/>
    <x v="0"/>
    <n v="2"/>
    <x v="1"/>
    <x v="1043"/>
    <x v="1"/>
    <x v="0"/>
  </r>
  <r>
    <n v="38"/>
    <n v="437"/>
    <x v="0"/>
    <x v="0"/>
    <x v="0"/>
    <x v="0"/>
    <n v="2"/>
    <x v="0"/>
    <x v="1044"/>
    <x v="1"/>
    <x v="0"/>
  </r>
  <r>
    <n v="36"/>
    <n v="884"/>
    <x v="0"/>
    <x v="0"/>
    <x v="0"/>
    <x v="0"/>
    <n v="3"/>
    <x v="0"/>
    <x v="1045"/>
    <x v="1"/>
    <x v="0"/>
  </r>
  <r>
    <n v="29"/>
    <n v="1370"/>
    <x v="1"/>
    <x v="2"/>
    <x v="1"/>
    <x v="2"/>
    <n v="1"/>
    <x v="0"/>
    <x v="1046"/>
    <x v="0"/>
    <x v="0"/>
  </r>
  <r>
    <n v="35"/>
    <n v="670"/>
    <x v="1"/>
    <x v="2"/>
    <x v="0"/>
    <x v="4"/>
    <n v="3"/>
    <x v="0"/>
    <x v="528"/>
    <x v="0"/>
    <x v="0"/>
  </r>
  <r>
    <n v="39"/>
    <n v="1462"/>
    <x v="0"/>
    <x v="2"/>
    <x v="1"/>
    <x v="0"/>
    <n v="3"/>
    <x v="1"/>
    <x v="1047"/>
    <x v="1"/>
    <x v="0"/>
  </r>
  <r>
    <n v="29"/>
    <n v="995"/>
    <x v="1"/>
    <x v="0"/>
    <x v="1"/>
    <x v="4"/>
    <n v="4"/>
    <x v="2"/>
    <x v="1048"/>
    <x v="1"/>
    <x v="1"/>
  </r>
  <r>
    <n v="50"/>
    <n v="264"/>
    <x v="0"/>
    <x v="3"/>
    <x v="1"/>
    <x v="5"/>
    <n v="3"/>
    <x v="1"/>
    <x v="1049"/>
    <x v="0"/>
    <x v="0"/>
  </r>
  <r>
    <n v="23"/>
    <n v="977"/>
    <x v="1"/>
    <x v="4"/>
    <x v="1"/>
    <x v="1"/>
    <n v="3"/>
    <x v="1"/>
    <x v="97"/>
    <x v="1"/>
    <x v="0"/>
  </r>
  <r>
    <n v="36"/>
    <n v="1302"/>
    <x v="1"/>
    <x v="0"/>
    <x v="1"/>
    <x v="2"/>
    <n v="1"/>
    <x v="1"/>
    <x v="622"/>
    <x v="0"/>
    <x v="1"/>
  </r>
  <r>
    <n v="42"/>
    <n v="1059"/>
    <x v="1"/>
    <x v="1"/>
    <x v="1"/>
    <x v="5"/>
    <n v="4"/>
    <x v="0"/>
    <x v="1050"/>
    <x v="1"/>
    <x v="0"/>
  </r>
  <r>
    <n v="35"/>
    <n v="750"/>
    <x v="1"/>
    <x v="0"/>
    <x v="1"/>
    <x v="2"/>
    <n v="3"/>
    <x v="1"/>
    <x v="21"/>
    <x v="1"/>
    <x v="0"/>
  </r>
  <r>
    <n v="34"/>
    <n v="653"/>
    <x v="1"/>
    <x v="4"/>
    <x v="1"/>
    <x v="4"/>
    <n v="3"/>
    <x v="1"/>
    <x v="1051"/>
    <x v="1"/>
    <x v="1"/>
  </r>
  <r>
    <n v="40"/>
    <n v="118"/>
    <x v="0"/>
    <x v="0"/>
    <x v="0"/>
    <x v="0"/>
    <n v="1"/>
    <x v="1"/>
    <x v="912"/>
    <x v="1"/>
    <x v="0"/>
  </r>
  <r>
    <n v="43"/>
    <n v="990"/>
    <x v="1"/>
    <x v="4"/>
    <x v="1"/>
    <x v="2"/>
    <n v="2"/>
    <x v="2"/>
    <x v="204"/>
    <x v="1"/>
    <x v="0"/>
  </r>
  <r>
    <n v="35"/>
    <n v="1349"/>
    <x v="1"/>
    <x v="0"/>
    <x v="1"/>
    <x v="2"/>
    <n v="4"/>
    <x v="1"/>
    <x v="1052"/>
    <x v="1"/>
    <x v="0"/>
  </r>
  <r>
    <n v="46"/>
    <n v="563"/>
    <x v="0"/>
    <x v="0"/>
    <x v="1"/>
    <x v="5"/>
    <n v="1"/>
    <x v="0"/>
    <x v="1053"/>
    <x v="1"/>
    <x v="0"/>
  </r>
  <r>
    <n v="28"/>
    <n v="329"/>
    <x v="1"/>
    <x v="2"/>
    <x v="1"/>
    <x v="2"/>
    <n v="2"/>
    <x v="1"/>
    <x v="1054"/>
    <x v="0"/>
    <x v="0"/>
  </r>
  <r>
    <n v="22"/>
    <n v="457"/>
    <x v="1"/>
    <x v="1"/>
    <x v="0"/>
    <x v="1"/>
    <n v="3"/>
    <x v="1"/>
    <x v="1055"/>
    <x v="0"/>
    <x v="2"/>
  </r>
  <r>
    <n v="50"/>
    <n v="1234"/>
    <x v="1"/>
    <x v="2"/>
    <x v="1"/>
    <x v="4"/>
    <n v="3"/>
    <x v="1"/>
    <x v="1056"/>
    <x v="0"/>
    <x v="1"/>
  </r>
  <r>
    <n v="32"/>
    <n v="634"/>
    <x v="1"/>
    <x v="1"/>
    <x v="0"/>
    <x v="1"/>
    <n v="4"/>
    <x v="1"/>
    <x v="1057"/>
    <x v="1"/>
    <x v="0"/>
  </r>
  <r>
    <n v="44"/>
    <n v="1313"/>
    <x v="1"/>
    <x v="2"/>
    <x v="0"/>
    <x v="7"/>
    <n v="4"/>
    <x v="2"/>
    <x v="1058"/>
    <x v="0"/>
    <x v="0"/>
  </r>
  <r>
    <n v="30"/>
    <n v="241"/>
    <x v="1"/>
    <x v="2"/>
    <x v="1"/>
    <x v="1"/>
    <n v="2"/>
    <x v="1"/>
    <x v="1059"/>
    <x v="1"/>
    <x v="0"/>
  </r>
  <r>
    <n v="45"/>
    <n v="1015"/>
    <x v="1"/>
    <x v="2"/>
    <x v="0"/>
    <x v="2"/>
    <n v="1"/>
    <x v="0"/>
    <x v="939"/>
    <x v="0"/>
    <x v="0"/>
  </r>
  <r>
    <n v="45"/>
    <n v="336"/>
    <x v="0"/>
    <x v="3"/>
    <x v="1"/>
    <x v="0"/>
    <n v="1"/>
    <x v="1"/>
    <x v="1060"/>
    <x v="1"/>
    <x v="2"/>
  </r>
  <r>
    <n v="31"/>
    <n v="715"/>
    <x v="0"/>
    <x v="1"/>
    <x v="1"/>
    <x v="0"/>
    <n v="1"/>
    <x v="0"/>
    <x v="1061"/>
    <x v="1"/>
    <x v="1"/>
  </r>
  <r>
    <n v="36"/>
    <n v="559"/>
    <x v="1"/>
    <x v="0"/>
    <x v="0"/>
    <x v="3"/>
    <n v="3"/>
    <x v="1"/>
    <x v="1062"/>
    <x v="0"/>
    <x v="0"/>
  </r>
  <r>
    <n v="34"/>
    <n v="426"/>
    <x v="1"/>
    <x v="0"/>
    <x v="1"/>
    <x v="3"/>
    <n v="4"/>
    <x v="2"/>
    <x v="927"/>
    <x v="1"/>
    <x v="1"/>
  </r>
  <r>
    <n v="49"/>
    <n v="722"/>
    <x v="1"/>
    <x v="0"/>
    <x v="0"/>
    <x v="2"/>
    <n v="1"/>
    <x v="1"/>
    <x v="1063"/>
    <x v="1"/>
    <x v="0"/>
  </r>
  <r>
    <n v="39"/>
    <n v="1387"/>
    <x v="1"/>
    <x v="2"/>
    <x v="1"/>
    <x v="3"/>
    <n v="1"/>
    <x v="1"/>
    <x v="1064"/>
    <x v="1"/>
    <x v="0"/>
  </r>
  <r>
    <n v="27"/>
    <n v="1302"/>
    <x v="1"/>
    <x v="1"/>
    <x v="1"/>
    <x v="2"/>
    <n v="1"/>
    <x v="2"/>
    <x v="1065"/>
    <x v="1"/>
    <x v="0"/>
  </r>
  <r>
    <n v="35"/>
    <n v="819"/>
    <x v="1"/>
    <x v="0"/>
    <x v="1"/>
    <x v="1"/>
    <n v="1"/>
    <x v="1"/>
    <x v="1066"/>
    <x v="1"/>
    <x v="0"/>
  </r>
  <r>
    <n v="28"/>
    <n v="580"/>
    <x v="1"/>
    <x v="2"/>
    <x v="0"/>
    <x v="3"/>
    <n v="1"/>
    <x v="2"/>
    <x v="1067"/>
    <x v="1"/>
    <x v="0"/>
  </r>
  <r>
    <n v="21"/>
    <n v="546"/>
    <x v="1"/>
    <x v="2"/>
    <x v="1"/>
    <x v="1"/>
    <n v="4"/>
    <x v="0"/>
    <x v="1068"/>
    <x v="1"/>
    <x v="0"/>
  </r>
  <r>
    <n v="18"/>
    <n v="544"/>
    <x v="0"/>
    <x v="2"/>
    <x v="0"/>
    <x v="6"/>
    <n v="4"/>
    <x v="0"/>
    <x v="1069"/>
    <x v="0"/>
    <x v="1"/>
  </r>
  <r>
    <n v="47"/>
    <n v="1176"/>
    <x v="2"/>
    <x v="0"/>
    <x v="0"/>
    <x v="5"/>
    <n v="3"/>
    <x v="1"/>
    <x v="1070"/>
    <x v="1"/>
    <x v="0"/>
  </r>
  <r>
    <n v="39"/>
    <n v="170"/>
    <x v="1"/>
    <x v="2"/>
    <x v="1"/>
    <x v="2"/>
    <n v="3"/>
    <x v="2"/>
    <x v="1071"/>
    <x v="1"/>
    <x v="0"/>
  </r>
  <r>
    <n v="40"/>
    <n v="884"/>
    <x v="1"/>
    <x v="0"/>
    <x v="0"/>
    <x v="3"/>
    <n v="3"/>
    <x v="1"/>
    <x v="1072"/>
    <x v="1"/>
    <x v="0"/>
  </r>
  <r>
    <n v="35"/>
    <n v="208"/>
    <x v="1"/>
    <x v="0"/>
    <x v="0"/>
    <x v="4"/>
    <n v="3"/>
    <x v="1"/>
    <x v="691"/>
    <x v="1"/>
    <x v="2"/>
  </r>
  <r>
    <n v="37"/>
    <n v="671"/>
    <x v="1"/>
    <x v="0"/>
    <x v="1"/>
    <x v="3"/>
    <n v="3"/>
    <x v="1"/>
    <x v="1073"/>
    <x v="1"/>
    <x v="0"/>
  </r>
  <r>
    <n v="39"/>
    <n v="711"/>
    <x v="1"/>
    <x v="2"/>
    <x v="0"/>
    <x v="3"/>
    <n v="3"/>
    <x v="0"/>
    <x v="1074"/>
    <x v="1"/>
    <x v="1"/>
  </r>
  <r>
    <n v="45"/>
    <n v="1329"/>
    <x v="1"/>
    <x v="1"/>
    <x v="0"/>
    <x v="3"/>
    <n v="4"/>
    <x v="2"/>
    <x v="1075"/>
    <x v="1"/>
    <x v="0"/>
  </r>
  <r>
    <n v="38"/>
    <n v="397"/>
    <x v="1"/>
    <x v="2"/>
    <x v="0"/>
    <x v="3"/>
    <n v="3"/>
    <x v="1"/>
    <x v="751"/>
    <x v="0"/>
    <x v="0"/>
  </r>
  <r>
    <n v="35"/>
    <n v="737"/>
    <x v="0"/>
    <x v="2"/>
    <x v="1"/>
    <x v="0"/>
    <n v="1"/>
    <x v="1"/>
    <x v="1076"/>
    <x v="1"/>
    <x v="0"/>
  </r>
  <r>
    <n v="37"/>
    <n v="1470"/>
    <x v="1"/>
    <x v="2"/>
    <x v="0"/>
    <x v="1"/>
    <n v="2"/>
    <x v="1"/>
    <x v="1077"/>
    <x v="1"/>
    <x v="0"/>
  </r>
  <r>
    <n v="40"/>
    <n v="448"/>
    <x v="1"/>
    <x v="0"/>
    <x v="0"/>
    <x v="3"/>
    <n v="4"/>
    <x v="0"/>
    <x v="1078"/>
    <x v="0"/>
    <x v="0"/>
  </r>
  <r>
    <n v="44"/>
    <n v="602"/>
    <x v="2"/>
    <x v="5"/>
    <x v="1"/>
    <x v="8"/>
    <n v="4"/>
    <x v="1"/>
    <x v="1079"/>
    <x v="0"/>
    <x v="1"/>
  </r>
  <r>
    <n v="48"/>
    <n v="365"/>
    <x v="1"/>
    <x v="2"/>
    <x v="1"/>
    <x v="5"/>
    <n v="4"/>
    <x v="1"/>
    <x v="1080"/>
    <x v="1"/>
    <x v="1"/>
  </r>
  <r>
    <n v="35"/>
    <n v="763"/>
    <x v="0"/>
    <x v="2"/>
    <x v="1"/>
    <x v="0"/>
    <n v="4"/>
    <x v="2"/>
    <x v="1081"/>
    <x v="0"/>
    <x v="0"/>
  </r>
  <r>
    <n v="24"/>
    <n v="567"/>
    <x v="1"/>
    <x v="4"/>
    <x v="0"/>
    <x v="1"/>
    <n v="4"/>
    <x v="0"/>
    <x v="841"/>
    <x v="0"/>
    <x v="1"/>
  </r>
  <r>
    <n v="27"/>
    <n v="486"/>
    <x v="1"/>
    <x v="2"/>
    <x v="0"/>
    <x v="1"/>
    <n v="3"/>
    <x v="1"/>
    <x v="1082"/>
    <x v="1"/>
    <x v="0"/>
  </r>
  <r>
    <n v="27"/>
    <n v="591"/>
    <x v="1"/>
    <x v="2"/>
    <x v="1"/>
    <x v="1"/>
    <n v="4"/>
    <x v="0"/>
    <x v="1083"/>
    <x v="1"/>
    <x v="1"/>
  </r>
  <r>
    <n v="40"/>
    <n v="1329"/>
    <x v="1"/>
    <x v="0"/>
    <x v="1"/>
    <x v="2"/>
    <n v="1"/>
    <x v="0"/>
    <x v="1084"/>
    <x v="0"/>
    <x v="0"/>
  </r>
  <r>
    <n v="29"/>
    <n v="469"/>
    <x v="0"/>
    <x v="2"/>
    <x v="1"/>
    <x v="0"/>
    <n v="3"/>
    <x v="0"/>
    <x v="1085"/>
    <x v="1"/>
    <x v="0"/>
  </r>
  <r>
    <n v="36"/>
    <n v="711"/>
    <x v="1"/>
    <x v="0"/>
    <x v="0"/>
    <x v="4"/>
    <n v="1"/>
    <x v="1"/>
    <x v="1086"/>
    <x v="1"/>
    <x v="0"/>
  </r>
  <r>
    <n v="25"/>
    <n v="772"/>
    <x v="1"/>
    <x v="0"/>
    <x v="1"/>
    <x v="3"/>
    <n v="3"/>
    <x v="2"/>
    <x v="1087"/>
    <x v="1"/>
    <x v="1"/>
  </r>
  <r>
    <n v="39"/>
    <n v="492"/>
    <x v="1"/>
    <x v="2"/>
    <x v="1"/>
    <x v="3"/>
    <n v="2"/>
    <x v="1"/>
    <x v="1088"/>
    <x v="1"/>
    <x v="0"/>
  </r>
  <r>
    <n v="49"/>
    <n v="301"/>
    <x v="1"/>
    <x v="1"/>
    <x v="0"/>
    <x v="7"/>
    <n v="2"/>
    <x v="1"/>
    <x v="1089"/>
    <x v="1"/>
    <x v="0"/>
  </r>
  <r>
    <n v="50"/>
    <n v="813"/>
    <x v="1"/>
    <x v="0"/>
    <x v="0"/>
    <x v="7"/>
    <n v="1"/>
    <x v="2"/>
    <x v="1090"/>
    <x v="1"/>
    <x v="0"/>
  </r>
  <r>
    <n v="20"/>
    <n v="1141"/>
    <x v="0"/>
    <x v="2"/>
    <x v="0"/>
    <x v="6"/>
    <n v="3"/>
    <x v="0"/>
    <x v="1091"/>
    <x v="1"/>
    <x v="0"/>
  </r>
  <r>
    <n v="34"/>
    <n v="1130"/>
    <x v="1"/>
    <x v="0"/>
    <x v="0"/>
    <x v="1"/>
    <n v="2"/>
    <x v="2"/>
    <x v="1092"/>
    <x v="1"/>
    <x v="0"/>
  </r>
  <r>
    <n v="36"/>
    <n v="311"/>
    <x v="1"/>
    <x v="0"/>
    <x v="1"/>
    <x v="2"/>
    <n v="2"/>
    <x v="0"/>
    <x v="1093"/>
    <x v="1"/>
    <x v="0"/>
  </r>
  <r>
    <n v="49"/>
    <n v="465"/>
    <x v="1"/>
    <x v="0"/>
    <x v="0"/>
    <x v="4"/>
    <n v="3"/>
    <x v="1"/>
    <x v="1094"/>
    <x v="0"/>
    <x v="0"/>
  </r>
  <r>
    <n v="36"/>
    <n v="894"/>
    <x v="1"/>
    <x v="2"/>
    <x v="0"/>
    <x v="3"/>
    <n v="3"/>
    <x v="1"/>
    <x v="1095"/>
    <x v="1"/>
    <x v="2"/>
  </r>
  <r>
    <n v="36"/>
    <n v="1040"/>
    <x v="1"/>
    <x v="0"/>
    <x v="1"/>
    <x v="4"/>
    <n v="1"/>
    <x v="2"/>
    <x v="1096"/>
    <x v="1"/>
    <x v="0"/>
  </r>
  <r>
    <n v="54"/>
    <n v="584"/>
    <x v="1"/>
    <x v="2"/>
    <x v="0"/>
    <x v="5"/>
    <n v="3"/>
    <x v="1"/>
    <x v="1097"/>
    <x v="1"/>
    <x v="0"/>
  </r>
  <r>
    <n v="43"/>
    <n v="1291"/>
    <x v="1"/>
    <x v="0"/>
    <x v="1"/>
    <x v="7"/>
    <n v="3"/>
    <x v="1"/>
    <x v="1098"/>
    <x v="1"/>
    <x v="0"/>
  </r>
  <r>
    <n v="35"/>
    <n v="880"/>
    <x v="0"/>
    <x v="1"/>
    <x v="1"/>
    <x v="0"/>
    <n v="4"/>
    <x v="0"/>
    <x v="1099"/>
    <x v="0"/>
    <x v="1"/>
  </r>
  <r>
    <n v="38"/>
    <n v="1189"/>
    <x v="1"/>
    <x v="0"/>
    <x v="1"/>
    <x v="1"/>
    <n v="4"/>
    <x v="1"/>
    <x v="1100"/>
    <x v="1"/>
    <x v="1"/>
  </r>
  <r>
    <n v="29"/>
    <n v="991"/>
    <x v="0"/>
    <x v="2"/>
    <x v="1"/>
    <x v="0"/>
    <n v="2"/>
    <x v="2"/>
    <x v="1101"/>
    <x v="0"/>
    <x v="0"/>
  </r>
  <r>
    <n v="33"/>
    <n v="392"/>
    <x v="0"/>
    <x v="2"/>
    <x v="1"/>
    <x v="0"/>
    <n v="4"/>
    <x v="2"/>
    <x v="1102"/>
    <x v="1"/>
    <x v="0"/>
  </r>
  <r>
    <n v="32"/>
    <n v="977"/>
    <x v="1"/>
    <x v="2"/>
    <x v="1"/>
    <x v="1"/>
    <n v="2"/>
    <x v="2"/>
    <x v="1103"/>
    <x v="1"/>
    <x v="0"/>
  </r>
  <r>
    <n v="31"/>
    <n v="1112"/>
    <x v="0"/>
    <x v="0"/>
    <x v="0"/>
    <x v="0"/>
    <n v="4"/>
    <x v="1"/>
    <x v="1104"/>
    <x v="1"/>
    <x v="0"/>
  </r>
  <r>
    <n v="49"/>
    <n v="464"/>
    <x v="1"/>
    <x v="2"/>
    <x v="0"/>
    <x v="2"/>
    <n v="1"/>
    <x v="2"/>
    <x v="1105"/>
    <x v="0"/>
    <x v="0"/>
  </r>
  <r>
    <n v="38"/>
    <n v="148"/>
    <x v="1"/>
    <x v="2"/>
    <x v="0"/>
    <x v="2"/>
    <n v="2"/>
    <x v="0"/>
    <x v="1106"/>
    <x v="1"/>
    <x v="1"/>
  </r>
  <r>
    <n v="47"/>
    <n v="1225"/>
    <x v="0"/>
    <x v="0"/>
    <x v="0"/>
    <x v="5"/>
    <n v="2"/>
    <x v="2"/>
    <x v="1107"/>
    <x v="1"/>
    <x v="0"/>
  </r>
  <r>
    <n v="49"/>
    <n v="809"/>
    <x v="1"/>
    <x v="0"/>
    <x v="1"/>
    <x v="5"/>
    <n v="3"/>
    <x v="0"/>
    <x v="1108"/>
    <x v="1"/>
    <x v="0"/>
  </r>
  <r>
    <n v="41"/>
    <n v="1206"/>
    <x v="0"/>
    <x v="0"/>
    <x v="1"/>
    <x v="0"/>
    <n v="3"/>
    <x v="0"/>
    <x v="1109"/>
    <x v="0"/>
    <x v="0"/>
  </r>
  <r>
    <n v="20"/>
    <n v="727"/>
    <x v="0"/>
    <x v="0"/>
    <x v="1"/>
    <x v="6"/>
    <n v="1"/>
    <x v="0"/>
    <x v="1110"/>
    <x v="1"/>
    <x v="0"/>
  </r>
  <r>
    <n v="33"/>
    <n v="530"/>
    <x v="0"/>
    <x v="0"/>
    <x v="0"/>
    <x v="0"/>
    <n v="4"/>
    <x v="2"/>
    <x v="1111"/>
    <x v="0"/>
    <x v="2"/>
  </r>
  <r>
    <n v="36"/>
    <n v="1351"/>
    <x v="1"/>
    <x v="0"/>
    <x v="1"/>
    <x v="4"/>
    <n v="3"/>
    <x v="1"/>
    <x v="1112"/>
    <x v="1"/>
    <x v="0"/>
  </r>
  <r>
    <n v="44"/>
    <n v="528"/>
    <x v="2"/>
    <x v="0"/>
    <x v="0"/>
    <x v="8"/>
    <n v="4"/>
    <x v="2"/>
    <x v="1113"/>
    <x v="0"/>
    <x v="0"/>
  </r>
  <r>
    <n v="23"/>
    <n v="1320"/>
    <x v="1"/>
    <x v="2"/>
    <x v="1"/>
    <x v="2"/>
    <n v="3"/>
    <x v="0"/>
    <x v="1114"/>
    <x v="0"/>
    <x v="0"/>
  </r>
  <r>
    <n v="38"/>
    <n v="1495"/>
    <x v="1"/>
    <x v="2"/>
    <x v="0"/>
    <x v="2"/>
    <n v="3"/>
    <x v="1"/>
    <x v="1115"/>
    <x v="1"/>
    <x v="0"/>
  </r>
  <r>
    <n v="53"/>
    <n v="1395"/>
    <x v="1"/>
    <x v="2"/>
    <x v="1"/>
    <x v="4"/>
    <n v="4"/>
    <x v="1"/>
    <x v="1116"/>
    <x v="1"/>
    <x v="0"/>
  </r>
  <r>
    <n v="48"/>
    <n v="708"/>
    <x v="0"/>
    <x v="2"/>
    <x v="0"/>
    <x v="6"/>
    <n v="3"/>
    <x v="1"/>
    <x v="1117"/>
    <x v="0"/>
    <x v="1"/>
  </r>
  <r>
    <n v="32"/>
    <n v="1259"/>
    <x v="1"/>
    <x v="0"/>
    <x v="1"/>
    <x v="2"/>
    <n v="2"/>
    <x v="0"/>
    <x v="1118"/>
    <x v="1"/>
    <x v="0"/>
  </r>
  <r>
    <n v="26"/>
    <n v="786"/>
    <x v="1"/>
    <x v="2"/>
    <x v="1"/>
    <x v="2"/>
    <n v="4"/>
    <x v="0"/>
    <x v="1119"/>
    <x v="1"/>
    <x v="2"/>
  </r>
  <r>
    <n v="55"/>
    <n v="1441"/>
    <x v="1"/>
    <x v="4"/>
    <x v="1"/>
    <x v="1"/>
    <n v="2"/>
    <x v="2"/>
    <x v="1120"/>
    <x v="1"/>
    <x v="0"/>
  </r>
  <r>
    <n v="34"/>
    <n v="1157"/>
    <x v="1"/>
    <x v="2"/>
    <x v="1"/>
    <x v="2"/>
    <n v="4"/>
    <x v="1"/>
    <x v="1121"/>
    <x v="1"/>
    <x v="0"/>
  </r>
  <r>
    <n v="60"/>
    <n v="370"/>
    <x v="1"/>
    <x v="2"/>
    <x v="1"/>
    <x v="4"/>
    <n v="4"/>
    <x v="2"/>
    <x v="1122"/>
    <x v="1"/>
    <x v="0"/>
  </r>
  <r>
    <n v="33"/>
    <n v="267"/>
    <x v="1"/>
    <x v="2"/>
    <x v="1"/>
    <x v="2"/>
    <n v="2"/>
    <x v="1"/>
    <x v="14"/>
    <x v="1"/>
    <x v="0"/>
  </r>
  <r>
    <n v="37"/>
    <n v="1278"/>
    <x v="0"/>
    <x v="2"/>
    <x v="1"/>
    <x v="0"/>
    <n v="4"/>
    <x v="2"/>
    <x v="1123"/>
    <x v="1"/>
    <x v="1"/>
  </r>
  <r>
    <n v="34"/>
    <n v="678"/>
    <x v="1"/>
    <x v="0"/>
    <x v="0"/>
    <x v="1"/>
    <n v="4"/>
    <x v="1"/>
    <x v="1124"/>
    <x v="1"/>
    <x v="0"/>
  </r>
  <r>
    <n v="23"/>
    <n v="427"/>
    <x v="0"/>
    <x v="0"/>
    <x v="1"/>
    <x v="6"/>
    <n v="4"/>
    <x v="2"/>
    <x v="1125"/>
    <x v="0"/>
    <x v="0"/>
  </r>
  <r>
    <n v="44"/>
    <n v="921"/>
    <x v="1"/>
    <x v="0"/>
    <x v="0"/>
    <x v="4"/>
    <n v="4"/>
    <x v="1"/>
    <x v="1126"/>
    <x v="0"/>
    <x v="0"/>
  </r>
  <r>
    <n v="35"/>
    <n v="146"/>
    <x v="1"/>
    <x v="2"/>
    <x v="1"/>
    <x v="1"/>
    <n v="4"/>
    <x v="0"/>
    <x v="1127"/>
    <x v="0"/>
    <x v="1"/>
  </r>
  <r>
    <n v="43"/>
    <n v="1179"/>
    <x v="0"/>
    <x v="2"/>
    <x v="1"/>
    <x v="0"/>
    <n v="4"/>
    <x v="1"/>
    <x v="1128"/>
    <x v="0"/>
    <x v="0"/>
  </r>
  <r>
    <n v="24"/>
    <n v="581"/>
    <x v="1"/>
    <x v="2"/>
    <x v="1"/>
    <x v="1"/>
    <n v="3"/>
    <x v="1"/>
    <x v="1129"/>
    <x v="1"/>
    <x v="0"/>
  </r>
  <r>
    <n v="41"/>
    <n v="918"/>
    <x v="0"/>
    <x v="3"/>
    <x v="1"/>
    <x v="0"/>
    <n v="3"/>
    <x v="0"/>
    <x v="1130"/>
    <x v="1"/>
    <x v="0"/>
  </r>
  <r>
    <n v="29"/>
    <n v="1082"/>
    <x v="1"/>
    <x v="2"/>
    <x v="0"/>
    <x v="2"/>
    <n v="3"/>
    <x v="1"/>
    <x v="1131"/>
    <x v="1"/>
    <x v="0"/>
  </r>
  <r>
    <n v="36"/>
    <n v="530"/>
    <x v="0"/>
    <x v="0"/>
    <x v="0"/>
    <x v="6"/>
    <n v="4"/>
    <x v="0"/>
    <x v="1132"/>
    <x v="1"/>
    <x v="0"/>
  </r>
  <r>
    <n v="45"/>
    <n v="1238"/>
    <x v="1"/>
    <x v="0"/>
    <x v="1"/>
    <x v="4"/>
    <n v="3"/>
    <x v="1"/>
    <x v="1133"/>
    <x v="1"/>
    <x v="2"/>
  </r>
  <r>
    <n v="24"/>
    <n v="240"/>
    <x v="2"/>
    <x v="5"/>
    <x v="1"/>
    <x v="8"/>
    <n v="3"/>
    <x v="1"/>
    <x v="1134"/>
    <x v="1"/>
    <x v="0"/>
  </r>
  <r>
    <n v="47"/>
    <n v="1093"/>
    <x v="0"/>
    <x v="0"/>
    <x v="1"/>
    <x v="0"/>
    <n v="3"/>
    <x v="1"/>
    <x v="1135"/>
    <x v="1"/>
    <x v="1"/>
  </r>
  <r>
    <n v="26"/>
    <n v="390"/>
    <x v="1"/>
    <x v="2"/>
    <x v="1"/>
    <x v="2"/>
    <n v="3"/>
    <x v="1"/>
    <x v="1136"/>
    <x v="1"/>
    <x v="0"/>
  </r>
  <r>
    <n v="45"/>
    <n v="1005"/>
    <x v="1"/>
    <x v="4"/>
    <x v="0"/>
    <x v="7"/>
    <n v="2"/>
    <x v="0"/>
    <x v="1137"/>
    <x v="1"/>
    <x v="0"/>
  </r>
  <r>
    <n v="32"/>
    <n v="585"/>
    <x v="1"/>
    <x v="0"/>
    <x v="1"/>
    <x v="1"/>
    <n v="3"/>
    <x v="1"/>
    <x v="1138"/>
    <x v="1"/>
    <x v="1"/>
  </r>
  <r>
    <n v="31"/>
    <n v="741"/>
    <x v="1"/>
    <x v="0"/>
    <x v="1"/>
    <x v="2"/>
    <n v="3"/>
    <x v="1"/>
    <x v="1139"/>
    <x v="1"/>
    <x v="0"/>
  </r>
  <r>
    <n v="41"/>
    <n v="552"/>
    <x v="2"/>
    <x v="5"/>
    <x v="1"/>
    <x v="8"/>
    <n v="2"/>
    <x v="1"/>
    <x v="1140"/>
    <x v="1"/>
    <x v="2"/>
  </r>
  <r>
    <n v="40"/>
    <n v="369"/>
    <x v="1"/>
    <x v="0"/>
    <x v="0"/>
    <x v="3"/>
    <n v="1"/>
    <x v="1"/>
    <x v="1141"/>
    <x v="0"/>
    <x v="0"/>
  </r>
  <r>
    <n v="24"/>
    <n v="506"/>
    <x v="1"/>
    <x v="2"/>
    <x v="1"/>
    <x v="2"/>
    <n v="1"/>
    <x v="2"/>
    <x v="1142"/>
    <x v="1"/>
    <x v="0"/>
  </r>
  <r>
    <n v="46"/>
    <n v="717"/>
    <x v="1"/>
    <x v="0"/>
    <x v="1"/>
    <x v="4"/>
    <n v="2"/>
    <x v="0"/>
    <x v="622"/>
    <x v="1"/>
    <x v="0"/>
  </r>
  <r>
    <n v="35"/>
    <n v="1370"/>
    <x v="1"/>
    <x v="0"/>
    <x v="1"/>
    <x v="3"/>
    <n v="3"/>
    <x v="1"/>
    <x v="1143"/>
    <x v="1"/>
    <x v="0"/>
  </r>
  <r>
    <n v="30"/>
    <n v="793"/>
    <x v="1"/>
    <x v="0"/>
    <x v="1"/>
    <x v="1"/>
    <n v="4"/>
    <x v="1"/>
    <x v="1144"/>
    <x v="1"/>
    <x v="0"/>
  </r>
  <r>
    <n v="47"/>
    <n v="543"/>
    <x v="0"/>
    <x v="3"/>
    <x v="1"/>
    <x v="0"/>
    <n v="2"/>
    <x v="1"/>
    <x v="1145"/>
    <x v="1"/>
    <x v="2"/>
  </r>
  <r>
    <n v="46"/>
    <n v="1277"/>
    <x v="0"/>
    <x v="0"/>
    <x v="1"/>
    <x v="0"/>
    <n v="4"/>
    <x v="2"/>
    <x v="1146"/>
    <x v="0"/>
    <x v="0"/>
  </r>
  <r>
    <n v="36"/>
    <n v="1456"/>
    <x v="0"/>
    <x v="3"/>
    <x v="1"/>
    <x v="0"/>
    <n v="1"/>
    <x v="2"/>
    <x v="1147"/>
    <x v="0"/>
    <x v="0"/>
  </r>
  <r>
    <n v="32"/>
    <n v="964"/>
    <x v="0"/>
    <x v="0"/>
    <x v="1"/>
    <x v="0"/>
    <n v="2"/>
    <x v="0"/>
    <x v="1148"/>
    <x v="1"/>
    <x v="0"/>
  </r>
  <r>
    <n v="23"/>
    <n v="160"/>
    <x v="1"/>
    <x v="2"/>
    <x v="0"/>
    <x v="2"/>
    <n v="2"/>
    <x v="0"/>
    <x v="1149"/>
    <x v="1"/>
    <x v="0"/>
  </r>
  <r>
    <n v="31"/>
    <n v="163"/>
    <x v="1"/>
    <x v="4"/>
    <x v="0"/>
    <x v="3"/>
    <n v="4"/>
    <x v="0"/>
    <x v="319"/>
    <x v="1"/>
    <x v="1"/>
  </r>
  <r>
    <n v="39"/>
    <n v="792"/>
    <x v="1"/>
    <x v="0"/>
    <x v="1"/>
    <x v="2"/>
    <n v="4"/>
    <x v="1"/>
    <x v="1150"/>
    <x v="0"/>
    <x v="2"/>
  </r>
  <r>
    <n v="32"/>
    <n v="371"/>
    <x v="0"/>
    <x v="0"/>
    <x v="1"/>
    <x v="0"/>
    <n v="3"/>
    <x v="1"/>
    <x v="1151"/>
    <x v="1"/>
    <x v="0"/>
  </r>
  <r>
    <n v="40"/>
    <n v="611"/>
    <x v="0"/>
    <x v="2"/>
    <x v="1"/>
    <x v="5"/>
    <n v="2"/>
    <x v="0"/>
    <x v="1152"/>
    <x v="1"/>
    <x v="0"/>
  </r>
  <r>
    <n v="45"/>
    <n v="176"/>
    <x v="2"/>
    <x v="0"/>
    <x v="0"/>
    <x v="8"/>
    <n v="3"/>
    <x v="1"/>
    <x v="1153"/>
    <x v="1"/>
    <x v="0"/>
  </r>
  <r>
    <n v="30"/>
    <n v="1312"/>
    <x v="1"/>
    <x v="4"/>
    <x v="0"/>
    <x v="1"/>
    <n v="1"/>
    <x v="0"/>
    <x v="775"/>
    <x v="1"/>
    <x v="1"/>
  </r>
  <r>
    <n v="24"/>
    <n v="897"/>
    <x v="2"/>
    <x v="2"/>
    <x v="1"/>
    <x v="8"/>
    <n v="4"/>
    <x v="1"/>
    <x v="1154"/>
    <x v="1"/>
    <x v="1"/>
  </r>
  <r>
    <n v="30"/>
    <n v="600"/>
    <x v="2"/>
    <x v="5"/>
    <x v="0"/>
    <x v="8"/>
    <n v="4"/>
    <x v="2"/>
    <x v="1155"/>
    <x v="1"/>
    <x v="1"/>
  </r>
  <r>
    <n v="31"/>
    <n v="1003"/>
    <x v="0"/>
    <x v="4"/>
    <x v="1"/>
    <x v="0"/>
    <n v="3"/>
    <x v="1"/>
    <x v="1156"/>
    <x v="1"/>
    <x v="0"/>
  </r>
  <r>
    <n v="27"/>
    <n v="1054"/>
    <x v="1"/>
    <x v="2"/>
    <x v="0"/>
    <x v="1"/>
    <n v="4"/>
    <x v="0"/>
    <x v="1157"/>
    <x v="1"/>
    <x v="0"/>
  </r>
  <r>
    <n v="29"/>
    <n v="428"/>
    <x v="0"/>
    <x v="3"/>
    <x v="0"/>
    <x v="6"/>
    <n v="2"/>
    <x v="0"/>
    <x v="1158"/>
    <x v="1"/>
    <x v="0"/>
  </r>
  <r>
    <n v="29"/>
    <n v="461"/>
    <x v="1"/>
    <x v="0"/>
    <x v="1"/>
    <x v="4"/>
    <n v="3"/>
    <x v="0"/>
    <x v="1159"/>
    <x v="0"/>
    <x v="1"/>
  </r>
  <r>
    <n v="30"/>
    <n v="979"/>
    <x v="0"/>
    <x v="3"/>
    <x v="1"/>
    <x v="0"/>
    <n v="1"/>
    <x v="2"/>
    <x v="1160"/>
    <x v="1"/>
    <x v="0"/>
  </r>
  <r>
    <n v="34"/>
    <n v="181"/>
    <x v="1"/>
    <x v="2"/>
    <x v="1"/>
    <x v="1"/>
    <n v="4"/>
    <x v="1"/>
    <x v="1161"/>
    <x v="0"/>
    <x v="0"/>
  </r>
  <r>
    <n v="33"/>
    <n v="1283"/>
    <x v="0"/>
    <x v="3"/>
    <x v="0"/>
    <x v="0"/>
    <n v="2"/>
    <x v="0"/>
    <x v="1162"/>
    <x v="1"/>
    <x v="2"/>
  </r>
  <r>
    <n v="49"/>
    <n v="1313"/>
    <x v="0"/>
    <x v="3"/>
    <x v="0"/>
    <x v="0"/>
    <n v="4"/>
    <x v="0"/>
    <x v="1163"/>
    <x v="1"/>
    <x v="0"/>
  </r>
  <r>
    <n v="33"/>
    <n v="211"/>
    <x v="0"/>
    <x v="0"/>
    <x v="0"/>
    <x v="0"/>
    <n v="1"/>
    <x v="0"/>
    <x v="1164"/>
    <x v="0"/>
    <x v="0"/>
  </r>
  <r>
    <n v="38"/>
    <n v="594"/>
    <x v="1"/>
    <x v="2"/>
    <x v="0"/>
    <x v="2"/>
    <n v="2"/>
    <x v="1"/>
    <x v="1165"/>
    <x v="1"/>
    <x v="1"/>
  </r>
  <r>
    <n v="31"/>
    <n v="1079"/>
    <x v="0"/>
    <x v="3"/>
    <x v="1"/>
    <x v="0"/>
    <n v="3"/>
    <x v="1"/>
    <x v="1166"/>
    <x v="1"/>
    <x v="0"/>
  </r>
  <r>
    <n v="29"/>
    <n v="590"/>
    <x v="1"/>
    <x v="4"/>
    <x v="0"/>
    <x v="1"/>
    <n v="1"/>
    <x v="2"/>
    <x v="971"/>
    <x v="1"/>
    <x v="0"/>
  </r>
  <r>
    <n v="30"/>
    <n v="305"/>
    <x v="1"/>
    <x v="0"/>
    <x v="1"/>
    <x v="4"/>
    <n v="3"/>
    <x v="1"/>
    <x v="1167"/>
    <x v="1"/>
    <x v="0"/>
  </r>
  <r>
    <n v="32"/>
    <n v="953"/>
    <x v="1"/>
    <x v="4"/>
    <x v="1"/>
    <x v="1"/>
    <n v="2"/>
    <x v="0"/>
    <x v="1168"/>
    <x v="1"/>
    <x v="2"/>
  </r>
  <r>
    <n v="38"/>
    <n v="833"/>
    <x v="1"/>
    <x v="2"/>
    <x v="1"/>
    <x v="4"/>
    <n v="4"/>
    <x v="1"/>
    <x v="1169"/>
    <x v="0"/>
    <x v="0"/>
  </r>
  <r>
    <n v="43"/>
    <n v="807"/>
    <x v="1"/>
    <x v="4"/>
    <x v="1"/>
    <x v="1"/>
    <n v="3"/>
    <x v="1"/>
    <x v="1170"/>
    <x v="0"/>
    <x v="1"/>
  </r>
  <r>
    <n v="42"/>
    <n v="855"/>
    <x v="1"/>
    <x v="2"/>
    <x v="1"/>
    <x v="2"/>
    <n v="2"/>
    <x v="2"/>
    <x v="1171"/>
    <x v="1"/>
    <x v="0"/>
  </r>
  <r>
    <n v="55"/>
    <n v="478"/>
    <x v="1"/>
    <x v="2"/>
    <x v="1"/>
    <x v="7"/>
    <n v="1"/>
    <x v="1"/>
    <x v="1172"/>
    <x v="1"/>
    <x v="0"/>
  </r>
  <r>
    <n v="33"/>
    <n v="775"/>
    <x v="1"/>
    <x v="4"/>
    <x v="1"/>
    <x v="1"/>
    <n v="2"/>
    <x v="2"/>
    <x v="1173"/>
    <x v="1"/>
    <x v="2"/>
  </r>
  <r>
    <n v="41"/>
    <n v="548"/>
    <x v="1"/>
    <x v="0"/>
    <x v="1"/>
    <x v="2"/>
    <n v="1"/>
    <x v="2"/>
    <x v="1174"/>
    <x v="1"/>
    <x v="0"/>
  </r>
  <r>
    <n v="34"/>
    <n v="1375"/>
    <x v="0"/>
    <x v="0"/>
    <x v="1"/>
    <x v="0"/>
    <n v="3"/>
    <x v="2"/>
    <x v="1175"/>
    <x v="0"/>
    <x v="2"/>
  </r>
  <r>
    <n v="53"/>
    <n v="661"/>
    <x v="1"/>
    <x v="2"/>
    <x v="0"/>
    <x v="3"/>
    <n v="3"/>
    <x v="1"/>
    <x v="1176"/>
    <x v="0"/>
    <x v="2"/>
  </r>
  <r>
    <n v="43"/>
    <n v="244"/>
    <x v="2"/>
    <x v="0"/>
    <x v="1"/>
    <x v="8"/>
    <n v="4"/>
    <x v="0"/>
    <x v="1177"/>
    <x v="1"/>
    <x v="0"/>
  </r>
  <r>
    <n v="34"/>
    <n v="511"/>
    <x v="0"/>
    <x v="0"/>
    <x v="0"/>
    <x v="0"/>
    <n v="4"/>
    <x v="0"/>
    <x v="1178"/>
    <x v="1"/>
    <x v="0"/>
  </r>
  <r>
    <n v="21"/>
    <n v="337"/>
    <x v="0"/>
    <x v="3"/>
    <x v="1"/>
    <x v="6"/>
    <n v="2"/>
    <x v="0"/>
    <x v="1179"/>
    <x v="1"/>
    <x v="0"/>
  </r>
  <r>
    <n v="38"/>
    <n v="1153"/>
    <x v="1"/>
    <x v="1"/>
    <x v="0"/>
    <x v="2"/>
    <n v="3"/>
    <x v="1"/>
    <x v="1180"/>
    <x v="1"/>
    <x v="0"/>
  </r>
  <r>
    <n v="22"/>
    <n v="1294"/>
    <x v="1"/>
    <x v="2"/>
    <x v="0"/>
    <x v="2"/>
    <n v="1"/>
    <x v="1"/>
    <x v="1181"/>
    <x v="0"/>
    <x v="0"/>
  </r>
  <r>
    <n v="31"/>
    <n v="196"/>
    <x v="0"/>
    <x v="3"/>
    <x v="0"/>
    <x v="0"/>
    <n v="4"/>
    <x v="1"/>
    <x v="1182"/>
    <x v="1"/>
    <x v="0"/>
  </r>
  <r>
    <n v="51"/>
    <n v="942"/>
    <x v="1"/>
    <x v="4"/>
    <x v="0"/>
    <x v="5"/>
    <n v="3"/>
    <x v="1"/>
    <x v="1183"/>
    <x v="1"/>
    <x v="0"/>
  </r>
  <r>
    <n v="37"/>
    <n v="589"/>
    <x v="0"/>
    <x v="3"/>
    <x v="1"/>
    <x v="0"/>
    <n v="2"/>
    <x v="1"/>
    <x v="1184"/>
    <x v="1"/>
    <x v="0"/>
  </r>
  <r>
    <n v="46"/>
    <n v="734"/>
    <x v="1"/>
    <x v="2"/>
    <x v="1"/>
    <x v="7"/>
    <n v="4"/>
    <x v="2"/>
    <x v="1185"/>
    <x v="0"/>
    <x v="0"/>
  </r>
  <r>
    <n v="36"/>
    <n v="1383"/>
    <x v="1"/>
    <x v="0"/>
    <x v="1"/>
    <x v="4"/>
    <n v="1"/>
    <x v="1"/>
    <x v="1186"/>
    <x v="0"/>
    <x v="0"/>
  </r>
  <r>
    <n v="44"/>
    <n v="429"/>
    <x v="1"/>
    <x v="2"/>
    <x v="1"/>
    <x v="1"/>
    <n v="2"/>
    <x v="2"/>
    <x v="531"/>
    <x v="0"/>
    <x v="1"/>
  </r>
  <r>
    <n v="37"/>
    <n v="1239"/>
    <x v="2"/>
    <x v="1"/>
    <x v="1"/>
    <x v="8"/>
    <n v="2"/>
    <x v="2"/>
    <x v="1187"/>
    <x v="1"/>
    <x v="0"/>
  </r>
  <r>
    <n v="35"/>
    <n v="303"/>
    <x v="0"/>
    <x v="0"/>
    <x v="1"/>
    <x v="0"/>
    <n v="4"/>
    <x v="0"/>
    <x v="1188"/>
    <x v="0"/>
    <x v="0"/>
  </r>
  <r>
    <n v="33"/>
    <n v="867"/>
    <x v="1"/>
    <x v="0"/>
    <x v="1"/>
    <x v="1"/>
    <n v="1"/>
    <x v="1"/>
    <x v="1189"/>
    <x v="1"/>
    <x v="0"/>
  </r>
  <r>
    <n v="28"/>
    <n v="1181"/>
    <x v="1"/>
    <x v="0"/>
    <x v="1"/>
    <x v="1"/>
    <n v="4"/>
    <x v="1"/>
    <x v="633"/>
    <x v="1"/>
    <x v="0"/>
  </r>
  <r>
    <n v="39"/>
    <n v="1253"/>
    <x v="1"/>
    <x v="2"/>
    <x v="1"/>
    <x v="7"/>
    <n v="3"/>
    <x v="0"/>
    <x v="1190"/>
    <x v="1"/>
    <x v="0"/>
  </r>
  <r>
    <n v="46"/>
    <n v="849"/>
    <x v="0"/>
    <x v="0"/>
    <x v="1"/>
    <x v="0"/>
    <n v="2"/>
    <x v="0"/>
    <x v="1191"/>
    <x v="1"/>
    <x v="2"/>
  </r>
  <r>
    <n v="40"/>
    <n v="616"/>
    <x v="1"/>
    <x v="0"/>
    <x v="0"/>
    <x v="2"/>
    <n v="1"/>
    <x v="1"/>
    <x v="1192"/>
    <x v="1"/>
    <x v="0"/>
  </r>
  <r>
    <n v="42"/>
    <n v="1128"/>
    <x v="1"/>
    <x v="2"/>
    <x v="1"/>
    <x v="4"/>
    <n v="1"/>
    <x v="1"/>
    <x v="1193"/>
    <x v="1"/>
    <x v="0"/>
  </r>
  <r>
    <n v="35"/>
    <n v="1180"/>
    <x v="1"/>
    <x v="2"/>
    <x v="1"/>
    <x v="3"/>
    <n v="4"/>
    <x v="2"/>
    <x v="1194"/>
    <x v="1"/>
    <x v="2"/>
  </r>
  <r>
    <n v="38"/>
    <n v="1336"/>
    <x v="2"/>
    <x v="5"/>
    <x v="1"/>
    <x v="8"/>
    <n v="2"/>
    <x v="2"/>
    <x v="1195"/>
    <x v="1"/>
    <x v="2"/>
  </r>
  <r>
    <n v="34"/>
    <n v="234"/>
    <x v="1"/>
    <x v="0"/>
    <x v="1"/>
    <x v="2"/>
    <n v="1"/>
    <x v="1"/>
    <x v="800"/>
    <x v="1"/>
    <x v="1"/>
  </r>
  <r>
    <n v="37"/>
    <n v="370"/>
    <x v="1"/>
    <x v="2"/>
    <x v="1"/>
    <x v="3"/>
    <n v="1"/>
    <x v="0"/>
    <x v="1196"/>
    <x v="1"/>
    <x v="0"/>
  </r>
  <r>
    <n v="39"/>
    <n v="766"/>
    <x v="0"/>
    <x v="0"/>
    <x v="1"/>
    <x v="0"/>
    <n v="4"/>
    <x v="2"/>
    <x v="1197"/>
    <x v="1"/>
    <x v="1"/>
  </r>
  <r>
    <n v="43"/>
    <n v="343"/>
    <x v="1"/>
    <x v="0"/>
    <x v="1"/>
    <x v="1"/>
    <n v="3"/>
    <x v="0"/>
    <x v="1198"/>
    <x v="1"/>
    <x v="2"/>
  </r>
  <r>
    <n v="41"/>
    <n v="447"/>
    <x v="1"/>
    <x v="0"/>
    <x v="1"/>
    <x v="4"/>
    <n v="2"/>
    <x v="0"/>
    <x v="1199"/>
    <x v="1"/>
    <x v="0"/>
  </r>
  <r>
    <n v="41"/>
    <n v="796"/>
    <x v="0"/>
    <x v="3"/>
    <x v="0"/>
    <x v="0"/>
    <n v="3"/>
    <x v="2"/>
    <x v="1200"/>
    <x v="0"/>
    <x v="0"/>
  </r>
  <r>
    <n v="30"/>
    <n v="1092"/>
    <x v="1"/>
    <x v="2"/>
    <x v="0"/>
    <x v="3"/>
    <n v="3"/>
    <x v="0"/>
    <x v="1201"/>
    <x v="1"/>
    <x v="0"/>
  </r>
  <r>
    <n v="26"/>
    <n v="920"/>
    <x v="2"/>
    <x v="2"/>
    <x v="0"/>
    <x v="8"/>
    <n v="2"/>
    <x v="1"/>
    <x v="1202"/>
    <x v="0"/>
    <x v="0"/>
  </r>
  <r>
    <n v="46"/>
    <n v="261"/>
    <x v="1"/>
    <x v="2"/>
    <x v="0"/>
    <x v="4"/>
    <n v="2"/>
    <x v="1"/>
    <x v="1203"/>
    <x v="1"/>
    <x v="0"/>
  </r>
  <r>
    <n v="40"/>
    <n v="1194"/>
    <x v="1"/>
    <x v="0"/>
    <x v="0"/>
    <x v="4"/>
    <n v="4"/>
    <x v="2"/>
    <x v="1204"/>
    <x v="1"/>
    <x v="0"/>
  </r>
  <r>
    <n v="34"/>
    <n v="810"/>
    <x v="0"/>
    <x v="4"/>
    <x v="1"/>
    <x v="0"/>
    <n v="3"/>
    <x v="1"/>
    <x v="1205"/>
    <x v="1"/>
    <x v="0"/>
  </r>
  <r>
    <n v="58"/>
    <n v="350"/>
    <x v="0"/>
    <x v="2"/>
    <x v="1"/>
    <x v="5"/>
    <n v="2"/>
    <x v="2"/>
    <x v="1206"/>
    <x v="1"/>
    <x v="2"/>
  </r>
  <r>
    <n v="35"/>
    <n v="185"/>
    <x v="1"/>
    <x v="2"/>
    <x v="1"/>
    <x v="2"/>
    <n v="3"/>
    <x v="1"/>
    <x v="1207"/>
    <x v="1"/>
    <x v="0"/>
  </r>
  <r>
    <n v="47"/>
    <n v="1001"/>
    <x v="1"/>
    <x v="0"/>
    <x v="0"/>
    <x v="3"/>
    <n v="2"/>
    <x v="2"/>
    <x v="1208"/>
    <x v="0"/>
    <x v="0"/>
  </r>
  <r>
    <n v="40"/>
    <n v="750"/>
    <x v="1"/>
    <x v="0"/>
    <x v="0"/>
    <x v="4"/>
    <n v="1"/>
    <x v="2"/>
    <x v="1209"/>
    <x v="1"/>
    <x v="0"/>
  </r>
  <r>
    <n v="54"/>
    <n v="431"/>
    <x v="1"/>
    <x v="2"/>
    <x v="0"/>
    <x v="1"/>
    <n v="4"/>
    <x v="1"/>
    <x v="1210"/>
    <x v="1"/>
    <x v="0"/>
  </r>
  <r>
    <n v="31"/>
    <n v="1125"/>
    <x v="0"/>
    <x v="3"/>
    <x v="0"/>
    <x v="0"/>
    <n v="1"/>
    <x v="1"/>
    <x v="1211"/>
    <x v="1"/>
    <x v="1"/>
  </r>
  <r>
    <n v="28"/>
    <n v="1217"/>
    <x v="1"/>
    <x v="2"/>
    <x v="0"/>
    <x v="1"/>
    <n v="1"/>
    <x v="1"/>
    <x v="1212"/>
    <x v="1"/>
    <x v="0"/>
  </r>
  <r>
    <n v="38"/>
    <n v="723"/>
    <x v="0"/>
    <x v="3"/>
    <x v="0"/>
    <x v="6"/>
    <n v="4"/>
    <x v="1"/>
    <x v="517"/>
    <x v="0"/>
    <x v="0"/>
  </r>
  <r>
    <n v="26"/>
    <n v="572"/>
    <x v="0"/>
    <x v="2"/>
    <x v="1"/>
    <x v="0"/>
    <n v="4"/>
    <x v="0"/>
    <x v="1213"/>
    <x v="1"/>
    <x v="0"/>
  </r>
  <r>
    <n v="58"/>
    <n v="1216"/>
    <x v="1"/>
    <x v="0"/>
    <x v="1"/>
    <x v="7"/>
    <n v="3"/>
    <x v="1"/>
    <x v="1214"/>
    <x v="0"/>
    <x v="1"/>
  </r>
  <r>
    <n v="18"/>
    <n v="1431"/>
    <x v="1"/>
    <x v="2"/>
    <x v="0"/>
    <x v="1"/>
    <n v="3"/>
    <x v="0"/>
    <x v="1215"/>
    <x v="1"/>
    <x v="2"/>
  </r>
  <r>
    <n v="31"/>
    <n v="359"/>
    <x v="2"/>
    <x v="5"/>
    <x v="1"/>
    <x v="8"/>
    <n v="1"/>
    <x v="1"/>
    <x v="98"/>
    <x v="1"/>
    <x v="0"/>
  </r>
  <r>
    <n v="29"/>
    <n v="350"/>
    <x v="2"/>
    <x v="5"/>
    <x v="1"/>
    <x v="8"/>
    <n v="1"/>
    <x v="2"/>
    <x v="1216"/>
    <x v="0"/>
    <x v="0"/>
  </r>
  <r>
    <n v="45"/>
    <n v="589"/>
    <x v="0"/>
    <x v="0"/>
    <x v="0"/>
    <x v="0"/>
    <n v="3"/>
    <x v="1"/>
    <x v="1217"/>
    <x v="1"/>
    <x v="2"/>
  </r>
  <r>
    <n v="36"/>
    <n v="430"/>
    <x v="1"/>
    <x v="1"/>
    <x v="0"/>
    <x v="1"/>
    <n v="2"/>
    <x v="1"/>
    <x v="1218"/>
    <x v="0"/>
    <x v="0"/>
  </r>
  <r>
    <n v="43"/>
    <n v="1422"/>
    <x v="0"/>
    <x v="0"/>
    <x v="1"/>
    <x v="0"/>
    <n v="4"/>
    <x v="1"/>
    <x v="1219"/>
    <x v="1"/>
    <x v="1"/>
  </r>
  <r>
    <n v="27"/>
    <n v="1297"/>
    <x v="1"/>
    <x v="0"/>
    <x v="0"/>
    <x v="2"/>
    <n v="4"/>
    <x v="0"/>
    <x v="1220"/>
    <x v="0"/>
    <x v="1"/>
  </r>
  <r>
    <n v="29"/>
    <n v="574"/>
    <x v="1"/>
    <x v="2"/>
    <x v="1"/>
    <x v="2"/>
    <n v="4"/>
    <x v="1"/>
    <x v="1221"/>
    <x v="1"/>
    <x v="1"/>
  </r>
  <r>
    <n v="32"/>
    <n v="1318"/>
    <x v="0"/>
    <x v="3"/>
    <x v="1"/>
    <x v="0"/>
    <n v="4"/>
    <x v="0"/>
    <x v="1222"/>
    <x v="1"/>
    <x v="1"/>
  </r>
  <r>
    <n v="42"/>
    <n v="355"/>
    <x v="1"/>
    <x v="4"/>
    <x v="1"/>
    <x v="1"/>
    <n v="3"/>
    <x v="1"/>
    <x v="808"/>
    <x v="1"/>
    <x v="2"/>
  </r>
  <r>
    <n v="47"/>
    <n v="207"/>
    <x v="1"/>
    <x v="0"/>
    <x v="0"/>
    <x v="2"/>
    <n v="3"/>
    <x v="0"/>
    <x v="1223"/>
    <x v="1"/>
    <x v="0"/>
  </r>
  <r>
    <n v="46"/>
    <n v="706"/>
    <x v="1"/>
    <x v="0"/>
    <x v="1"/>
    <x v="3"/>
    <n v="4"/>
    <x v="2"/>
    <x v="1224"/>
    <x v="1"/>
    <x v="0"/>
  </r>
  <r>
    <n v="28"/>
    <n v="280"/>
    <x v="2"/>
    <x v="0"/>
    <x v="1"/>
    <x v="8"/>
    <n v="4"/>
    <x v="2"/>
    <x v="1225"/>
    <x v="1"/>
    <x v="2"/>
  </r>
  <r>
    <n v="29"/>
    <n v="726"/>
    <x v="1"/>
    <x v="0"/>
    <x v="1"/>
    <x v="4"/>
    <n v="3"/>
    <x v="2"/>
    <x v="1226"/>
    <x v="1"/>
    <x v="0"/>
  </r>
  <r>
    <n v="42"/>
    <n v="1142"/>
    <x v="1"/>
    <x v="0"/>
    <x v="1"/>
    <x v="2"/>
    <n v="3"/>
    <x v="0"/>
    <x v="1227"/>
    <x v="1"/>
    <x v="0"/>
  </r>
  <r>
    <n v="32"/>
    <n v="414"/>
    <x v="0"/>
    <x v="3"/>
    <x v="1"/>
    <x v="0"/>
    <n v="2"/>
    <x v="0"/>
    <x v="1228"/>
    <x v="0"/>
    <x v="0"/>
  </r>
  <r>
    <n v="46"/>
    <n v="1319"/>
    <x v="0"/>
    <x v="4"/>
    <x v="0"/>
    <x v="0"/>
    <n v="1"/>
    <x v="2"/>
    <x v="1229"/>
    <x v="1"/>
    <x v="0"/>
  </r>
  <r>
    <n v="27"/>
    <n v="728"/>
    <x v="0"/>
    <x v="2"/>
    <x v="0"/>
    <x v="6"/>
    <n v="3"/>
    <x v="1"/>
    <x v="1230"/>
    <x v="1"/>
    <x v="0"/>
  </r>
  <r>
    <n v="29"/>
    <n v="352"/>
    <x v="2"/>
    <x v="2"/>
    <x v="1"/>
    <x v="8"/>
    <n v="2"/>
    <x v="1"/>
    <x v="1231"/>
    <x v="1"/>
    <x v="0"/>
  </r>
  <r>
    <n v="43"/>
    <n v="823"/>
    <x v="1"/>
    <x v="2"/>
    <x v="0"/>
    <x v="5"/>
    <n v="3"/>
    <x v="1"/>
    <x v="1232"/>
    <x v="1"/>
    <x v="0"/>
  </r>
  <r>
    <n v="48"/>
    <n v="1224"/>
    <x v="1"/>
    <x v="0"/>
    <x v="1"/>
    <x v="7"/>
    <n v="2"/>
    <x v="1"/>
    <x v="1233"/>
    <x v="1"/>
    <x v="0"/>
  </r>
  <r>
    <n v="29"/>
    <n v="459"/>
    <x v="1"/>
    <x v="0"/>
    <x v="1"/>
    <x v="1"/>
    <n v="4"/>
    <x v="0"/>
    <x v="1234"/>
    <x v="0"/>
    <x v="1"/>
  </r>
  <r>
    <n v="46"/>
    <n v="1254"/>
    <x v="0"/>
    <x v="0"/>
    <x v="0"/>
    <x v="0"/>
    <n v="2"/>
    <x v="1"/>
    <x v="1235"/>
    <x v="1"/>
    <x v="0"/>
  </r>
  <r>
    <n v="27"/>
    <n v="1131"/>
    <x v="1"/>
    <x v="0"/>
    <x v="0"/>
    <x v="1"/>
    <n v="1"/>
    <x v="1"/>
    <x v="1236"/>
    <x v="1"/>
    <x v="1"/>
  </r>
  <r>
    <n v="39"/>
    <n v="835"/>
    <x v="1"/>
    <x v="1"/>
    <x v="1"/>
    <x v="1"/>
    <n v="4"/>
    <x v="2"/>
    <x v="1237"/>
    <x v="1"/>
    <x v="0"/>
  </r>
  <r>
    <n v="55"/>
    <n v="836"/>
    <x v="1"/>
    <x v="4"/>
    <x v="1"/>
    <x v="1"/>
    <n v="4"/>
    <x v="1"/>
    <x v="1238"/>
    <x v="1"/>
    <x v="0"/>
  </r>
  <r>
    <n v="28"/>
    <n v="1172"/>
    <x v="0"/>
    <x v="2"/>
    <x v="0"/>
    <x v="6"/>
    <n v="2"/>
    <x v="1"/>
    <x v="1239"/>
    <x v="1"/>
    <x v="0"/>
  </r>
  <r>
    <n v="30"/>
    <n v="945"/>
    <x v="0"/>
    <x v="2"/>
    <x v="1"/>
    <x v="6"/>
    <n v="4"/>
    <x v="0"/>
    <x v="1240"/>
    <x v="1"/>
    <x v="0"/>
  </r>
  <r>
    <n v="22"/>
    <n v="391"/>
    <x v="1"/>
    <x v="0"/>
    <x v="1"/>
    <x v="1"/>
    <n v="2"/>
    <x v="0"/>
    <x v="1241"/>
    <x v="0"/>
    <x v="0"/>
  </r>
  <r>
    <n v="36"/>
    <n v="1266"/>
    <x v="0"/>
    <x v="4"/>
    <x v="0"/>
    <x v="0"/>
    <n v="3"/>
    <x v="1"/>
    <x v="1242"/>
    <x v="0"/>
    <x v="0"/>
  </r>
  <r>
    <n v="31"/>
    <n v="311"/>
    <x v="1"/>
    <x v="0"/>
    <x v="1"/>
    <x v="2"/>
    <n v="3"/>
    <x v="2"/>
    <x v="378"/>
    <x v="1"/>
    <x v="0"/>
  </r>
  <r>
    <n v="34"/>
    <n v="1480"/>
    <x v="0"/>
    <x v="0"/>
    <x v="1"/>
    <x v="0"/>
    <n v="4"/>
    <x v="1"/>
    <x v="1243"/>
    <x v="0"/>
    <x v="0"/>
  </r>
  <r>
    <n v="29"/>
    <n v="592"/>
    <x v="1"/>
    <x v="0"/>
    <x v="1"/>
    <x v="2"/>
    <n v="1"/>
    <x v="0"/>
    <x v="1244"/>
    <x v="1"/>
    <x v="0"/>
  </r>
  <r>
    <n v="37"/>
    <n v="783"/>
    <x v="1"/>
    <x v="2"/>
    <x v="1"/>
    <x v="1"/>
    <n v="1"/>
    <x v="1"/>
    <x v="948"/>
    <x v="0"/>
    <x v="0"/>
  </r>
  <r>
    <n v="35"/>
    <n v="219"/>
    <x v="1"/>
    <x v="1"/>
    <x v="0"/>
    <x v="3"/>
    <n v="2"/>
    <x v="1"/>
    <x v="1245"/>
    <x v="0"/>
    <x v="0"/>
  </r>
  <r>
    <n v="45"/>
    <n v="556"/>
    <x v="1"/>
    <x v="0"/>
    <x v="0"/>
    <x v="3"/>
    <n v="4"/>
    <x v="1"/>
    <x v="1246"/>
    <x v="1"/>
    <x v="0"/>
  </r>
  <r>
    <n v="36"/>
    <n v="1213"/>
    <x v="2"/>
    <x v="5"/>
    <x v="1"/>
    <x v="8"/>
    <n v="4"/>
    <x v="0"/>
    <x v="1247"/>
    <x v="1"/>
    <x v="1"/>
  </r>
  <r>
    <n v="40"/>
    <n v="1137"/>
    <x v="1"/>
    <x v="0"/>
    <x v="1"/>
    <x v="5"/>
    <n v="1"/>
    <x v="2"/>
    <x v="1248"/>
    <x v="1"/>
    <x v="0"/>
  </r>
  <r>
    <n v="26"/>
    <n v="482"/>
    <x v="1"/>
    <x v="0"/>
    <x v="0"/>
    <x v="1"/>
    <n v="3"/>
    <x v="1"/>
    <x v="1249"/>
    <x v="0"/>
    <x v="0"/>
  </r>
  <r>
    <n v="27"/>
    <n v="511"/>
    <x v="0"/>
    <x v="2"/>
    <x v="0"/>
    <x v="0"/>
    <n v="3"/>
    <x v="0"/>
    <x v="559"/>
    <x v="1"/>
    <x v="0"/>
  </r>
  <r>
    <n v="48"/>
    <n v="117"/>
    <x v="1"/>
    <x v="2"/>
    <x v="0"/>
    <x v="5"/>
    <n v="4"/>
    <x v="2"/>
    <x v="1250"/>
    <x v="1"/>
    <x v="1"/>
  </r>
  <r>
    <n v="44"/>
    <n v="170"/>
    <x v="1"/>
    <x v="0"/>
    <x v="1"/>
    <x v="4"/>
    <n v="1"/>
    <x v="1"/>
    <x v="1251"/>
    <x v="1"/>
    <x v="0"/>
  </r>
  <r>
    <n v="34"/>
    <n v="967"/>
    <x v="1"/>
    <x v="4"/>
    <x v="1"/>
    <x v="1"/>
    <n v="1"/>
    <x v="1"/>
    <x v="1252"/>
    <x v="0"/>
    <x v="2"/>
  </r>
  <r>
    <n v="56"/>
    <n v="1162"/>
    <x v="1"/>
    <x v="0"/>
    <x v="1"/>
    <x v="2"/>
    <n v="4"/>
    <x v="0"/>
    <x v="1105"/>
    <x v="1"/>
    <x v="0"/>
  </r>
  <r>
    <n v="36"/>
    <n v="335"/>
    <x v="0"/>
    <x v="3"/>
    <x v="1"/>
    <x v="0"/>
    <n v="2"/>
    <x v="1"/>
    <x v="1253"/>
    <x v="1"/>
    <x v="0"/>
  </r>
  <r>
    <n v="41"/>
    <n v="337"/>
    <x v="0"/>
    <x v="3"/>
    <x v="0"/>
    <x v="0"/>
    <n v="2"/>
    <x v="1"/>
    <x v="1254"/>
    <x v="1"/>
    <x v="0"/>
  </r>
  <r>
    <n v="42"/>
    <n v="1396"/>
    <x v="1"/>
    <x v="2"/>
    <x v="1"/>
    <x v="7"/>
    <n v="1"/>
    <x v="1"/>
    <x v="1255"/>
    <x v="1"/>
    <x v="0"/>
  </r>
  <r>
    <n v="31"/>
    <n v="1079"/>
    <x v="0"/>
    <x v="2"/>
    <x v="0"/>
    <x v="0"/>
    <n v="4"/>
    <x v="2"/>
    <x v="1256"/>
    <x v="0"/>
    <x v="0"/>
  </r>
  <r>
    <n v="34"/>
    <n v="735"/>
    <x v="0"/>
    <x v="2"/>
    <x v="0"/>
    <x v="0"/>
    <n v="4"/>
    <x v="1"/>
    <x v="1257"/>
    <x v="0"/>
    <x v="0"/>
  </r>
  <r>
    <n v="31"/>
    <n v="471"/>
    <x v="1"/>
    <x v="2"/>
    <x v="0"/>
    <x v="2"/>
    <n v="3"/>
    <x v="2"/>
    <x v="1258"/>
    <x v="1"/>
    <x v="0"/>
  </r>
  <r>
    <n v="26"/>
    <n v="1096"/>
    <x v="1"/>
    <x v="1"/>
    <x v="1"/>
    <x v="2"/>
    <n v="4"/>
    <x v="1"/>
    <x v="1259"/>
    <x v="1"/>
    <x v="1"/>
  </r>
  <r>
    <n v="45"/>
    <n v="1297"/>
    <x v="1"/>
    <x v="2"/>
    <x v="1"/>
    <x v="4"/>
    <n v="3"/>
    <x v="0"/>
    <x v="1260"/>
    <x v="1"/>
    <x v="1"/>
  </r>
  <r>
    <n v="33"/>
    <n v="217"/>
    <x v="0"/>
    <x v="3"/>
    <x v="1"/>
    <x v="0"/>
    <n v="3"/>
    <x v="0"/>
    <x v="1261"/>
    <x v="1"/>
    <x v="0"/>
  </r>
  <r>
    <n v="28"/>
    <n v="783"/>
    <x v="0"/>
    <x v="0"/>
    <x v="1"/>
    <x v="0"/>
    <n v="4"/>
    <x v="1"/>
    <x v="1262"/>
    <x v="0"/>
    <x v="1"/>
  </r>
  <r>
    <n v="29"/>
    <n v="746"/>
    <x v="0"/>
    <x v="4"/>
    <x v="1"/>
    <x v="6"/>
    <n v="1"/>
    <x v="0"/>
    <x v="1263"/>
    <x v="1"/>
    <x v="1"/>
  </r>
  <r>
    <n v="39"/>
    <n v="1251"/>
    <x v="0"/>
    <x v="0"/>
    <x v="0"/>
    <x v="0"/>
    <n v="3"/>
    <x v="1"/>
    <x v="1264"/>
    <x v="1"/>
    <x v="2"/>
  </r>
  <r>
    <n v="27"/>
    <n v="1354"/>
    <x v="1"/>
    <x v="4"/>
    <x v="1"/>
    <x v="1"/>
    <n v="2"/>
    <x v="1"/>
    <x v="1265"/>
    <x v="1"/>
    <x v="0"/>
  </r>
  <r>
    <n v="34"/>
    <n v="735"/>
    <x v="1"/>
    <x v="1"/>
    <x v="1"/>
    <x v="1"/>
    <n v="4"/>
    <x v="1"/>
    <x v="1266"/>
    <x v="0"/>
    <x v="1"/>
  </r>
  <r>
    <n v="28"/>
    <n v="1475"/>
    <x v="0"/>
    <x v="3"/>
    <x v="0"/>
    <x v="0"/>
    <n v="3"/>
    <x v="0"/>
    <x v="1267"/>
    <x v="0"/>
    <x v="0"/>
  </r>
  <r>
    <n v="47"/>
    <n v="1169"/>
    <x v="1"/>
    <x v="4"/>
    <x v="1"/>
    <x v="1"/>
    <n v="2"/>
    <x v="1"/>
    <x v="931"/>
    <x v="1"/>
    <x v="2"/>
  </r>
  <r>
    <n v="56"/>
    <n v="1443"/>
    <x v="0"/>
    <x v="3"/>
    <x v="0"/>
    <x v="0"/>
    <n v="1"/>
    <x v="1"/>
    <x v="1268"/>
    <x v="1"/>
    <x v="0"/>
  </r>
  <r>
    <n v="39"/>
    <n v="867"/>
    <x v="1"/>
    <x v="2"/>
    <x v="1"/>
    <x v="3"/>
    <n v="1"/>
    <x v="1"/>
    <x v="1269"/>
    <x v="1"/>
    <x v="0"/>
  </r>
  <r>
    <n v="38"/>
    <n v="1394"/>
    <x v="1"/>
    <x v="2"/>
    <x v="0"/>
    <x v="1"/>
    <n v="2"/>
    <x v="2"/>
    <x v="1270"/>
    <x v="0"/>
    <x v="1"/>
  </r>
  <r>
    <n v="58"/>
    <n v="605"/>
    <x v="0"/>
    <x v="0"/>
    <x v="0"/>
    <x v="5"/>
    <n v="4"/>
    <x v="1"/>
    <x v="1271"/>
    <x v="0"/>
    <x v="0"/>
  </r>
  <r>
    <n v="32"/>
    <n v="238"/>
    <x v="1"/>
    <x v="0"/>
    <x v="0"/>
    <x v="1"/>
    <n v="3"/>
    <x v="0"/>
    <x v="1272"/>
    <x v="0"/>
    <x v="1"/>
  </r>
  <r>
    <n v="38"/>
    <n v="1206"/>
    <x v="1"/>
    <x v="0"/>
    <x v="1"/>
    <x v="1"/>
    <n v="4"/>
    <x v="2"/>
    <x v="1273"/>
    <x v="1"/>
    <x v="0"/>
  </r>
  <r>
    <n v="49"/>
    <n v="1064"/>
    <x v="1"/>
    <x v="0"/>
    <x v="1"/>
    <x v="7"/>
    <n v="4"/>
    <x v="1"/>
    <x v="1274"/>
    <x v="1"/>
    <x v="1"/>
  </r>
  <r>
    <n v="42"/>
    <n v="419"/>
    <x v="0"/>
    <x v="3"/>
    <x v="1"/>
    <x v="0"/>
    <n v="4"/>
    <x v="2"/>
    <x v="1275"/>
    <x v="0"/>
    <x v="0"/>
  </r>
  <r>
    <n v="27"/>
    <n v="1337"/>
    <x v="2"/>
    <x v="5"/>
    <x v="0"/>
    <x v="8"/>
    <n v="2"/>
    <x v="1"/>
    <x v="1276"/>
    <x v="1"/>
    <x v="1"/>
  </r>
  <r>
    <n v="35"/>
    <n v="682"/>
    <x v="0"/>
    <x v="2"/>
    <x v="1"/>
    <x v="0"/>
    <n v="1"/>
    <x v="1"/>
    <x v="489"/>
    <x v="1"/>
    <x v="0"/>
  </r>
  <r>
    <n v="28"/>
    <n v="1103"/>
    <x v="1"/>
    <x v="2"/>
    <x v="1"/>
    <x v="1"/>
    <n v="3"/>
    <x v="0"/>
    <x v="1277"/>
    <x v="1"/>
    <x v="2"/>
  </r>
  <r>
    <n v="31"/>
    <n v="976"/>
    <x v="1"/>
    <x v="2"/>
    <x v="1"/>
    <x v="1"/>
    <n v="1"/>
    <x v="2"/>
    <x v="1278"/>
    <x v="0"/>
    <x v="2"/>
  </r>
  <r>
    <n v="36"/>
    <n v="1351"/>
    <x v="1"/>
    <x v="0"/>
    <x v="1"/>
    <x v="2"/>
    <n v="2"/>
    <x v="1"/>
    <x v="1279"/>
    <x v="1"/>
    <x v="2"/>
  </r>
  <r>
    <n v="34"/>
    <n v="937"/>
    <x v="0"/>
    <x v="3"/>
    <x v="1"/>
    <x v="0"/>
    <n v="4"/>
    <x v="0"/>
    <x v="1280"/>
    <x v="1"/>
    <x v="0"/>
  </r>
  <r>
    <n v="34"/>
    <n v="1239"/>
    <x v="0"/>
    <x v="2"/>
    <x v="1"/>
    <x v="0"/>
    <n v="3"/>
    <x v="2"/>
    <x v="1281"/>
    <x v="1"/>
    <x v="0"/>
  </r>
  <r>
    <n v="26"/>
    <n v="157"/>
    <x v="1"/>
    <x v="2"/>
    <x v="1"/>
    <x v="2"/>
    <n v="1"/>
    <x v="0"/>
    <x v="1282"/>
    <x v="1"/>
    <x v="0"/>
  </r>
  <r>
    <n v="29"/>
    <n v="136"/>
    <x v="1"/>
    <x v="0"/>
    <x v="1"/>
    <x v="4"/>
    <n v="1"/>
    <x v="1"/>
    <x v="1283"/>
    <x v="1"/>
    <x v="0"/>
  </r>
  <r>
    <n v="32"/>
    <n v="1146"/>
    <x v="1"/>
    <x v="2"/>
    <x v="0"/>
    <x v="4"/>
    <n v="4"/>
    <x v="2"/>
    <x v="1284"/>
    <x v="1"/>
    <x v="2"/>
  </r>
  <r>
    <n v="31"/>
    <n v="1125"/>
    <x v="1"/>
    <x v="0"/>
    <x v="1"/>
    <x v="1"/>
    <n v="1"/>
    <x v="1"/>
    <x v="701"/>
    <x v="1"/>
    <x v="1"/>
  </r>
  <r>
    <n v="28"/>
    <n v="1404"/>
    <x v="1"/>
    <x v="4"/>
    <x v="1"/>
    <x v="2"/>
    <n v="4"/>
    <x v="2"/>
    <x v="1039"/>
    <x v="1"/>
    <x v="0"/>
  </r>
  <r>
    <n v="38"/>
    <n v="1404"/>
    <x v="0"/>
    <x v="0"/>
    <x v="1"/>
    <x v="6"/>
    <n v="1"/>
    <x v="0"/>
    <x v="1285"/>
    <x v="1"/>
    <x v="0"/>
  </r>
  <r>
    <n v="35"/>
    <n v="1224"/>
    <x v="0"/>
    <x v="0"/>
    <x v="0"/>
    <x v="0"/>
    <n v="4"/>
    <x v="1"/>
    <x v="626"/>
    <x v="0"/>
    <x v="0"/>
  </r>
  <r>
    <n v="27"/>
    <n v="954"/>
    <x v="0"/>
    <x v="3"/>
    <x v="1"/>
    <x v="0"/>
    <n v="4"/>
    <x v="0"/>
    <x v="1286"/>
    <x v="1"/>
    <x v="0"/>
  </r>
  <r>
    <n v="32"/>
    <n v="1373"/>
    <x v="1"/>
    <x v="0"/>
    <x v="1"/>
    <x v="3"/>
    <n v="4"/>
    <x v="0"/>
    <x v="1287"/>
    <x v="1"/>
    <x v="0"/>
  </r>
  <r>
    <n v="31"/>
    <n v="754"/>
    <x v="0"/>
    <x v="3"/>
    <x v="1"/>
    <x v="0"/>
    <n v="4"/>
    <x v="1"/>
    <x v="1288"/>
    <x v="0"/>
    <x v="1"/>
  </r>
  <r>
    <n v="53"/>
    <n v="1168"/>
    <x v="0"/>
    <x v="0"/>
    <x v="1"/>
    <x v="0"/>
    <n v="1"/>
    <x v="0"/>
    <x v="1289"/>
    <x v="0"/>
    <x v="0"/>
  </r>
  <r>
    <n v="54"/>
    <n v="155"/>
    <x v="1"/>
    <x v="0"/>
    <x v="0"/>
    <x v="1"/>
    <n v="3"/>
    <x v="1"/>
    <x v="1290"/>
    <x v="1"/>
    <x v="0"/>
  </r>
  <r>
    <n v="33"/>
    <n v="1303"/>
    <x v="1"/>
    <x v="0"/>
    <x v="1"/>
    <x v="4"/>
    <n v="3"/>
    <x v="2"/>
    <x v="1291"/>
    <x v="1"/>
    <x v="1"/>
  </r>
  <r>
    <n v="43"/>
    <n v="574"/>
    <x v="1"/>
    <x v="0"/>
    <x v="1"/>
    <x v="4"/>
    <n v="3"/>
    <x v="1"/>
    <x v="1292"/>
    <x v="1"/>
    <x v="0"/>
  </r>
  <r>
    <n v="38"/>
    <n v="1444"/>
    <x v="2"/>
    <x v="1"/>
    <x v="1"/>
    <x v="8"/>
    <n v="2"/>
    <x v="1"/>
    <x v="1293"/>
    <x v="0"/>
    <x v="1"/>
  </r>
  <r>
    <n v="55"/>
    <n v="189"/>
    <x v="2"/>
    <x v="5"/>
    <x v="1"/>
    <x v="5"/>
    <n v="2"/>
    <x v="1"/>
    <x v="1294"/>
    <x v="0"/>
    <x v="0"/>
  </r>
  <r>
    <n v="31"/>
    <n v="1276"/>
    <x v="1"/>
    <x v="2"/>
    <x v="0"/>
    <x v="2"/>
    <n v="4"/>
    <x v="2"/>
    <x v="1295"/>
    <x v="0"/>
    <x v="0"/>
  </r>
  <r>
    <n v="39"/>
    <n v="119"/>
    <x v="0"/>
    <x v="3"/>
    <x v="1"/>
    <x v="0"/>
    <n v="1"/>
    <x v="0"/>
    <x v="1296"/>
    <x v="1"/>
    <x v="0"/>
  </r>
  <r>
    <n v="42"/>
    <n v="335"/>
    <x v="1"/>
    <x v="0"/>
    <x v="1"/>
    <x v="1"/>
    <n v="3"/>
    <x v="0"/>
    <x v="1297"/>
    <x v="1"/>
    <x v="2"/>
  </r>
  <r>
    <n v="31"/>
    <n v="697"/>
    <x v="1"/>
    <x v="2"/>
    <x v="0"/>
    <x v="7"/>
    <n v="3"/>
    <x v="1"/>
    <x v="1298"/>
    <x v="1"/>
    <x v="2"/>
  </r>
  <r>
    <n v="54"/>
    <n v="157"/>
    <x v="1"/>
    <x v="2"/>
    <x v="0"/>
    <x v="3"/>
    <n v="1"/>
    <x v="0"/>
    <x v="1299"/>
    <x v="0"/>
    <x v="0"/>
  </r>
  <r>
    <n v="24"/>
    <n v="771"/>
    <x v="1"/>
    <x v="0"/>
    <x v="1"/>
    <x v="4"/>
    <n v="3"/>
    <x v="0"/>
    <x v="1300"/>
    <x v="1"/>
    <x v="0"/>
  </r>
  <r>
    <n v="23"/>
    <n v="571"/>
    <x v="1"/>
    <x v="1"/>
    <x v="1"/>
    <x v="2"/>
    <n v="4"/>
    <x v="0"/>
    <x v="1301"/>
    <x v="1"/>
    <x v="0"/>
  </r>
  <r>
    <n v="40"/>
    <n v="692"/>
    <x v="1"/>
    <x v="4"/>
    <x v="0"/>
    <x v="2"/>
    <n v="3"/>
    <x v="1"/>
    <x v="1302"/>
    <x v="1"/>
    <x v="1"/>
  </r>
  <r>
    <n v="40"/>
    <n v="444"/>
    <x v="0"/>
    <x v="3"/>
    <x v="0"/>
    <x v="0"/>
    <n v="2"/>
    <x v="1"/>
    <x v="1303"/>
    <x v="1"/>
    <x v="0"/>
  </r>
  <r>
    <n v="25"/>
    <n v="309"/>
    <x v="2"/>
    <x v="5"/>
    <x v="0"/>
    <x v="8"/>
    <n v="2"/>
    <x v="1"/>
    <x v="467"/>
    <x v="1"/>
    <x v="0"/>
  </r>
  <r>
    <n v="30"/>
    <n v="911"/>
    <x v="1"/>
    <x v="2"/>
    <x v="1"/>
    <x v="2"/>
    <n v="2"/>
    <x v="1"/>
    <x v="1304"/>
    <x v="1"/>
    <x v="0"/>
  </r>
  <r>
    <n v="25"/>
    <n v="977"/>
    <x v="1"/>
    <x v="1"/>
    <x v="1"/>
    <x v="2"/>
    <n v="3"/>
    <x v="2"/>
    <x v="1305"/>
    <x v="0"/>
    <x v="0"/>
  </r>
  <r>
    <n v="47"/>
    <n v="1180"/>
    <x v="1"/>
    <x v="2"/>
    <x v="1"/>
    <x v="4"/>
    <n v="3"/>
    <x v="0"/>
    <x v="1306"/>
    <x v="1"/>
    <x v="0"/>
  </r>
  <r>
    <n v="33"/>
    <n v="1313"/>
    <x v="1"/>
    <x v="2"/>
    <x v="1"/>
    <x v="2"/>
    <n v="3"/>
    <x v="2"/>
    <x v="641"/>
    <x v="1"/>
    <x v="2"/>
  </r>
  <r>
    <n v="38"/>
    <n v="1321"/>
    <x v="0"/>
    <x v="0"/>
    <x v="1"/>
    <x v="0"/>
    <n v="2"/>
    <x v="1"/>
    <x v="1299"/>
    <x v="1"/>
    <x v="0"/>
  </r>
  <r>
    <n v="31"/>
    <n v="1154"/>
    <x v="0"/>
    <x v="0"/>
    <x v="1"/>
    <x v="6"/>
    <n v="3"/>
    <x v="1"/>
    <x v="1307"/>
    <x v="1"/>
    <x v="0"/>
  </r>
  <r>
    <n v="38"/>
    <n v="508"/>
    <x v="1"/>
    <x v="0"/>
    <x v="1"/>
    <x v="3"/>
    <n v="3"/>
    <x v="1"/>
    <x v="1308"/>
    <x v="1"/>
    <x v="1"/>
  </r>
  <r>
    <n v="42"/>
    <n v="557"/>
    <x v="1"/>
    <x v="0"/>
    <x v="1"/>
    <x v="1"/>
    <n v="1"/>
    <x v="2"/>
    <x v="874"/>
    <x v="0"/>
    <x v="0"/>
  </r>
  <r>
    <n v="41"/>
    <n v="642"/>
    <x v="1"/>
    <x v="0"/>
    <x v="1"/>
    <x v="1"/>
    <n v="4"/>
    <x v="1"/>
    <x v="553"/>
    <x v="1"/>
    <x v="0"/>
  </r>
  <r>
    <n v="47"/>
    <n v="1162"/>
    <x v="1"/>
    <x v="2"/>
    <x v="0"/>
    <x v="7"/>
    <n v="2"/>
    <x v="1"/>
    <x v="1309"/>
    <x v="1"/>
    <x v="2"/>
  </r>
  <r>
    <n v="35"/>
    <n v="1490"/>
    <x v="1"/>
    <x v="2"/>
    <x v="1"/>
    <x v="2"/>
    <n v="3"/>
    <x v="1"/>
    <x v="1310"/>
    <x v="0"/>
    <x v="0"/>
  </r>
  <r>
    <n v="22"/>
    <n v="581"/>
    <x v="1"/>
    <x v="0"/>
    <x v="1"/>
    <x v="1"/>
    <n v="3"/>
    <x v="0"/>
    <x v="1311"/>
    <x v="1"/>
    <x v="0"/>
  </r>
  <r>
    <n v="35"/>
    <n v="1395"/>
    <x v="1"/>
    <x v="2"/>
    <x v="1"/>
    <x v="1"/>
    <n v="3"/>
    <x v="0"/>
    <x v="1312"/>
    <x v="1"/>
    <x v="0"/>
  </r>
  <r>
    <n v="33"/>
    <n v="501"/>
    <x v="1"/>
    <x v="2"/>
    <x v="0"/>
    <x v="4"/>
    <n v="4"/>
    <x v="1"/>
    <x v="1313"/>
    <x v="0"/>
    <x v="0"/>
  </r>
  <r>
    <n v="32"/>
    <n v="267"/>
    <x v="1"/>
    <x v="0"/>
    <x v="0"/>
    <x v="2"/>
    <n v="2"/>
    <x v="0"/>
    <x v="1314"/>
    <x v="1"/>
    <x v="0"/>
  </r>
  <r>
    <n v="40"/>
    <n v="543"/>
    <x v="1"/>
    <x v="0"/>
    <x v="1"/>
    <x v="2"/>
    <n v="4"/>
    <x v="1"/>
    <x v="58"/>
    <x v="1"/>
    <x v="0"/>
  </r>
  <r>
    <n v="32"/>
    <n v="234"/>
    <x v="0"/>
    <x v="2"/>
    <x v="1"/>
    <x v="6"/>
    <n v="2"/>
    <x v="1"/>
    <x v="47"/>
    <x v="1"/>
    <x v="0"/>
  </r>
  <r>
    <n v="39"/>
    <n v="116"/>
    <x v="1"/>
    <x v="0"/>
    <x v="1"/>
    <x v="1"/>
    <n v="4"/>
    <x v="0"/>
    <x v="1315"/>
    <x v="1"/>
    <x v="0"/>
  </r>
  <r>
    <n v="38"/>
    <n v="201"/>
    <x v="1"/>
    <x v="2"/>
    <x v="0"/>
    <x v="7"/>
    <n v="3"/>
    <x v="1"/>
    <x v="1316"/>
    <x v="1"/>
    <x v="0"/>
  </r>
  <r>
    <n v="32"/>
    <n v="801"/>
    <x v="0"/>
    <x v="3"/>
    <x v="0"/>
    <x v="0"/>
    <n v="4"/>
    <x v="1"/>
    <x v="1317"/>
    <x v="1"/>
    <x v="0"/>
  </r>
  <r>
    <n v="37"/>
    <n v="161"/>
    <x v="1"/>
    <x v="0"/>
    <x v="0"/>
    <x v="7"/>
    <n v="4"/>
    <x v="1"/>
    <x v="1318"/>
    <x v="0"/>
    <x v="0"/>
  </r>
  <r>
    <n v="25"/>
    <n v="1382"/>
    <x v="0"/>
    <x v="1"/>
    <x v="0"/>
    <x v="0"/>
    <n v="3"/>
    <x v="2"/>
    <x v="274"/>
    <x v="0"/>
    <x v="0"/>
  </r>
  <r>
    <n v="52"/>
    <n v="585"/>
    <x v="0"/>
    <x v="0"/>
    <x v="1"/>
    <x v="6"/>
    <n v="4"/>
    <x v="2"/>
    <x v="1319"/>
    <x v="1"/>
    <x v="2"/>
  </r>
  <r>
    <n v="44"/>
    <n v="1037"/>
    <x v="1"/>
    <x v="2"/>
    <x v="1"/>
    <x v="1"/>
    <n v="4"/>
    <x v="0"/>
    <x v="230"/>
    <x v="0"/>
    <x v="0"/>
  </r>
  <r>
    <n v="21"/>
    <n v="501"/>
    <x v="0"/>
    <x v="2"/>
    <x v="1"/>
    <x v="6"/>
    <n v="1"/>
    <x v="0"/>
    <x v="631"/>
    <x v="0"/>
    <x v="0"/>
  </r>
  <r>
    <n v="39"/>
    <n v="105"/>
    <x v="1"/>
    <x v="0"/>
    <x v="1"/>
    <x v="5"/>
    <n v="4"/>
    <x v="0"/>
    <x v="1320"/>
    <x v="1"/>
    <x v="2"/>
  </r>
  <r>
    <n v="23"/>
    <n v="638"/>
    <x v="0"/>
    <x v="3"/>
    <x v="1"/>
    <x v="6"/>
    <n v="1"/>
    <x v="1"/>
    <x v="1321"/>
    <x v="1"/>
    <x v="1"/>
  </r>
  <r>
    <n v="36"/>
    <n v="557"/>
    <x v="0"/>
    <x v="2"/>
    <x v="0"/>
    <x v="0"/>
    <n v="4"/>
    <x v="1"/>
    <x v="1322"/>
    <x v="1"/>
    <x v="0"/>
  </r>
  <r>
    <n v="36"/>
    <n v="688"/>
    <x v="1"/>
    <x v="0"/>
    <x v="0"/>
    <x v="3"/>
    <n v="2"/>
    <x v="2"/>
    <x v="1323"/>
    <x v="1"/>
    <x v="1"/>
  </r>
  <r>
    <n v="56"/>
    <n v="667"/>
    <x v="1"/>
    <x v="0"/>
    <x v="1"/>
    <x v="4"/>
    <n v="3"/>
    <x v="2"/>
    <x v="1324"/>
    <x v="1"/>
    <x v="2"/>
  </r>
  <r>
    <n v="29"/>
    <n v="1092"/>
    <x v="1"/>
    <x v="2"/>
    <x v="1"/>
    <x v="1"/>
    <n v="4"/>
    <x v="1"/>
    <x v="1325"/>
    <x v="0"/>
    <x v="0"/>
  </r>
  <r>
    <n v="42"/>
    <n v="300"/>
    <x v="1"/>
    <x v="0"/>
    <x v="1"/>
    <x v="5"/>
    <n v="3"/>
    <x v="1"/>
    <x v="1326"/>
    <x v="1"/>
    <x v="0"/>
  </r>
  <r>
    <n v="56"/>
    <n v="310"/>
    <x v="1"/>
    <x v="4"/>
    <x v="1"/>
    <x v="2"/>
    <n v="3"/>
    <x v="1"/>
    <x v="1327"/>
    <x v="1"/>
    <x v="0"/>
  </r>
  <r>
    <n v="41"/>
    <n v="582"/>
    <x v="1"/>
    <x v="0"/>
    <x v="0"/>
    <x v="3"/>
    <n v="2"/>
    <x v="1"/>
    <x v="1328"/>
    <x v="1"/>
    <x v="0"/>
  </r>
  <r>
    <n v="34"/>
    <n v="704"/>
    <x v="0"/>
    <x v="3"/>
    <x v="0"/>
    <x v="0"/>
    <n v="3"/>
    <x v="1"/>
    <x v="1329"/>
    <x v="1"/>
    <x v="0"/>
  </r>
  <r>
    <n v="36"/>
    <n v="301"/>
    <x v="0"/>
    <x v="3"/>
    <x v="1"/>
    <x v="0"/>
    <n v="4"/>
    <x v="2"/>
    <x v="1330"/>
    <x v="1"/>
    <x v="2"/>
  </r>
  <r>
    <n v="41"/>
    <n v="930"/>
    <x v="0"/>
    <x v="0"/>
    <x v="1"/>
    <x v="0"/>
    <n v="2"/>
    <x v="2"/>
    <x v="1331"/>
    <x v="1"/>
    <x v="0"/>
  </r>
  <r>
    <n v="32"/>
    <n v="529"/>
    <x v="1"/>
    <x v="4"/>
    <x v="1"/>
    <x v="1"/>
    <n v="1"/>
    <x v="0"/>
    <x v="1234"/>
    <x v="1"/>
    <x v="0"/>
  </r>
  <r>
    <n v="35"/>
    <n v="1146"/>
    <x v="2"/>
    <x v="0"/>
    <x v="0"/>
    <x v="8"/>
    <n v="4"/>
    <x v="0"/>
    <x v="1332"/>
    <x v="0"/>
    <x v="0"/>
  </r>
  <r>
    <n v="38"/>
    <n v="345"/>
    <x v="0"/>
    <x v="0"/>
    <x v="0"/>
    <x v="0"/>
    <n v="4"/>
    <x v="1"/>
    <x v="798"/>
    <x v="1"/>
    <x v="0"/>
  </r>
  <r>
    <n v="50"/>
    <n v="878"/>
    <x v="0"/>
    <x v="0"/>
    <x v="1"/>
    <x v="0"/>
    <n v="3"/>
    <x v="2"/>
    <x v="1333"/>
    <x v="1"/>
    <x v="1"/>
  </r>
  <r>
    <n v="36"/>
    <n v="1120"/>
    <x v="0"/>
    <x v="3"/>
    <x v="0"/>
    <x v="0"/>
    <n v="4"/>
    <x v="1"/>
    <x v="1334"/>
    <x v="1"/>
    <x v="0"/>
  </r>
  <r>
    <n v="45"/>
    <n v="374"/>
    <x v="0"/>
    <x v="0"/>
    <x v="0"/>
    <x v="0"/>
    <n v="3"/>
    <x v="0"/>
    <x v="1335"/>
    <x v="1"/>
    <x v="0"/>
  </r>
  <r>
    <n v="40"/>
    <n v="1322"/>
    <x v="1"/>
    <x v="0"/>
    <x v="1"/>
    <x v="1"/>
    <n v="3"/>
    <x v="0"/>
    <x v="1336"/>
    <x v="1"/>
    <x v="0"/>
  </r>
  <r>
    <n v="35"/>
    <n v="1199"/>
    <x v="1"/>
    <x v="0"/>
    <x v="1"/>
    <x v="4"/>
    <n v="3"/>
    <x v="1"/>
    <x v="1337"/>
    <x v="0"/>
    <x v="1"/>
  </r>
  <r>
    <n v="40"/>
    <n v="1194"/>
    <x v="1"/>
    <x v="2"/>
    <x v="0"/>
    <x v="1"/>
    <n v="3"/>
    <x v="1"/>
    <x v="1338"/>
    <x v="1"/>
    <x v="0"/>
  </r>
  <r>
    <n v="35"/>
    <n v="287"/>
    <x v="1"/>
    <x v="0"/>
    <x v="0"/>
    <x v="1"/>
    <n v="4"/>
    <x v="1"/>
    <x v="1339"/>
    <x v="1"/>
    <x v="0"/>
  </r>
  <r>
    <n v="29"/>
    <n v="1378"/>
    <x v="1"/>
    <x v="1"/>
    <x v="1"/>
    <x v="2"/>
    <n v="2"/>
    <x v="1"/>
    <x v="717"/>
    <x v="0"/>
    <x v="0"/>
  </r>
  <r>
    <n v="29"/>
    <n v="468"/>
    <x v="1"/>
    <x v="2"/>
    <x v="0"/>
    <x v="1"/>
    <n v="1"/>
    <x v="0"/>
    <x v="1340"/>
    <x v="1"/>
    <x v="0"/>
  </r>
  <r>
    <n v="50"/>
    <n v="410"/>
    <x v="0"/>
    <x v="3"/>
    <x v="1"/>
    <x v="0"/>
    <n v="1"/>
    <x v="2"/>
    <x v="1341"/>
    <x v="0"/>
    <x v="0"/>
  </r>
  <r>
    <n v="39"/>
    <n v="722"/>
    <x v="0"/>
    <x v="3"/>
    <x v="0"/>
    <x v="0"/>
    <n v="4"/>
    <x v="1"/>
    <x v="1342"/>
    <x v="1"/>
    <x v="0"/>
  </r>
  <r>
    <n v="31"/>
    <n v="325"/>
    <x v="1"/>
    <x v="2"/>
    <x v="1"/>
    <x v="3"/>
    <n v="1"/>
    <x v="0"/>
    <x v="1343"/>
    <x v="1"/>
    <x v="2"/>
  </r>
  <r>
    <n v="26"/>
    <n v="1167"/>
    <x v="0"/>
    <x v="1"/>
    <x v="0"/>
    <x v="6"/>
    <n v="3"/>
    <x v="0"/>
    <x v="1344"/>
    <x v="1"/>
    <x v="0"/>
  </r>
  <r>
    <n v="36"/>
    <n v="884"/>
    <x v="1"/>
    <x v="2"/>
    <x v="1"/>
    <x v="2"/>
    <n v="4"/>
    <x v="1"/>
    <x v="1345"/>
    <x v="1"/>
    <x v="1"/>
  </r>
  <r>
    <n v="39"/>
    <n v="613"/>
    <x v="1"/>
    <x v="2"/>
    <x v="1"/>
    <x v="4"/>
    <n v="1"/>
    <x v="1"/>
    <x v="1346"/>
    <x v="1"/>
    <x v="0"/>
  </r>
  <r>
    <n v="27"/>
    <n v="155"/>
    <x v="1"/>
    <x v="0"/>
    <x v="1"/>
    <x v="3"/>
    <n v="2"/>
    <x v="1"/>
    <x v="528"/>
    <x v="0"/>
    <x v="0"/>
  </r>
  <r>
    <n v="49"/>
    <n v="1023"/>
    <x v="0"/>
    <x v="2"/>
    <x v="1"/>
    <x v="0"/>
    <n v="2"/>
    <x v="1"/>
    <x v="1347"/>
    <x v="1"/>
    <x v="1"/>
  </r>
  <r>
    <n v="34"/>
    <n v="628"/>
    <x v="1"/>
    <x v="2"/>
    <x v="1"/>
    <x v="2"/>
    <n v="3"/>
    <x v="1"/>
    <x v="1348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4C0CCE-57CE-4D98-BAC9-091409D605A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3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dataFields count="1">
    <dataField name="Average of DailyRate" fld="1" subtotal="average" baseField="0" baseItem="9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E33E98-BCA5-4791-B5C7-A9E6760850D4}" name="PivotTable27" cacheId="4" applyNumberFormats="0" applyBorderFormats="0" applyFontFormats="0" applyPatternFormats="0" applyAlignmentFormats="0" applyWidthHeightFormats="1" dataCaption="Values" tag="5ee9ee0e-10d5-46ea-b4a5-41f075df10e7" updatedVersion="8" minRefreshableVersion="3" useAutoFormatting="1" itemPrintTitles="1" createdVersion="8" indent="0" outline="1" outlineData="1" multipleFieldFilters="0">
  <location ref="A3:B5" firstHeaderRow="1" firstDataRow="1" firstDataCol="1" rowPageCount="1" colPageCount="1"/>
  <pivotFields count="3"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">
        <item x="0"/>
      </items>
    </pivotField>
  </pivotFields>
  <rowFields count="1">
    <field x="2"/>
  </rowFields>
  <rowItems count="2">
    <i>
      <x/>
    </i>
    <i t="grand">
      <x/>
    </i>
  </rowItems>
  <colItems count="1">
    <i/>
  </colItems>
  <pageFields count="1">
    <pageField fld="1" hier="1" name="[Range].[DailyRate].[All]" cap="All"/>
  </pageFields>
  <dataFields count="1">
    <dataField name="Count of Categorization_Daily_Rates" fld="0" subtotal="count" baseField="0" baseItem="0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9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ivot !$A$1:$K$147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92C179-614D-4FE0-B340-CCB6722DE72E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h="1" x="1"/>
        <item h="1" x="0"/>
        <item t="default"/>
      </items>
    </pivotField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7"/>
  </rowFields>
  <rowItems count="2">
    <i>
      <x/>
    </i>
    <i t="grand">
      <x/>
    </i>
  </rowItems>
  <colItems count="1">
    <i/>
  </colItems>
  <dataFields count="1">
    <dataField name="Average of MonthlyIncome" fld="8" subtotal="average" baseField="7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36EBFF-4A91-4775-86C2-7ABBB6BFBBED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5" firstHeaderRow="1" firstDataRow="2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2"/>
        <item x="1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Items count="1">
    <i/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BusinessTravel" fld="1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E58E15-5530-4A77-A8EE-9E7C7C8E5C79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13">
    <pivotField showAll="0"/>
    <pivotField showAll="0"/>
    <pivotField showAll="0"/>
    <pivotField showAll="0"/>
    <pivotField showAll="0"/>
    <pivotField dataField="1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showAll="0"/>
    <pivotField showAll="0"/>
    <pivotField axis="axisRow" showAll="0">
      <items count="3">
        <item h="1"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9"/>
  </rowFields>
  <rowItems count="2">
    <i>
      <x v="1"/>
    </i>
    <i t="grand">
      <x/>
    </i>
  </rowItems>
  <colItems count="1">
    <i/>
  </colItems>
  <dataFields count="1">
    <dataField name="Count of JobRole" fld="5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4A500D-A196-4DC9-A7CC-0EFBB8CF42DF}" name="PivotTable1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3">
    <pivotField showAll="0"/>
    <pivotField dataField="1"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DailyRate" fld="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4E02DF-5E65-4B0A-AE9E-ED7444197EA5}" name="PivotTable2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ax of MonthlyIncome" fld="8" subtotal="max" baseField="7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165488-C75D-462C-AFB6-04FD24C17B12}" name="PivotTable6" cacheId="2" applyNumberFormats="0" applyBorderFormats="0" applyFontFormats="0" applyPatternFormats="0" applyAlignmentFormats="0" applyWidthHeightFormats="1" dataCaption="Values" tag="7d698199-cbf8-4644-ba47-872933cff31b" updatedVersion="8" minRefreshableVersion="3" useAutoFormatting="1" subtotalHiddenItems="1" itemPrintTitles="1" createdVersion="8" indent="0" outline="1" outlineData="1" multipleFieldFilters="0">
  <location ref="A3:A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ivot !$A$1:$K$147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F0570A-659B-435B-93DB-B64D4B532A84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measureFilter="1">
      <items count="1350">
        <item x="495"/>
        <item x="692"/>
        <item x="723"/>
        <item x="1240"/>
        <item x="1263"/>
        <item x="173"/>
        <item x="858"/>
        <item x="1295"/>
        <item x="294"/>
        <item x="857"/>
        <item x="23"/>
        <item x="955"/>
        <item x="986"/>
        <item x="497"/>
        <item x="953"/>
        <item x="1118"/>
        <item x="734"/>
        <item x="289"/>
        <item x="146"/>
        <item x="1215"/>
        <item x="1134"/>
        <item x="1000"/>
        <item x="1069"/>
        <item x="561"/>
        <item x="916"/>
        <item x="124"/>
        <item x="405"/>
        <item x="589"/>
        <item x="1321"/>
        <item x="840"/>
        <item x="443"/>
        <item x="782"/>
        <item x="40"/>
        <item x="1338"/>
        <item x="728"/>
        <item x="641"/>
        <item x="839"/>
        <item x="1093"/>
        <item x="37"/>
        <item x="1012"/>
        <item x="608"/>
        <item x="158"/>
        <item x="14"/>
        <item x="921"/>
        <item x="462"/>
        <item x="96"/>
        <item x="633"/>
        <item x="494"/>
        <item x="213"/>
        <item x="1042"/>
        <item x="1244"/>
        <item x="995"/>
        <item x="962"/>
        <item x="266"/>
        <item x="97"/>
        <item x="1035"/>
        <item x="84"/>
        <item x="880"/>
        <item x="483"/>
        <item x="33"/>
        <item x="168"/>
        <item x="189"/>
        <item x="2"/>
        <item x="429"/>
        <item x="461"/>
        <item x="408"/>
        <item x="956"/>
        <item x="1223"/>
        <item x="815"/>
        <item x="971"/>
        <item x="278"/>
        <item x="328"/>
        <item x="657"/>
        <item x="459"/>
        <item x="685"/>
        <item x="1270"/>
        <item x="1059"/>
        <item x="574"/>
        <item x="1277"/>
        <item x="1154"/>
        <item x="1202"/>
        <item x="203"/>
        <item x="868"/>
        <item x="664"/>
        <item x="1084"/>
        <item x="810"/>
        <item x="348"/>
        <item x="256"/>
        <item x="221"/>
        <item x="1155"/>
        <item x="467"/>
        <item x="65"/>
        <item x="360"/>
        <item x="32"/>
        <item x="750"/>
        <item x="822"/>
        <item x="352"/>
        <item x="521"/>
        <item x="388"/>
        <item x="722"/>
        <item x="1265"/>
        <item x="156"/>
        <item x="236"/>
        <item x="837"/>
        <item x="145"/>
        <item x="372"/>
        <item x="384"/>
        <item x="647"/>
        <item x="228"/>
        <item x="47"/>
        <item x="678"/>
        <item x="1011"/>
        <item x="577"/>
        <item x="1125"/>
        <item x="627"/>
        <item x="187"/>
        <item x="374"/>
        <item x="175"/>
        <item x="1174"/>
        <item x="813"/>
        <item x="34"/>
        <item x="1024"/>
        <item x="532"/>
        <item x="897"/>
        <item x="1136"/>
        <item x="149"/>
        <item x="1252"/>
        <item x="1016"/>
        <item x="177"/>
        <item x="754"/>
        <item x="609"/>
        <item x="640"/>
        <item x="565"/>
        <item x="676"/>
        <item x="83"/>
        <item x="157"/>
        <item x="167"/>
        <item x="287"/>
        <item x="202"/>
        <item x="645"/>
        <item x="651"/>
        <item x="1216"/>
        <item x="1327"/>
        <item x="246"/>
        <item x="41"/>
        <item x="531"/>
        <item x="980"/>
        <item x="150"/>
        <item x="404"/>
        <item x="616"/>
        <item x="898"/>
        <item x="588"/>
        <item x="1039"/>
        <item x="122"/>
        <item x="342"/>
        <item x="872"/>
        <item x="281"/>
        <item x="799"/>
        <item x="638"/>
        <item x="1220"/>
        <item x="631"/>
        <item x="911"/>
        <item x="225"/>
        <item x="940"/>
        <item x="1181"/>
        <item x="454"/>
        <item x="639"/>
        <item x="58"/>
        <item x="1054"/>
        <item x="652"/>
        <item x="697"/>
        <item x="10"/>
        <item x="1027"/>
        <item x="1272"/>
        <item x="230"/>
        <item x="1170"/>
        <item x="1198"/>
        <item x="1234"/>
        <item x="1106"/>
        <item x="533"/>
        <item x="163"/>
        <item x="308"/>
        <item x="736"/>
        <item x="1165"/>
        <item x="1241"/>
        <item x="370"/>
        <item x="310"/>
        <item x="667"/>
        <item x="30"/>
        <item x="172"/>
        <item x="69"/>
        <item x="571"/>
        <item x="764"/>
        <item x="605"/>
        <item x="849"/>
        <item x="656"/>
        <item x="125"/>
        <item x="629"/>
        <item x="914"/>
        <item x="786"/>
        <item x="366"/>
        <item x="1259"/>
        <item x="410"/>
        <item x="804"/>
        <item x="580"/>
        <item x="594"/>
        <item x="999"/>
        <item x="411"/>
        <item x="161"/>
        <item x="1119"/>
        <item x="1345"/>
        <item x="556"/>
        <item x="377"/>
        <item x="476"/>
        <item x="1083"/>
        <item x="853"/>
        <item x="1105"/>
        <item x="1195"/>
        <item x="250"/>
        <item x="756"/>
        <item x="696"/>
        <item x="353"/>
        <item x="117"/>
        <item x="472"/>
        <item x="217"/>
        <item x="862"/>
        <item x="140"/>
        <item x="526"/>
        <item x="1029"/>
        <item x="35"/>
        <item x="1301"/>
        <item x="396"/>
        <item x="1117"/>
        <item x="210"/>
        <item x="487"/>
        <item x="1310"/>
        <item x="13"/>
        <item x="1238"/>
        <item x="6"/>
        <item x="826"/>
        <item x="1179"/>
        <item x="36"/>
        <item x="687"/>
        <item x="539"/>
        <item x="1052"/>
        <item x="485"/>
        <item x="7"/>
        <item x="562"/>
        <item x="305"/>
        <item x="341"/>
        <item x="569"/>
        <item x="68"/>
        <item x="1207"/>
        <item x="1225"/>
        <item x="232"/>
        <item x="159"/>
        <item x="359"/>
        <item x="1168"/>
        <item x="143"/>
        <item x="252"/>
        <item x="457"/>
        <item x="1110"/>
        <item x="199"/>
        <item x="975"/>
        <item x="714"/>
        <item x="181"/>
        <item x="527"/>
        <item x="1158"/>
        <item x="1171"/>
        <item x="420"/>
        <item x="480"/>
        <item x="110"/>
        <item x="637"/>
        <item x="831"/>
        <item x="553"/>
        <item x="1091"/>
        <item x="924"/>
        <item x="285"/>
        <item x="773"/>
        <item x="222"/>
        <item x="254"/>
        <item x="628"/>
        <item x="643"/>
        <item x="617"/>
        <item x="1231"/>
        <item x="1336"/>
        <item x="1279"/>
        <item x="682"/>
        <item x="1055"/>
        <item x="604"/>
        <item x="498"/>
        <item x="724"/>
        <item x="801"/>
        <item x="115"/>
        <item x="469"/>
        <item x="1314"/>
        <item x="877"/>
        <item x="781"/>
        <item x="354"/>
        <item x="811"/>
        <item x="1239"/>
        <item x="1285"/>
        <item x="78"/>
        <item x="1144"/>
        <item x="1276"/>
        <item x="1282"/>
        <item x="106"/>
        <item x="859"/>
        <item x="407"/>
        <item x="105"/>
        <item x="1290"/>
        <item x="614"/>
        <item x="336"/>
        <item x="3"/>
        <item x="12"/>
        <item x="99"/>
        <item x="1124"/>
        <item x="1161"/>
        <item x="1249"/>
        <item x="17"/>
        <item x="808"/>
        <item x="131"/>
        <item x="942"/>
        <item x="98"/>
        <item x="24"/>
        <item x="1344"/>
        <item x="1040"/>
        <item x="620"/>
        <item x="1131"/>
        <item x="338"/>
        <item x="1339"/>
        <item x="759"/>
        <item x="425"/>
        <item x="1293"/>
        <item x="856"/>
        <item x="932"/>
        <item x="45"/>
        <item x="807"/>
        <item x="375"/>
        <item x="71"/>
        <item x="477"/>
        <item x="1173"/>
        <item x="536"/>
        <item x="166"/>
        <item x="1278"/>
        <item x="1307"/>
        <item x="5"/>
        <item x="1071"/>
        <item x="169"/>
        <item x="371"/>
        <item x="1068"/>
        <item x="803"/>
        <item x="178"/>
        <item x="1189"/>
        <item x="563"/>
        <item x="279"/>
        <item x="612"/>
        <item x="992"/>
        <item x="1002"/>
        <item x="1113"/>
        <item x="819"/>
        <item x="774"/>
        <item x="403"/>
        <item x="142"/>
        <item x="263"/>
        <item x="1063"/>
        <item x="226"/>
        <item x="504"/>
        <item x="945"/>
        <item x="268"/>
        <item x="550"/>
        <item x="778"/>
        <item x="635"/>
        <item x="1149"/>
        <item x="16"/>
        <item x="1115"/>
        <item x="282"/>
        <item x="1057"/>
        <item x="238"/>
        <item x="879"/>
        <item x="154"/>
        <item x="496"/>
        <item x="1311"/>
        <item x="740"/>
        <item x="1192"/>
        <item x="66"/>
        <item x="21"/>
        <item x="424"/>
        <item x="38"/>
        <item x="959"/>
        <item x="888"/>
        <item x="592"/>
        <item x="1138"/>
        <item x="49"/>
        <item x="1157"/>
        <item x="478"/>
        <item x="380"/>
        <item x="138"/>
        <item x="315"/>
        <item x="4"/>
        <item x="1139"/>
        <item x="253"/>
        <item x="1319"/>
        <item x="258"/>
        <item x="824"/>
        <item x="961"/>
        <item x="542"/>
        <item x="871"/>
        <item x="1082"/>
        <item x="1120"/>
        <item x="1177"/>
        <item x="1230"/>
        <item x="901"/>
        <item x="191"/>
        <item x="946"/>
        <item x="834"/>
        <item x="611"/>
        <item x="1212"/>
        <item x="793"/>
        <item x="814"/>
        <item x="659"/>
        <item x="463"/>
        <item x="943"/>
        <item x="683"/>
        <item x="968"/>
        <item x="745"/>
        <item x="909"/>
        <item x="984"/>
        <item x="465"/>
        <item x="291"/>
        <item x="179"/>
        <item x="753"/>
        <item x="848"/>
        <item x="326"/>
        <item x="1180"/>
        <item x="524"/>
        <item x="972"/>
        <item x="235"/>
        <item x="587"/>
        <item x="690"/>
        <item x="1304"/>
        <item x="436"/>
        <item x="841"/>
        <item x="597"/>
        <item x="419"/>
        <item x="1340"/>
        <item x="1221"/>
        <item x="198"/>
        <item x="362"/>
        <item x="557"/>
        <item x="997"/>
        <item x="876"/>
        <item x="520"/>
        <item x="1247"/>
        <item x="430"/>
        <item x="1237"/>
        <item x="885"/>
        <item x="1142"/>
        <item x="704"/>
        <item x="26"/>
        <item x="242"/>
        <item x="176"/>
        <item x="234"/>
        <item x="1077"/>
        <item x="19"/>
        <item x="738"/>
        <item x="1227"/>
        <item x="966"/>
        <item x="1305"/>
        <item x="1258"/>
        <item x="329"/>
        <item x="1121"/>
        <item x="1114"/>
        <item x="261"/>
        <item x="1175"/>
        <item x="20"/>
        <item x="55"/>
        <item x="717"/>
        <item x="500"/>
        <item x="394"/>
        <item x="777"/>
        <item x="996"/>
        <item x="593"/>
        <item x="431"/>
        <item x="1065"/>
        <item x="1025"/>
        <item x="1187"/>
        <item x="934"/>
        <item x="938"/>
        <item x="1014"/>
        <item x="1038"/>
        <item x="470"/>
        <item x="904"/>
        <item x="1286"/>
        <item x="726"/>
        <item x="1315"/>
        <item x="816"/>
        <item x="1197"/>
        <item x="691"/>
        <item x="85"/>
        <item x="52"/>
        <item x="964"/>
        <item x="684"/>
        <item x="636"/>
        <item x="1101"/>
        <item x="1184"/>
        <item x="11"/>
        <item x="606"/>
        <item x="378"/>
        <item x="1044"/>
        <item x="137"/>
        <item x="1196"/>
        <item x="94"/>
        <item x="703"/>
        <item x="418"/>
        <item x="464"/>
        <item x="699"/>
        <item x="558"/>
        <item x="905"/>
        <item x="610"/>
        <item x="171"/>
        <item x="546"/>
        <item x="369"/>
        <item x="440"/>
        <item x="779"/>
        <item x="948"/>
        <item x="1018"/>
        <item x="486"/>
        <item x="654"/>
        <item x="196"/>
        <item x="758"/>
        <item x="383"/>
        <item x="73"/>
        <item x="139"/>
        <item x="152"/>
        <item x="1020"/>
        <item x="788"/>
        <item x="81"/>
        <item x="817"/>
        <item x="1297"/>
        <item x="548"/>
        <item x="552"/>
        <item x="220"/>
        <item x="547"/>
        <item x="981"/>
        <item x="1095"/>
        <item x="689"/>
        <item x="555"/>
        <item x="573"/>
        <item x="1060"/>
        <item x="1254"/>
        <item x="960"/>
        <item x="1129"/>
        <item x="596"/>
        <item x="1348"/>
        <item x="794"/>
        <item x="796"/>
        <item x="72"/>
        <item x="192"/>
        <item x="578"/>
        <item x="1299"/>
        <item x="867"/>
        <item x="663"/>
        <item x="1209"/>
        <item x="387"/>
        <item x="180"/>
        <item x="237"/>
        <item x="805"/>
        <item x="312"/>
        <item x="284"/>
        <item x="386"/>
        <item x="870"/>
        <item x="1132"/>
        <item x="111"/>
        <item x="1163"/>
        <item x="749"/>
        <item x="385"/>
        <item x="402"/>
        <item x="894"/>
        <item x="623"/>
        <item x="864"/>
        <item x="823"/>
        <item x="825"/>
        <item x="507"/>
        <item x="275"/>
        <item x="398"/>
        <item x="393"/>
        <item x="129"/>
        <item x="44"/>
        <item x="506"/>
        <item x="1099"/>
        <item x="998"/>
        <item x="991"/>
        <item x="665"/>
        <item x="925"/>
        <item x="735"/>
        <item x="1300"/>
        <item x="743"/>
        <item x="886"/>
        <item x="912"/>
        <item x="502"/>
        <item x="1222"/>
        <item x="340"/>
        <item x="903"/>
        <item x="1062"/>
        <item x="141"/>
        <item x="649"/>
        <item x="503"/>
        <item x="320"/>
        <item x="1213"/>
        <item x="878"/>
        <item x="453"/>
        <item x="434"/>
        <item x="655"/>
        <item x="1046"/>
        <item x="927"/>
        <item x="757"/>
        <item x="1100"/>
        <item x="345"/>
        <item x="127"/>
        <item x="277"/>
        <item x="982"/>
        <item x="632"/>
        <item x="784"/>
        <item x="985"/>
        <item x="1273"/>
        <item x="1236"/>
        <item x="603"/>
        <item x="707"/>
        <item x="586"/>
        <item x="1325"/>
        <item x="1245"/>
        <item x="1001"/>
        <item x="439"/>
        <item x="100"/>
        <item x="401"/>
        <item x="302"/>
        <item x="721"/>
        <item x="1017"/>
        <item x="1335"/>
        <item x="499"/>
        <item x="1037"/>
        <item x="446"/>
        <item x="324"/>
        <item x="204"/>
        <item x="1067"/>
        <item x="1313"/>
        <item x="884"/>
        <item x="249"/>
        <item x="987"/>
        <item x="274"/>
        <item x="630"/>
        <item x="1127"/>
        <item x="365"/>
        <item x="132"/>
        <item x="833"/>
        <item x="513"/>
        <item x="119"/>
        <item x="775"/>
        <item x="711"/>
        <item x="1145"/>
        <item x="829"/>
        <item x="93"/>
        <item x="701"/>
        <item x="170"/>
        <item x="91"/>
        <item x="76"/>
        <item x="1251"/>
        <item x="1074"/>
        <item x="314"/>
        <item x="780"/>
        <item x="1051"/>
        <item x="674"/>
        <item x="416"/>
        <item x="918"/>
        <item x="675"/>
        <item x="1275"/>
        <item x="534"/>
        <item x="575"/>
        <item x="1312"/>
        <item x="537"/>
        <item x="77"/>
        <item x="1"/>
        <item x="1323"/>
        <item x="1162"/>
        <item x="1269"/>
        <item x="1217"/>
        <item x="792"/>
        <item x="582"/>
        <item x="101"/>
        <item x="845"/>
        <item x="600"/>
        <item x="626"/>
        <item x="1087"/>
        <item x="1022"/>
        <item x="1066"/>
        <item x="89"/>
        <item x="304"/>
        <item x="828"/>
        <item x="311"/>
        <item x="615"/>
        <item x="9"/>
        <item x="319"/>
        <item x="255"/>
        <item x="363"/>
        <item x="322"/>
        <item x="355"/>
        <item x="193"/>
        <item x="1167"/>
        <item x="1088"/>
        <item x="346"/>
        <item x="983"/>
        <item x="367"/>
        <item x="535"/>
        <item x="1308"/>
        <item x="567"/>
        <item x="549"/>
        <item x="80"/>
        <item x="1061"/>
        <item x="447"/>
        <item x="798"/>
        <item x="800"/>
        <item x="1112"/>
        <item x="917"/>
        <item x="1111"/>
        <item x="1283"/>
        <item x="39"/>
        <item x="1064"/>
        <item x="1268"/>
        <item x="48"/>
        <item x="1347"/>
        <item x="508"/>
        <item x="1260"/>
        <item x="517"/>
        <item x="1330"/>
        <item x="874"/>
        <item x="276"/>
        <item x="923"/>
        <item x="1092"/>
        <item x="1081"/>
        <item x="88"/>
        <item x="50"/>
        <item x="466"/>
        <item x="931"/>
        <item x="1182"/>
        <item x="1103"/>
        <item x="698"/>
        <item x="67"/>
        <item x="1104"/>
        <item x="292"/>
        <item x="299"/>
        <item x="551"/>
        <item x="974"/>
        <item x="1261"/>
        <item x="680"/>
        <item x="1102"/>
        <item x="1253"/>
        <item x="1193"/>
        <item x="489"/>
        <item x="622"/>
        <item x="452"/>
        <item x="260"/>
        <item x="761"/>
        <item x="147"/>
        <item x="1288"/>
        <item x="958"/>
        <item x="301"/>
        <item x="295"/>
        <item x="670"/>
        <item x="1242"/>
        <item x="298"/>
        <item x="1219"/>
        <item x="1303"/>
        <item x="473"/>
        <item x="1337"/>
        <item x="787"/>
        <item x="376"/>
        <item x="785"/>
        <item x="1264"/>
        <item x="1079"/>
        <item x="104"/>
        <item x="280"/>
        <item x="1266"/>
        <item x="1194"/>
        <item x="990"/>
        <item x="1073"/>
        <item x="939"/>
        <item x="1075"/>
        <item x="46"/>
        <item x="316"/>
        <item x="957"/>
        <item x="1169"/>
        <item x="1188"/>
        <item x="286"/>
        <item x="658"/>
        <item x="1085"/>
        <item x="1028"/>
        <item x="134"/>
        <item x="1246"/>
        <item x="216"/>
        <item x="56"/>
        <item x="188"/>
        <item x="591"/>
        <item x="215"/>
        <item x="241"/>
        <item x="1291"/>
        <item x="344"/>
        <item x="554"/>
        <item x="475"/>
        <item x="0"/>
        <item x="1178"/>
        <item x="337"/>
        <item x="572"/>
        <item x="108"/>
        <item x="1033"/>
        <item x="399"/>
        <item x="330"/>
        <item x="929"/>
        <item x="908"/>
        <item x="153"/>
        <item x="1147"/>
        <item x="528"/>
        <item x="118"/>
        <item x="896"/>
        <item x="57"/>
        <item x="121"/>
        <item x="928"/>
        <item x="540"/>
        <item x="595"/>
        <item x="881"/>
        <item x="331"/>
        <item x="70"/>
        <item x="433"/>
        <item x="936"/>
        <item x="642"/>
        <item x="195"/>
        <item x="458"/>
        <item x="543"/>
        <item x="579"/>
        <item x="1159"/>
        <item x="1324"/>
        <item x="482"/>
        <item x="1302"/>
        <item x="602"/>
        <item x="136"/>
        <item x="323"/>
        <item x="922"/>
        <item x="358"/>
        <item x="1226"/>
        <item x="708"/>
        <item x="1004"/>
        <item x="529"/>
        <item x="1031"/>
        <item x="271"/>
        <item x="303"/>
        <item x="1140"/>
        <item x="243"/>
        <item x="1030"/>
        <item x="455"/>
        <item x="31"/>
        <item x="1150"/>
        <item x="806"/>
        <item x="63"/>
        <item x="559"/>
        <item x="267"/>
        <item x="1204"/>
        <item x="1141"/>
        <item x="613"/>
        <item x="382"/>
        <item x="361"/>
        <item x="247"/>
        <item x="1003"/>
        <item x="194"/>
        <item x="126"/>
        <item x="391"/>
        <item x="795"/>
        <item x="437"/>
        <item x="1256"/>
        <item x="634"/>
        <item x="850"/>
        <item x="541"/>
        <item x="259"/>
        <item x="490"/>
        <item x="979"/>
        <item x="1334"/>
        <item x="349"/>
        <item x="1284"/>
        <item x="200"/>
        <item x="889"/>
        <item x="926"/>
        <item x="752"/>
        <item x="212"/>
        <item x="1329"/>
        <item x="660"/>
        <item x="1333"/>
        <item x="1148"/>
        <item x="351"/>
        <item x="347"/>
        <item x="771"/>
        <item x="509"/>
        <item x="1205"/>
        <item x="197"/>
        <item x="445"/>
        <item x="844"/>
        <item x="1045"/>
        <item x="27"/>
        <item x="843"/>
        <item x="1262"/>
        <item x="1096"/>
        <item x="832"/>
        <item x="1210"/>
        <item x="710"/>
        <item x="1199"/>
        <item x="576"/>
        <item x="1143"/>
        <item x="907"/>
        <item x="296"/>
        <item x="248"/>
        <item x="648"/>
        <item x="662"/>
        <item x="1218"/>
        <item x="1116"/>
        <item x="1109"/>
        <item x="1013"/>
        <item x="887"/>
        <item x="481"/>
        <item x="747"/>
        <item x="1160"/>
        <item x="333"/>
        <item x="82"/>
        <item x="669"/>
        <item x="148"/>
        <item x="1235"/>
        <item x="789"/>
        <item x="767"/>
        <item x="827"/>
        <item x="646"/>
        <item x="438"/>
        <item x="511"/>
        <item x="112"/>
        <item x="1026"/>
        <item x="969"/>
        <item x="327"/>
        <item x="107"/>
        <item x="448"/>
        <item x="1292"/>
        <item x="720"/>
        <item x="313"/>
        <item x="949"/>
        <item x="545"/>
        <item x="373"/>
        <item x="510"/>
        <item x="426"/>
        <item x="60"/>
        <item x="201"/>
        <item x="624"/>
        <item x="1322"/>
        <item x="581"/>
        <item x="765"/>
        <item x="491"/>
        <item x="751"/>
        <item x="772"/>
        <item x="671"/>
        <item x="1128"/>
        <item x="523"/>
        <item x="1126"/>
        <item x="672"/>
        <item x="913"/>
        <item x="223"/>
        <item x="1078"/>
        <item x="395"/>
        <item x="875"/>
        <item x="947"/>
        <item x="1191"/>
        <item x="1086"/>
        <item x="290"/>
        <item x="335"/>
        <item x="1257"/>
        <item x="501"/>
        <item x="1166"/>
        <item x="130"/>
        <item x="783"/>
        <item x="1047"/>
        <item x="334"/>
        <item x="1186"/>
        <item x="1156"/>
        <item x="1008"/>
        <item x="855"/>
        <item x="484"/>
        <item x="392"/>
        <item x="727"/>
        <item x="412"/>
        <item x="892"/>
        <item x="977"/>
        <item x="207"/>
        <item x="902"/>
        <item x="1164"/>
        <item x="1224"/>
        <item x="1010"/>
        <item x="994"/>
        <item x="505"/>
        <item x="1281"/>
        <item x="1306"/>
        <item x="135"/>
        <item x="165"/>
        <item x="737"/>
        <item x="42"/>
        <item x="763"/>
        <item x="224"/>
        <item x="518"/>
        <item x="741"/>
        <item x="451"/>
        <item x="1332"/>
        <item x="493"/>
        <item x="1048"/>
        <item x="731"/>
        <item x="214"/>
        <item x="1203"/>
        <item x="1331"/>
        <item x="317"/>
        <item x="821"/>
        <item x="151"/>
        <item x="54"/>
        <item x="421"/>
        <item x="891"/>
        <item x="965"/>
        <item x="128"/>
        <item x="1130"/>
        <item x="1034"/>
        <item x="952"/>
        <item x="356"/>
        <item x="944"/>
        <item x="973"/>
        <item x="205"/>
        <item x="164"/>
        <item x="488"/>
        <item x="160"/>
        <item x="1123"/>
        <item x="8"/>
        <item x="184"/>
        <item x="748"/>
        <item x="468"/>
        <item x="1151"/>
        <item x="297"/>
        <item x="86"/>
        <item x="1211"/>
        <item x="1201"/>
        <item x="1287"/>
        <item x="350"/>
        <item x="653"/>
        <item x="1243"/>
        <item x="1032"/>
        <item x="1019"/>
        <item x="64"/>
        <item x="718"/>
        <item x="114"/>
        <item x="1153"/>
        <item x="427"/>
        <item x="895"/>
        <item x="1267"/>
        <item x="51"/>
        <item x="1280"/>
        <item x="1228"/>
        <item x="1043"/>
        <item x="1343"/>
        <item x="428"/>
        <item x="739"/>
        <item x="15"/>
        <item x="208"/>
        <item x="325"/>
        <item x="1346"/>
        <item x="933"/>
        <item x="910"/>
        <item x="244"/>
        <item x="61"/>
        <item x="1021"/>
        <item x="1036"/>
        <item x="993"/>
        <item x="585"/>
        <item x="873"/>
        <item x="79"/>
        <item x="28"/>
        <item x="830"/>
        <item x="415"/>
        <item x="797"/>
        <item x="1076"/>
        <item x="123"/>
        <item x="742"/>
        <item x="661"/>
        <item x="1208"/>
        <item x="1146"/>
        <item x="836"/>
        <item x="694"/>
        <item x="206"/>
        <item x="1317"/>
        <item x="1072"/>
        <item x="762"/>
        <item x="1200"/>
        <item x="1289"/>
        <item x="174"/>
        <item x="988"/>
        <item x="514"/>
        <item x="746"/>
        <item x="357"/>
        <item x="838"/>
        <item x="866"/>
        <item x="449"/>
        <item x="644"/>
        <item x="930"/>
        <item x="219"/>
        <item x="422"/>
        <item x="133"/>
        <item x="90"/>
        <item x="607"/>
        <item x="730"/>
        <item x="492"/>
        <item x="693"/>
        <item x="1133"/>
        <item x="599"/>
        <item x="967"/>
        <item x="733"/>
        <item x="768"/>
        <item x="688"/>
        <item x="970"/>
        <item x="1341"/>
        <item x="155"/>
        <item x="715"/>
        <item x="1122"/>
        <item x="619"/>
        <item x="935"/>
        <item x="444"/>
        <item x="598"/>
        <item x="245"/>
        <item x="364"/>
        <item x="744"/>
        <item x="700"/>
        <item x="1298"/>
        <item x="530"/>
        <item x="512"/>
        <item x="1005"/>
        <item x="1056"/>
        <item x="695"/>
        <item x="332"/>
        <item x="442"/>
        <item x="113"/>
        <item x="566"/>
        <item x="522"/>
        <item x="618"/>
        <item x="265"/>
        <item x="306"/>
        <item x="719"/>
        <item x="893"/>
        <item x="409"/>
        <item x="1309"/>
        <item x="22"/>
        <item x="270"/>
        <item x="1342"/>
        <item x="300"/>
        <item x="769"/>
        <item x="218"/>
        <item x="209"/>
        <item x="343"/>
        <item x="702"/>
        <item x="584"/>
        <item x="1135"/>
        <item x="1176"/>
        <item x="1183"/>
        <item x="776"/>
        <item x="915"/>
        <item x="835"/>
        <item x="673"/>
        <item x="1316"/>
        <item x="390"/>
        <item x="1229"/>
        <item x="435"/>
        <item x="74"/>
        <item x="937"/>
        <item x="1090"/>
        <item x="713"/>
        <item x="1296"/>
        <item x="1255"/>
        <item x="920"/>
        <item x="53"/>
        <item x="1190"/>
        <item x="262"/>
        <item x="790"/>
        <item x="87"/>
        <item x="288"/>
        <item x="92"/>
        <item x="1328"/>
        <item x="861"/>
        <item x="650"/>
        <item x="211"/>
        <item x="269"/>
        <item x="423"/>
        <item x="75"/>
        <item x="240"/>
        <item x="919"/>
        <item x="706"/>
        <item x="185"/>
        <item x="1318"/>
        <item x="976"/>
        <item x="791"/>
        <item x="525"/>
        <item x="601"/>
        <item x="95"/>
        <item x="309"/>
        <item x="1094"/>
        <item x="686"/>
        <item x="906"/>
        <item x="413"/>
        <item x="621"/>
        <item x="379"/>
        <item x="1015"/>
        <item x="951"/>
        <item x="62"/>
        <item x="515"/>
        <item x="668"/>
        <item x="1080"/>
        <item x="1108"/>
        <item x="474"/>
        <item x="18"/>
        <item x="1214"/>
        <item x="1107"/>
        <item x="339"/>
        <item x="293"/>
        <item x="1006"/>
        <item x="231"/>
        <item x="852"/>
        <item x="441"/>
        <item x="1206"/>
        <item x="590"/>
        <item x="1007"/>
        <item x="1089"/>
        <item x="954"/>
        <item x="1023"/>
        <item x="397"/>
        <item x="450"/>
        <item x="978"/>
        <item x="1009"/>
        <item x="471"/>
        <item x="368"/>
        <item x="1137"/>
        <item x="568"/>
        <item x="732"/>
        <item x="190"/>
        <item x="941"/>
        <item x="1248"/>
        <item x="432"/>
        <item x="538"/>
        <item x="257"/>
        <item x="890"/>
        <item x="760"/>
        <item x="116"/>
        <item x="989"/>
        <item x="414"/>
        <item x="812"/>
        <item x="307"/>
        <item x="666"/>
        <item x="883"/>
        <item x="583"/>
        <item x="963"/>
        <item x="1250"/>
        <item x="144"/>
        <item x="109"/>
        <item x="679"/>
        <item x="1097"/>
        <item x="677"/>
        <item x="766"/>
        <item x="1053"/>
        <item x="273"/>
        <item x="1098"/>
        <item x="564"/>
        <item x="716"/>
        <item x="755"/>
        <item x="842"/>
        <item x="818"/>
        <item x="417"/>
        <item x="1271"/>
        <item x="625"/>
        <item x="406"/>
        <item x="882"/>
        <item x="103"/>
        <item x="460"/>
        <item x="854"/>
        <item x="851"/>
        <item x="321"/>
        <item x="705"/>
        <item x="560"/>
        <item x="809"/>
        <item x="283"/>
        <item x="847"/>
        <item x="183"/>
        <item x="59"/>
        <item x="863"/>
        <item x="860"/>
        <item x="102"/>
        <item x="1326"/>
        <item x="29"/>
        <item x="182"/>
        <item x="1172"/>
        <item x="264"/>
        <item x="1058"/>
        <item x="233"/>
        <item x="820"/>
        <item x="25"/>
        <item x="516"/>
        <item x="272"/>
        <item x="1274"/>
        <item x="899"/>
        <item x="519"/>
        <item x="869"/>
        <item x="389"/>
        <item x="239"/>
        <item x="227"/>
        <item x="725"/>
        <item x="570"/>
        <item x="318"/>
        <item x="1185"/>
        <item x="1049"/>
        <item x="1232"/>
        <item x="381"/>
        <item x="681"/>
        <item x="1320"/>
        <item x="251"/>
        <item x="456"/>
        <item x="479"/>
        <item x="229"/>
        <item x="120"/>
        <item x="43"/>
        <item x="400"/>
        <item x="1041"/>
        <item x="1050"/>
        <item x="770"/>
        <item x="729"/>
        <item x="1294"/>
        <item x="1070"/>
        <item x="1233"/>
        <item x="950"/>
        <item x="900"/>
        <item x="846"/>
        <item x="1152"/>
        <item x="712"/>
        <item x="865"/>
        <item x="544"/>
        <item x="162"/>
        <item x="802"/>
        <item x="709"/>
        <item x="186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8"/>
  </rowFields>
  <rowItems count="2">
    <i>
      <x v="145"/>
    </i>
    <i t="grand">
      <x/>
    </i>
  </rowItems>
  <colItems count="1">
    <i/>
  </colItems>
  <dataFields count="1">
    <dataField name="Count of MonthlyIncome" fld="8" subtotal="count" baseField="0" baseItem="9"/>
  </dataFields>
  <pivotTableStyleInfo name="PivotStyleMedium9" showRowHeaders="1" showColHeaders="1" showRowStripes="0" showColStripes="0" showLastColumn="1"/>
  <filters count="1">
    <filter fld="8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14AA3E-29CC-487D-ADA7-0A5E8F2D4F63}" name="PivotTable9" cacheId="3" dataOnRows="1" applyNumberFormats="0" applyBorderFormats="0" applyFontFormats="0" applyPatternFormats="0" applyAlignmentFormats="0" applyWidthHeightFormats="1" dataCaption="Values" tag="1b90b26e-2a49-4eaf-81d2-be38c006d954" updatedVersion="8" minRefreshableVersion="3" useAutoFormatting="1" subtotalHiddenItems="1" itemPrintTitles="1" createdVersion="8" indent="0" outline="1" outlineData="1" multipleFieldFilters="0">
  <location ref="A4:B6" firstHeaderRow="1" firstDataRow="1" firstDataCol="1"/>
  <pivotFields count="2">
    <pivotField axis="axisRow" allDrilled="1" subtotalTop="0" showAll="0" measureFilter="1" dataSourceSort="1" defaultSubtotal="0" defaultAttributeDrillState="1">
      <items count="1">
        <item x="0"/>
      </items>
    </pivotField>
    <pivotField dataField="1" subtotalTop="0" showAll="0" defaultSubtotal="0"/>
  </pivotFields>
  <rowFields count="1">
    <field x="0"/>
  </rowFields>
  <rowItems count="2">
    <i>
      <x/>
    </i>
    <i t="grand">
      <x/>
    </i>
  </rowItems>
  <colItems count="1">
    <i/>
  </colItems>
  <dataFields count="1">
    <dataField name="Count of MaritalStatus" fld="1" subtotal="count" baseField="0" baseItem="0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9" showRowHeaders="1" showColHeaders="1" showRowStripes="0" showColStripes="0" showLastColumn="1"/>
  <filters count="1">
    <filter fld="0" type="count" id="1" iMeasureHier="16">
      <autoFilter ref="A1">
        <filterColumn colId="0">
          <top10 val="1" filterVal="1"/>
        </filterColumn>
      </autoFilter>
    </filter>
  </filter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ivot !$A$1:$K$147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96B1EC-7D16-4CB9-AC07-8331F256B7E4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350">
        <item x="495"/>
        <item x="692"/>
        <item x="723"/>
        <item x="1240"/>
        <item x="1263"/>
        <item x="173"/>
        <item x="858"/>
        <item x="1295"/>
        <item x="294"/>
        <item x="857"/>
        <item x="23"/>
        <item x="955"/>
        <item x="986"/>
        <item x="497"/>
        <item x="953"/>
        <item x="1118"/>
        <item x="734"/>
        <item x="289"/>
        <item x="146"/>
        <item x="1215"/>
        <item x="1134"/>
        <item x="1000"/>
        <item x="1069"/>
        <item x="561"/>
        <item x="916"/>
        <item x="124"/>
        <item x="405"/>
        <item x="589"/>
        <item x="1321"/>
        <item x="840"/>
        <item x="443"/>
        <item x="782"/>
        <item x="40"/>
        <item x="1338"/>
        <item x="728"/>
        <item x="641"/>
        <item x="839"/>
        <item x="1093"/>
        <item x="37"/>
        <item x="1012"/>
        <item x="608"/>
        <item x="158"/>
        <item x="14"/>
        <item x="921"/>
        <item x="462"/>
        <item x="96"/>
        <item x="633"/>
        <item x="494"/>
        <item x="213"/>
        <item x="1042"/>
        <item x="1244"/>
        <item x="995"/>
        <item x="962"/>
        <item x="266"/>
        <item x="97"/>
        <item x="1035"/>
        <item x="84"/>
        <item x="880"/>
        <item x="483"/>
        <item x="33"/>
        <item x="168"/>
        <item x="189"/>
        <item x="2"/>
        <item x="429"/>
        <item x="461"/>
        <item x="408"/>
        <item x="956"/>
        <item x="1223"/>
        <item x="815"/>
        <item x="971"/>
        <item x="278"/>
        <item x="328"/>
        <item x="657"/>
        <item x="459"/>
        <item x="685"/>
        <item x="1270"/>
        <item x="1059"/>
        <item x="574"/>
        <item x="1277"/>
        <item x="1154"/>
        <item x="1202"/>
        <item x="203"/>
        <item x="868"/>
        <item x="664"/>
        <item x="1084"/>
        <item x="810"/>
        <item x="348"/>
        <item x="256"/>
        <item x="221"/>
        <item x="1155"/>
        <item x="467"/>
        <item x="65"/>
        <item x="360"/>
        <item x="32"/>
        <item x="750"/>
        <item x="822"/>
        <item x="352"/>
        <item x="521"/>
        <item x="388"/>
        <item x="722"/>
        <item x="1265"/>
        <item x="156"/>
        <item x="236"/>
        <item x="837"/>
        <item x="145"/>
        <item x="372"/>
        <item x="384"/>
        <item x="647"/>
        <item x="228"/>
        <item x="47"/>
        <item x="678"/>
        <item x="1011"/>
        <item x="577"/>
        <item x="1125"/>
        <item x="627"/>
        <item x="187"/>
        <item x="374"/>
        <item x="175"/>
        <item x="1174"/>
        <item x="813"/>
        <item x="34"/>
        <item x="1024"/>
        <item x="532"/>
        <item x="897"/>
        <item x="1136"/>
        <item x="149"/>
        <item x="1252"/>
        <item x="1016"/>
        <item x="177"/>
        <item x="754"/>
        <item x="609"/>
        <item x="640"/>
        <item x="565"/>
        <item x="676"/>
        <item x="83"/>
        <item x="157"/>
        <item x="167"/>
        <item x="287"/>
        <item x="202"/>
        <item x="645"/>
        <item x="651"/>
        <item x="1216"/>
        <item x="1327"/>
        <item x="246"/>
        <item x="41"/>
        <item x="531"/>
        <item x="980"/>
        <item x="150"/>
        <item x="404"/>
        <item x="616"/>
        <item x="898"/>
        <item x="588"/>
        <item x="1039"/>
        <item x="122"/>
        <item x="342"/>
        <item x="872"/>
        <item x="281"/>
        <item x="799"/>
        <item x="638"/>
        <item x="1220"/>
        <item x="631"/>
        <item x="911"/>
        <item x="225"/>
        <item x="940"/>
        <item x="1181"/>
        <item x="454"/>
        <item x="639"/>
        <item x="58"/>
        <item x="1054"/>
        <item x="652"/>
        <item x="697"/>
        <item x="10"/>
        <item x="1027"/>
        <item x="1272"/>
        <item x="230"/>
        <item x="1170"/>
        <item x="1198"/>
        <item x="1234"/>
        <item x="1106"/>
        <item x="533"/>
        <item x="163"/>
        <item x="308"/>
        <item x="736"/>
        <item x="1165"/>
        <item x="1241"/>
        <item x="370"/>
        <item x="310"/>
        <item x="667"/>
        <item x="30"/>
        <item x="172"/>
        <item x="69"/>
        <item x="571"/>
        <item x="764"/>
        <item x="605"/>
        <item x="849"/>
        <item x="656"/>
        <item x="125"/>
        <item x="629"/>
        <item x="914"/>
        <item x="786"/>
        <item x="366"/>
        <item x="1259"/>
        <item x="410"/>
        <item x="804"/>
        <item x="580"/>
        <item x="594"/>
        <item x="999"/>
        <item x="411"/>
        <item x="161"/>
        <item x="1119"/>
        <item x="1345"/>
        <item x="556"/>
        <item x="377"/>
        <item x="476"/>
        <item x="1083"/>
        <item x="853"/>
        <item x="1105"/>
        <item x="1195"/>
        <item x="250"/>
        <item x="756"/>
        <item x="696"/>
        <item x="353"/>
        <item x="117"/>
        <item x="472"/>
        <item x="217"/>
        <item x="862"/>
        <item x="140"/>
        <item x="526"/>
        <item x="1029"/>
        <item x="35"/>
        <item x="1301"/>
        <item x="396"/>
        <item x="1117"/>
        <item x="210"/>
        <item x="487"/>
        <item x="1310"/>
        <item x="13"/>
        <item x="1238"/>
        <item x="6"/>
        <item x="826"/>
        <item x="1179"/>
        <item x="36"/>
        <item x="687"/>
        <item x="539"/>
        <item x="1052"/>
        <item x="485"/>
        <item x="7"/>
        <item x="562"/>
        <item x="305"/>
        <item x="341"/>
        <item x="569"/>
        <item x="68"/>
        <item x="1207"/>
        <item x="1225"/>
        <item x="232"/>
        <item x="159"/>
        <item x="359"/>
        <item x="1168"/>
        <item x="143"/>
        <item x="252"/>
        <item x="457"/>
        <item x="1110"/>
        <item x="199"/>
        <item x="975"/>
        <item x="714"/>
        <item x="181"/>
        <item x="527"/>
        <item x="1158"/>
        <item x="1171"/>
        <item x="420"/>
        <item x="480"/>
        <item x="110"/>
        <item x="637"/>
        <item x="831"/>
        <item x="553"/>
        <item x="1091"/>
        <item x="924"/>
        <item x="285"/>
        <item x="773"/>
        <item x="222"/>
        <item x="254"/>
        <item x="628"/>
        <item x="643"/>
        <item x="617"/>
        <item x="1231"/>
        <item x="1336"/>
        <item x="1279"/>
        <item x="682"/>
        <item x="1055"/>
        <item x="604"/>
        <item x="498"/>
        <item x="724"/>
        <item x="801"/>
        <item x="115"/>
        <item x="469"/>
        <item x="1314"/>
        <item x="877"/>
        <item x="781"/>
        <item x="354"/>
        <item x="811"/>
        <item x="1239"/>
        <item x="1285"/>
        <item x="78"/>
        <item x="1144"/>
        <item x="1276"/>
        <item x="1282"/>
        <item x="106"/>
        <item x="859"/>
        <item x="407"/>
        <item x="105"/>
        <item x="1290"/>
        <item x="614"/>
        <item x="336"/>
        <item x="3"/>
        <item x="12"/>
        <item x="99"/>
        <item x="1124"/>
        <item x="1161"/>
        <item x="1249"/>
        <item x="17"/>
        <item x="808"/>
        <item x="131"/>
        <item x="942"/>
        <item x="98"/>
        <item x="24"/>
        <item x="1344"/>
        <item x="1040"/>
        <item x="620"/>
        <item x="1131"/>
        <item x="338"/>
        <item x="1339"/>
        <item x="759"/>
        <item x="425"/>
        <item x="1293"/>
        <item x="856"/>
        <item x="932"/>
        <item x="45"/>
        <item x="807"/>
        <item x="375"/>
        <item x="71"/>
        <item x="477"/>
        <item x="1173"/>
        <item x="536"/>
        <item x="166"/>
        <item x="1278"/>
        <item x="1307"/>
        <item x="5"/>
        <item x="1071"/>
        <item x="169"/>
        <item x="371"/>
        <item x="1068"/>
        <item x="803"/>
        <item x="178"/>
        <item x="1189"/>
        <item x="563"/>
        <item x="279"/>
        <item x="612"/>
        <item x="992"/>
        <item x="1002"/>
        <item x="1113"/>
        <item x="819"/>
        <item x="774"/>
        <item x="403"/>
        <item x="142"/>
        <item x="263"/>
        <item x="1063"/>
        <item x="226"/>
        <item x="504"/>
        <item x="945"/>
        <item x="268"/>
        <item x="550"/>
        <item x="778"/>
        <item x="635"/>
        <item x="1149"/>
        <item x="16"/>
        <item x="1115"/>
        <item x="282"/>
        <item x="1057"/>
        <item x="238"/>
        <item x="879"/>
        <item x="154"/>
        <item x="496"/>
        <item x="1311"/>
        <item x="740"/>
        <item x="1192"/>
        <item x="66"/>
        <item x="21"/>
        <item x="424"/>
        <item x="38"/>
        <item x="959"/>
        <item x="888"/>
        <item x="592"/>
        <item x="1138"/>
        <item x="49"/>
        <item x="1157"/>
        <item x="478"/>
        <item x="380"/>
        <item x="138"/>
        <item x="315"/>
        <item x="4"/>
        <item x="1139"/>
        <item x="253"/>
        <item x="1319"/>
        <item x="258"/>
        <item x="824"/>
        <item x="961"/>
        <item x="542"/>
        <item x="871"/>
        <item x="1082"/>
        <item x="1120"/>
        <item x="1177"/>
        <item x="1230"/>
        <item x="901"/>
        <item x="191"/>
        <item x="946"/>
        <item x="834"/>
        <item x="611"/>
        <item x="1212"/>
        <item x="793"/>
        <item x="814"/>
        <item x="659"/>
        <item x="463"/>
        <item x="943"/>
        <item x="683"/>
        <item x="968"/>
        <item x="745"/>
        <item x="909"/>
        <item x="984"/>
        <item x="465"/>
        <item x="291"/>
        <item x="179"/>
        <item x="753"/>
        <item x="848"/>
        <item x="326"/>
        <item x="1180"/>
        <item x="524"/>
        <item x="972"/>
        <item x="235"/>
        <item x="587"/>
        <item x="690"/>
        <item x="1304"/>
        <item x="436"/>
        <item x="841"/>
        <item x="597"/>
        <item x="419"/>
        <item x="1340"/>
        <item x="1221"/>
        <item x="198"/>
        <item x="362"/>
        <item x="557"/>
        <item x="997"/>
        <item x="876"/>
        <item x="520"/>
        <item x="1247"/>
        <item x="430"/>
        <item x="1237"/>
        <item x="885"/>
        <item x="1142"/>
        <item x="704"/>
        <item x="26"/>
        <item x="242"/>
        <item x="176"/>
        <item x="234"/>
        <item x="1077"/>
        <item x="19"/>
        <item x="738"/>
        <item x="1227"/>
        <item x="966"/>
        <item x="1305"/>
        <item x="1258"/>
        <item x="329"/>
        <item x="1121"/>
        <item x="1114"/>
        <item x="261"/>
        <item x="1175"/>
        <item x="20"/>
        <item x="55"/>
        <item x="717"/>
        <item x="500"/>
        <item x="394"/>
        <item x="777"/>
        <item x="996"/>
        <item x="593"/>
        <item x="431"/>
        <item x="1065"/>
        <item x="1025"/>
        <item x="1187"/>
        <item x="934"/>
        <item x="938"/>
        <item x="1014"/>
        <item x="1038"/>
        <item x="470"/>
        <item x="904"/>
        <item x="1286"/>
        <item x="726"/>
        <item x="1315"/>
        <item x="816"/>
        <item x="1197"/>
        <item x="691"/>
        <item x="85"/>
        <item x="52"/>
        <item x="964"/>
        <item x="684"/>
        <item x="636"/>
        <item x="1101"/>
        <item x="1184"/>
        <item x="11"/>
        <item x="606"/>
        <item x="378"/>
        <item x="1044"/>
        <item x="137"/>
        <item x="1196"/>
        <item x="94"/>
        <item x="703"/>
        <item x="418"/>
        <item x="464"/>
        <item x="699"/>
        <item x="558"/>
        <item x="905"/>
        <item x="610"/>
        <item x="171"/>
        <item x="546"/>
        <item x="369"/>
        <item x="440"/>
        <item x="779"/>
        <item x="948"/>
        <item x="1018"/>
        <item x="486"/>
        <item x="654"/>
        <item x="196"/>
        <item x="758"/>
        <item x="383"/>
        <item x="73"/>
        <item x="139"/>
        <item x="152"/>
        <item x="1020"/>
        <item x="788"/>
        <item x="81"/>
        <item x="817"/>
        <item x="1297"/>
        <item x="548"/>
        <item x="552"/>
        <item x="220"/>
        <item x="547"/>
        <item x="981"/>
        <item x="1095"/>
        <item x="689"/>
        <item x="555"/>
        <item x="573"/>
        <item x="1060"/>
        <item x="1254"/>
        <item x="960"/>
        <item x="1129"/>
        <item x="596"/>
        <item x="1348"/>
        <item x="794"/>
        <item x="796"/>
        <item x="72"/>
        <item x="192"/>
        <item x="578"/>
        <item x="1299"/>
        <item x="867"/>
        <item x="663"/>
        <item x="1209"/>
        <item x="387"/>
        <item x="180"/>
        <item x="237"/>
        <item x="805"/>
        <item x="312"/>
        <item x="284"/>
        <item x="386"/>
        <item x="870"/>
        <item x="1132"/>
        <item x="111"/>
        <item x="1163"/>
        <item x="749"/>
        <item x="385"/>
        <item x="402"/>
        <item x="894"/>
        <item x="623"/>
        <item x="864"/>
        <item x="823"/>
        <item x="825"/>
        <item x="507"/>
        <item x="275"/>
        <item x="398"/>
        <item x="393"/>
        <item x="129"/>
        <item x="44"/>
        <item x="506"/>
        <item x="1099"/>
        <item x="998"/>
        <item x="991"/>
        <item x="665"/>
        <item x="925"/>
        <item x="735"/>
        <item x="1300"/>
        <item x="743"/>
        <item x="886"/>
        <item x="912"/>
        <item x="502"/>
        <item x="1222"/>
        <item x="340"/>
        <item x="903"/>
        <item x="1062"/>
        <item x="141"/>
        <item x="649"/>
        <item x="503"/>
        <item x="320"/>
        <item x="1213"/>
        <item x="878"/>
        <item x="453"/>
        <item x="434"/>
        <item x="655"/>
        <item x="1046"/>
        <item x="927"/>
        <item x="757"/>
        <item x="1100"/>
        <item x="345"/>
        <item x="127"/>
        <item x="277"/>
        <item x="982"/>
        <item x="632"/>
        <item x="784"/>
        <item x="985"/>
        <item x="1273"/>
        <item x="1236"/>
        <item x="603"/>
        <item x="707"/>
        <item x="586"/>
        <item x="1325"/>
        <item x="1245"/>
        <item x="1001"/>
        <item x="439"/>
        <item x="100"/>
        <item x="401"/>
        <item x="302"/>
        <item x="721"/>
        <item x="1017"/>
        <item x="1335"/>
        <item x="499"/>
        <item x="1037"/>
        <item x="446"/>
        <item x="324"/>
        <item x="204"/>
        <item x="1067"/>
        <item x="1313"/>
        <item x="884"/>
        <item x="249"/>
        <item x="987"/>
        <item x="274"/>
        <item x="630"/>
        <item x="1127"/>
        <item x="365"/>
        <item x="132"/>
        <item x="833"/>
        <item x="513"/>
        <item x="119"/>
        <item x="775"/>
        <item x="711"/>
        <item x="1145"/>
        <item x="829"/>
        <item x="93"/>
        <item x="701"/>
        <item x="170"/>
        <item x="91"/>
        <item x="76"/>
        <item x="1251"/>
        <item x="1074"/>
        <item x="314"/>
        <item x="780"/>
        <item x="1051"/>
        <item x="674"/>
        <item x="416"/>
        <item x="918"/>
        <item x="675"/>
        <item x="1275"/>
        <item x="534"/>
        <item x="575"/>
        <item x="1312"/>
        <item x="537"/>
        <item x="77"/>
        <item x="1"/>
        <item x="1323"/>
        <item x="1162"/>
        <item x="1269"/>
        <item x="1217"/>
        <item x="792"/>
        <item x="582"/>
        <item x="101"/>
        <item x="845"/>
        <item x="600"/>
        <item x="626"/>
        <item x="1087"/>
        <item x="1022"/>
        <item x="1066"/>
        <item x="89"/>
        <item x="304"/>
        <item x="828"/>
        <item x="311"/>
        <item x="615"/>
        <item x="9"/>
        <item x="319"/>
        <item x="255"/>
        <item x="363"/>
        <item x="322"/>
        <item x="355"/>
        <item x="193"/>
        <item x="1167"/>
        <item x="1088"/>
        <item x="346"/>
        <item x="983"/>
        <item x="367"/>
        <item x="535"/>
        <item x="1308"/>
        <item x="567"/>
        <item x="549"/>
        <item x="80"/>
        <item x="1061"/>
        <item x="447"/>
        <item x="798"/>
        <item x="800"/>
        <item x="1112"/>
        <item x="917"/>
        <item x="1111"/>
        <item x="1283"/>
        <item x="39"/>
        <item x="1064"/>
        <item x="1268"/>
        <item x="48"/>
        <item x="1347"/>
        <item x="508"/>
        <item x="1260"/>
        <item x="517"/>
        <item x="1330"/>
        <item x="874"/>
        <item x="276"/>
        <item x="923"/>
        <item x="1092"/>
        <item x="1081"/>
        <item x="88"/>
        <item x="50"/>
        <item x="466"/>
        <item x="931"/>
        <item x="1182"/>
        <item x="1103"/>
        <item x="698"/>
        <item x="67"/>
        <item x="1104"/>
        <item x="292"/>
        <item x="299"/>
        <item x="551"/>
        <item x="974"/>
        <item x="1261"/>
        <item x="680"/>
        <item x="1102"/>
        <item x="1253"/>
        <item x="1193"/>
        <item x="489"/>
        <item x="622"/>
        <item x="452"/>
        <item x="260"/>
        <item x="761"/>
        <item x="147"/>
        <item x="1288"/>
        <item x="958"/>
        <item x="301"/>
        <item x="295"/>
        <item x="670"/>
        <item x="1242"/>
        <item x="298"/>
        <item x="1219"/>
        <item x="1303"/>
        <item x="473"/>
        <item x="1337"/>
        <item x="787"/>
        <item x="376"/>
        <item x="785"/>
        <item x="1264"/>
        <item x="1079"/>
        <item x="104"/>
        <item x="280"/>
        <item x="1266"/>
        <item x="1194"/>
        <item x="990"/>
        <item x="1073"/>
        <item x="939"/>
        <item x="1075"/>
        <item x="46"/>
        <item x="316"/>
        <item x="957"/>
        <item x="1169"/>
        <item x="1188"/>
        <item x="286"/>
        <item x="658"/>
        <item x="1085"/>
        <item x="1028"/>
        <item x="134"/>
        <item x="1246"/>
        <item x="216"/>
        <item x="56"/>
        <item x="188"/>
        <item x="591"/>
        <item x="215"/>
        <item x="241"/>
        <item x="1291"/>
        <item x="344"/>
        <item x="554"/>
        <item x="475"/>
        <item x="0"/>
        <item x="1178"/>
        <item x="337"/>
        <item x="572"/>
        <item x="108"/>
        <item x="1033"/>
        <item x="399"/>
        <item x="330"/>
        <item x="929"/>
        <item x="908"/>
        <item x="153"/>
        <item x="1147"/>
        <item x="528"/>
        <item x="118"/>
        <item x="896"/>
        <item x="57"/>
        <item x="121"/>
        <item x="928"/>
        <item x="540"/>
        <item x="595"/>
        <item x="881"/>
        <item x="331"/>
        <item x="70"/>
        <item x="433"/>
        <item x="936"/>
        <item x="642"/>
        <item x="195"/>
        <item x="458"/>
        <item x="543"/>
        <item x="579"/>
        <item x="1159"/>
        <item x="1324"/>
        <item x="482"/>
        <item x="1302"/>
        <item x="602"/>
        <item x="136"/>
        <item x="323"/>
        <item x="922"/>
        <item x="358"/>
        <item x="1226"/>
        <item x="708"/>
        <item x="1004"/>
        <item x="529"/>
        <item x="1031"/>
        <item x="271"/>
        <item x="303"/>
        <item x="1140"/>
        <item x="243"/>
        <item x="1030"/>
        <item x="455"/>
        <item x="31"/>
        <item x="1150"/>
        <item x="806"/>
        <item x="63"/>
        <item x="559"/>
        <item x="267"/>
        <item x="1204"/>
        <item x="1141"/>
        <item x="613"/>
        <item x="382"/>
        <item x="361"/>
        <item x="247"/>
        <item x="1003"/>
        <item x="194"/>
        <item x="126"/>
        <item x="391"/>
        <item x="795"/>
        <item x="437"/>
        <item x="1256"/>
        <item x="634"/>
        <item x="850"/>
        <item x="541"/>
        <item x="259"/>
        <item x="490"/>
        <item x="979"/>
        <item x="1334"/>
        <item x="349"/>
        <item x="1284"/>
        <item x="200"/>
        <item x="889"/>
        <item x="926"/>
        <item x="752"/>
        <item x="212"/>
        <item x="1329"/>
        <item x="660"/>
        <item x="1333"/>
        <item x="1148"/>
        <item x="351"/>
        <item x="347"/>
        <item x="771"/>
        <item x="509"/>
        <item x="1205"/>
        <item x="197"/>
        <item x="445"/>
        <item x="844"/>
        <item x="1045"/>
        <item x="27"/>
        <item x="843"/>
        <item x="1262"/>
        <item x="1096"/>
        <item x="832"/>
        <item x="1210"/>
        <item x="710"/>
        <item x="1199"/>
        <item x="576"/>
        <item x="1143"/>
        <item x="907"/>
        <item x="296"/>
        <item x="248"/>
        <item x="648"/>
        <item x="662"/>
        <item x="1218"/>
        <item x="1116"/>
        <item x="1109"/>
        <item x="1013"/>
        <item x="887"/>
        <item x="481"/>
        <item x="747"/>
        <item x="1160"/>
        <item x="333"/>
        <item x="82"/>
        <item x="669"/>
        <item x="148"/>
        <item x="1235"/>
        <item x="789"/>
        <item x="767"/>
        <item x="827"/>
        <item x="646"/>
        <item x="438"/>
        <item x="511"/>
        <item x="112"/>
        <item x="1026"/>
        <item x="969"/>
        <item x="327"/>
        <item x="107"/>
        <item x="448"/>
        <item x="1292"/>
        <item x="720"/>
        <item x="313"/>
        <item x="949"/>
        <item x="545"/>
        <item x="373"/>
        <item x="510"/>
        <item x="426"/>
        <item x="60"/>
        <item x="201"/>
        <item x="624"/>
        <item x="1322"/>
        <item x="581"/>
        <item x="765"/>
        <item x="491"/>
        <item x="751"/>
        <item x="772"/>
        <item x="671"/>
        <item x="1128"/>
        <item x="523"/>
        <item x="1126"/>
        <item x="672"/>
        <item x="913"/>
        <item x="223"/>
        <item x="1078"/>
        <item x="395"/>
        <item x="875"/>
        <item x="947"/>
        <item x="1191"/>
        <item x="1086"/>
        <item x="290"/>
        <item x="335"/>
        <item x="1257"/>
        <item x="501"/>
        <item x="1166"/>
        <item x="130"/>
        <item x="783"/>
        <item x="1047"/>
        <item x="334"/>
        <item x="1186"/>
        <item x="1156"/>
        <item x="1008"/>
        <item x="855"/>
        <item x="484"/>
        <item x="392"/>
        <item x="727"/>
        <item x="412"/>
        <item x="892"/>
        <item x="977"/>
        <item x="207"/>
        <item x="902"/>
        <item x="1164"/>
        <item x="1224"/>
        <item x="1010"/>
        <item x="994"/>
        <item x="505"/>
        <item x="1281"/>
        <item x="1306"/>
        <item x="135"/>
        <item x="165"/>
        <item x="737"/>
        <item x="42"/>
        <item x="763"/>
        <item x="224"/>
        <item x="518"/>
        <item x="741"/>
        <item x="451"/>
        <item x="1332"/>
        <item x="493"/>
        <item x="1048"/>
        <item x="731"/>
        <item x="214"/>
        <item x="1203"/>
        <item x="1331"/>
        <item x="317"/>
        <item x="821"/>
        <item x="151"/>
        <item x="54"/>
        <item x="421"/>
        <item x="891"/>
        <item x="965"/>
        <item x="128"/>
        <item x="1130"/>
        <item x="1034"/>
        <item x="952"/>
        <item x="356"/>
        <item x="944"/>
        <item x="973"/>
        <item x="205"/>
        <item x="164"/>
        <item x="488"/>
        <item x="160"/>
        <item x="1123"/>
        <item x="8"/>
        <item x="184"/>
        <item x="748"/>
        <item x="468"/>
        <item x="1151"/>
        <item x="297"/>
        <item x="86"/>
        <item x="1211"/>
        <item x="1201"/>
        <item x="1287"/>
        <item x="350"/>
        <item x="653"/>
        <item x="1243"/>
        <item x="1032"/>
        <item x="1019"/>
        <item x="64"/>
        <item x="718"/>
        <item x="114"/>
        <item x="1153"/>
        <item x="427"/>
        <item x="895"/>
        <item x="1267"/>
        <item x="51"/>
        <item x="1280"/>
        <item x="1228"/>
        <item x="1043"/>
        <item x="1343"/>
        <item x="428"/>
        <item x="739"/>
        <item x="15"/>
        <item x="208"/>
        <item x="325"/>
        <item x="1346"/>
        <item x="933"/>
        <item x="910"/>
        <item x="244"/>
        <item x="61"/>
        <item x="1021"/>
        <item x="1036"/>
        <item x="993"/>
        <item x="585"/>
        <item x="873"/>
        <item x="79"/>
        <item x="28"/>
        <item x="830"/>
        <item x="415"/>
        <item x="797"/>
        <item x="1076"/>
        <item x="123"/>
        <item x="742"/>
        <item x="661"/>
        <item x="1208"/>
        <item x="1146"/>
        <item x="836"/>
        <item x="694"/>
        <item x="206"/>
        <item x="1317"/>
        <item x="1072"/>
        <item x="762"/>
        <item x="1200"/>
        <item x="1289"/>
        <item x="174"/>
        <item x="988"/>
        <item x="514"/>
        <item x="746"/>
        <item x="357"/>
        <item x="838"/>
        <item x="866"/>
        <item x="449"/>
        <item x="644"/>
        <item x="930"/>
        <item x="219"/>
        <item x="422"/>
        <item x="133"/>
        <item x="90"/>
        <item x="607"/>
        <item x="730"/>
        <item x="492"/>
        <item x="693"/>
        <item x="1133"/>
        <item x="599"/>
        <item x="967"/>
        <item x="733"/>
        <item x="768"/>
        <item x="688"/>
        <item x="970"/>
        <item x="1341"/>
        <item x="155"/>
        <item x="715"/>
        <item x="1122"/>
        <item x="619"/>
        <item x="935"/>
        <item x="444"/>
        <item x="598"/>
        <item x="245"/>
        <item x="364"/>
        <item x="744"/>
        <item x="700"/>
        <item x="1298"/>
        <item x="530"/>
        <item x="512"/>
        <item x="1005"/>
        <item x="1056"/>
        <item x="695"/>
        <item x="332"/>
        <item x="442"/>
        <item x="113"/>
        <item x="566"/>
        <item x="522"/>
        <item x="618"/>
        <item x="265"/>
        <item x="306"/>
        <item x="719"/>
        <item x="893"/>
        <item x="409"/>
        <item x="1309"/>
        <item x="22"/>
        <item x="270"/>
        <item x="1342"/>
        <item x="300"/>
        <item x="769"/>
        <item x="218"/>
        <item x="209"/>
        <item x="343"/>
        <item x="702"/>
        <item x="584"/>
        <item x="1135"/>
        <item x="1176"/>
        <item x="1183"/>
        <item x="776"/>
        <item x="915"/>
        <item x="835"/>
        <item x="673"/>
        <item x="1316"/>
        <item x="390"/>
        <item x="1229"/>
        <item x="435"/>
        <item x="74"/>
        <item x="937"/>
        <item x="1090"/>
        <item x="713"/>
        <item x="1296"/>
        <item x="1255"/>
        <item x="920"/>
        <item x="53"/>
        <item x="1190"/>
        <item x="262"/>
        <item x="790"/>
        <item x="87"/>
        <item x="288"/>
        <item x="92"/>
        <item x="1328"/>
        <item x="861"/>
        <item x="650"/>
        <item x="211"/>
        <item x="269"/>
        <item x="423"/>
        <item x="75"/>
        <item x="240"/>
        <item x="919"/>
        <item x="706"/>
        <item x="185"/>
        <item x="1318"/>
        <item x="976"/>
        <item x="791"/>
        <item x="525"/>
        <item x="601"/>
        <item x="95"/>
        <item x="309"/>
        <item x="1094"/>
        <item x="686"/>
        <item x="906"/>
        <item x="413"/>
        <item x="621"/>
        <item x="379"/>
        <item x="1015"/>
        <item x="951"/>
        <item x="62"/>
        <item x="515"/>
        <item x="668"/>
        <item x="1080"/>
        <item x="1108"/>
        <item x="474"/>
        <item x="18"/>
        <item x="1214"/>
        <item x="1107"/>
        <item x="339"/>
        <item x="293"/>
        <item x="1006"/>
        <item x="231"/>
        <item x="852"/>
        <item x="441"/>
        <item x="1206"/>
        <item x="590"/>
        <item x="1007"/>
        <item x="1089"/>
        <item x="954"/>
        <item x="1023"/>
        <item x="397"/>
        <item x="450"/>
        <item x="978"/>
        <item x="1009"/>
        <item x="471"/>
        <item x="368"/>
        <item x="1137"/>
        <item x="568"/>
        <item x="732"/>
        <item x="190"/>
        <item x="941"/>
        <item x="1248"/>
        <item x="432"/>
        <item x="538"/>
        <item x="257"/>
        <item x="890"/>
        <item x="760"/>
        <item x="116"/>
        <item x="989"/>
        <item x="414"/>
        <item x="812"/>
        <item x="307"/>
        <item x="666"/>
        <item x="883"/>
        <item x="583"/>
        <item x="963"/>
        <item x="1250"/>
        <item x="144"/>
        <item x="109"/>
        <item x="679"/>
        <item x="1097"/>
        <item x="677"/>
        <item x="766"/>
        <item x="1053"/>
        <item x="273"/>
        <item x="1098"/>
        <item x="564"/>
        <item x="716"/>
        <item x="755"/>
        <item x="842"/>
        <item x="818"/>
        <item x="417"/>
        <item x="1271"/>
        <item x="625"/>
        <item x="406"/>
        <item x="882"/>
        <item x="103"/>
        <item x="460"/>
        <item x="854"/>
        <item x="851"/>
        <item x="321"/>
        <item x="705"/>
        <item x="560"/>
        <item x="809"/>
        <item x="283"/>
        <item x="847"/>
        <item x="183"/>
        <item x="59"/>
        <item x="863"/>
        <item x="860"/>
        <item x="102"/>
        <item x="1326"/>
        <item x="29"/>
        <item x="182"/>
        <item x="1172"/>
        <item x="264"/>
        <item x="1058"/>
        <item x="233"/>
        <item x="820"/>
        <item x="25"/>
        <item x="516"/>
        <item x="272"/>
        <item x="1274"/>
        <item x="899"/>
        <item x="519"/>
        <item x="869"/>
        <item x="389"/>
        <item x="239"/>
        <item x="227"/>
        <item x="725"/>
        <item x="570"/>
        <item x="318"/>
        <item x="1185"/>
        <item x="1049"/>
        <item x="1232"/>
        <item x="381"/>
        <item x="681"/>
        <item x="1320"/>
        <item x="251"/>
        <item x="456"/>
        <item x="479"/>
        <item x="229"/>
        <item x="120"/>
        <item x="43"/>
        <item x="400"/>
        <item x="1041"/>
        <item x="1050"/>
        <item x="770"/>
        <item x="729"/>
        <item x="1294"/>
        <item x="1070"/>
        <item x="1233"/>
        <item x="950"/>
        <item x="900"/>
        <item x="846"/>
        <item x="1152"/>
        <item x="712"/>
        <item x="865"/>
        <item x="544"/>
        <item x="162"/>
        <item x="802"/>
        <item x="709"/>
        <item x="186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dataFields count="1">
    <dataField name="StdDev of MonthlyIncome" fld="8" subtotal="stdDev" baseField="0" baseItem="9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F998FD-25AC-428F-8B39-5D82DCAC1B83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 rowPageCount="1" colPageCount="1"/>
  <pivotFields count="13"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1">
    <pageField fld="4" item="1" hier="-1"/>
  </pageFields>
  <dataFields count="1">
    <dataField name="Sum of MonthlyIncome" fld="8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7FE397-01B5-4465-9358-8EE5636670F6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 rowPageCount="1" colPageCount="1"/>
  <pivotFields count="13">
    <pivotField showAll="0"/>
    <pivotField showAll="0"/>
    <pivotField axis="axisPage" showAll="0">
      <items count="4">
        <item x="2"/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1">
    <pageField fld="2" item="2" hier="-1"/>
  </pageFields>
  <dataFields count="1">
    <dataField name="Sum of MonthlyIncome" fld="8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B88002-2007-4276-8CC4-D9B1065753A3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 rowPageCount="1" colPageCount="1"/>
  <pivotFields count="13">
    <pivotField showAll="0"/>
    <pivotField showAll="0"/>
    <pivotField showAll="0"/>
    <pivotField showAll="0"/>
    <pivotField showAll="0"/>
    <pivotField axis="axisPage" dataField="1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1">
    <pageField fld="5" item="5" hier="-1"/>
  </pageFields>
  <dataFields count="1">
    <dataField name="Count of JobRole" fld="5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CD10D5-F8B5-4877-91EF-CC00F9604C05}" name="PivotTable26" cacheId="1" applyNumberFormats="0" applyBorderFormats="0" applyFontFormats="0" applyPatternFormats="0" applyAlignmentFormats="0" applyWidthHeightFormats="1" dataCaption="Values" tag="dfe4637c-1732-4f4f-96b1-ed0a7aa669f3" updatedVersion="8" minRefreshableVersion="3" useAutoFormatting="1" itemPrintTitles="1" createdVersion="8" indent="0" outline="1" outlineData="1" multipleFieldFilters="0">
  <location ref="A3:B6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Categorization_MOnthly Income" fld="0" subtotal="count" baseField="0" baseItem="0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9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ivot !$A$1:$K$147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CE54E-7B34-458B-8E7A-3E3AEB0FB582}">
  <dimension ref="A1:AE18"/>
  <sheetViews>
    <sheetView tabSelected="1" zoomScaleNormal="100" workbookViewId="0">
      <selection activeCell="B12" sqref="B12"/>
    </sheetView>
  </sheetViews>
  <sheetFormatPr defaultRowHeight="14.4" x14ac:dyDescent="0.3"/>
  <cols>
    <col min="1" max="1" width="11.21875" bestFit="1" customWidth="1"/>
    <col min="3" max="4" width="13.21875" bestFit="1" customWidth="1"/>
    <col min="6" max="6" width="12" customWidth="1"/>
    <col min="8" max="8" width="10.6640625" bestFit="1" customWidth="1"/>
    <col min="9" max="9" width="9.109375" bestFit="1" customWidth="1"/>
    <col min="10" max="14" width="9.109375" customWidth="1"/>
    <col min="15" max="15" width="13.44140625" customWidth="1"/>
    <col min="16" max="19" width="9.109375" customWidth="1"/>
    <col min="20" max="20" width="10.6640625" bestFit="1" customWidth="1"/>
    <col min="21" max="21" width="9.109375" bestFit="1" customWidth="1"/>
    <col min="24" max="24" width="11.5546875" bestFit="1" customWidth="1"/>
    <col min="25" max="25" width="16" bestFit="1" customWidth="1"/>
    <col min="27" max="27" width="10.6640625" bestFit="1" customWidth="1"/>
    <col min="30" max="31" width="10.6640625" bestFit="1" customWidth="1"/>
  </cols>
  <sheetData>
    <row r="1" spans="1:31" s="70" customFormat="1" ht="32.4" x14ac:dyDescent="0.45">
      <c r="A1" s="67" t="s">
        <v>292</v>
      </c>
      <c r="B1" s="67" t="s">
        <v>293</v>
      </c>
      <c r="C1" s="67" t="s">
        <v>294</v>
      </c>
      <c r="D1" s="67" t="s">
        <v>295</v>
      </c>
      <c r="E1" s="67" t="s">
        <v>296</v>
      </c>
      <c r="F1" s="67" t="s">
        <v>297</v>
      </c>
      <c r="G1" s="67" t="s">
        <v>298</v>
      </c>
      <c r="H1" s="67" t="s">
        <v>299</v>
      </c>
      <c r="I1" s="67" t="s">
        <v>300</v>
      </c>
      <c r="J1" s="67"/>
      <c r="K1" s="68" t="s">
        <v>301</v>
      </c>
      <c r="L1" s="68" t="s">
        <v>302</v>
      </c>
      <c r="M1" s="68" t="s">
        <v>303</v>
      </c>
      <c r="N1" s="68" t="s">
        <v>304</v>
      </c>
      <c r="O1" s="68" t="s">
        <v>305</v>
      </c>
      <c r="P1" s="68" t="s">
        <v>306</v>
      </c>
      <c r="Q1" s="68" t="s">
        <v>307</v>
      </c>
      <c r="R1" s="68" t="s">
        <v>308</v>
      </c>
      <c r="S1" s="67"/>
      <c r="T1" s="69" t="s">
        <v>309</v>
      </c>
      <c r="U1" s="69" t="s">
        <v>310</v>
      </c>
    </row>
    <row r="2" spans="1:31" x14ac:dyDescent="0.3">
      <c r="A2">
        <v>101</v>
      </c>
      <c r="B2" t="s">
        <v>311</v>
      </c>
      <c r="C2" t="s">
        <v>312</v>
      </c>
      <c r="D2">
        <v>300000</v>
      </c>
      <c r="E2" t="s">
        <v>313</v>
      </c>
      <c r="F2">
        <v>5.5</v>
      </c>
      <c r="G2">
        <v>7</v>
      </c>
      <c r="H2" s="71">
        <f>DATE(2018,1,3)</f>
        <v>43103</v>
      </c>
      <c r="I2" s="72">
        <f>TIME(4,30,22)</f>
        <v>0.18775462962962963</v>
      </c>
      <c r="J2" s="72"/>
      <c r="K2">
        <f>DAY(H2)</f>
        <v>3</v>
      </c>
      <c r="L2">
        <f>MONTH(H2)</f>
        <v>1</v>
      </c>
      <c r="M2">
        <f>YEAR(H2)</f>
        <v>2018</v>
      </c>
      <c r="N2">
        <f>WEEKDAY(H2)</f>
        <v>4</v>
      </c>
      <c r="O2">
        <f>WEEKNUM(H2,2)</f>
        <v>1</v>
      </c>
      <c r="P2">
        <f>HOUR(I2)</f>
        <v>4</v>
      </c>
      <c r="Q2">
        <f>MINUTE(I2)</f>
        <v>30</v>
      </c>
      <c r="R2">
        <f>SECOND(I2)</f>
        <v>22</v>
      </c>
      <c r="S2" s="72"/>
      <c r="T2" s="71">
        <f>DATE(M2,L2,K2)</f>
        <v>43103</v>
      </c>
      <c r="U2" s="72">
        <f>TIME(P2,Q2,R2)</f>
        <v>0.18775462962962963</v>
      </c>
    </row>
    <row r="3" spans="1:31" x14ac:dyDescent="0.3">
      <c r="A3">
        <v>102</v>
      </c>
      <c r="B3" t="s">
        <v>375</v>
      </c>
      <c r="C3" t="s">
        <v>312</v>
      </c>
      <c r="D3">
        <v>400000</v>
      </c>
      <c r="E3" t="s">
        <v>313</v>
      </c>
      <c r="F3">
        <v>4</v>
      </c>
      <c r="G3">
        <v>7</v>
      </c>
      <c r="H3" s="71">
        <f>DATE(2018,1,4)</f>
        <v>43104</v>
      </c>
      <c r="I3" s="72">
        <f>TIME(6,30,22)</f>
        <v>0.27108796296296295</v>
      </c>
      <c r="J3" s="72"/>
      <c r="K3">
        <f t="shared" ref="K3:K11" si="0">DAY(H3)</f>
        <v>4</v>
      </c>
      <c r="L3">
        <f t="shared" ref="L3:L11" si="1">MONTH(H3)</f>
        <v>1</v>
      </c>
      <c r="M3">
        <f t="shared" ref="M3:M11" si="2">YEAR(H3)</f>
        <v>2018</v>
      </c>
      <c r="N3">
        <f t="shared" ref="N3:N11" si="3">WEEKDAY(H3)</f>
        <v>5</v>
      </c>
      <c r="O3">
        <f t="shared" ref="O3:O11" si="4">WEEKNUM(H3,2)</f>
        <v>1</v>
      </c>
      <c r="P3">
        <f t="shared" ref="P3:P11" si="5">HOUR(I3)</f>
        <v>6</v>
      </c>
      <c r="Q3">
        <f t="shared" ref="Q3:Q11" si="6">MINUTE(I3)</f>
        <v>30</v>
      </c>
      <c r="R3">
        <f t="shared" ref="R3:R11" si="7">SECOND(I3)</f>
        <v>22</v>
      </c>
      <c r="S3" s="72"/>
      <c r="T3" s="71">
        <f t="shared" ref="T3:T11" si="8">DATE(M3,L3,K3)</f>
        <v>43104</v>
      </c>
      <c r="U3" s="72">
        <f t="shared" ref="U3:U11" si="9">TIME(P3,Q3,R3)</f>
        <v>0.27108796296296295</v>
      </c>
      <c r="X3" s="73" t="s">
        <v>315</v>
      </c>
      <c r="Y3" s="71">
        <f ca="1">TODAY()</f>
        <v>45015</v>
      </c>
    </row>
    <row r="4" spans="1:31" x14ac:dyDescent="0.3">
      <c r="A4">
        <v>103</v>
      </c>
      <c r="B4" t="s">
        <v>376</v>
      </c>
      <c r="C4" t="s">
        <v>312</v>
      </c>
      <c r="D4">
        <v>500000</v>
      </c>
      <c r="E4" t="s">
        <v>313</v>
      </c>
      <c r="F4">
        <v>3</v>
      </c>
      <c r="G4">
        <v>6</v>
      </c>
      <c r="H4" s="71">
        <f t="shared" ref="H4" si="10">DATE(2018,1,3)</f>
        <v>43103</v>
      </c>
      <c r="I4" s="72">
        <f t="shared" ref="I4" si="11">TIME(4,30,22)</f>
        <v>0.18775462962962963</v>
      </c>
      <c r="J4" s="72"/>
      <c r="K4">
        <f t="shared" si="0"/>
        <v>3</v>
      </c>
      <c r="L4">
        <f t="shared" si="1"/>
        <v>1</v>
      </c>
      <c r="M4">
        <f t="shared" si="2"/>
        <v>2018</v>
      </c>
      <c r="N4">
        <f t="shared" si="3"/>
        <v>4</v>
      </c>
      <c r="O4">
        <f t="shared" si="4"/>
        <v>1</v>
      </c>
      <c r="P4">
        <f t="shared" si="5"/>
        <v>4</v>
      </c>
      <c r="Q4">
        <f t="shared" si="6"/>
        <v>30</v>
      </c>
      <c r="R4">
        <f t="shared" si="7"/>
        <v>22</v>
      </c>
      <c r="S4" s="72"/>
      <c r="T4" s="71">
        <f t="shared" si="8"/>
        <v>43103</v>
      </c>
      <c r="U4" s="72">
        <f t="shared" si="9"/>
        <v>0.18775462962962963</v>
      </c>
      <c r="X4" s="73" t="s">
        <v>317</v>
      </c>
      <c r="Y4" s="72">
        <f>TIME(17,13,0)</f>
        <v>0.71736111111111101</v>
      </c>
      <c r="AC4" t="s">
        <v>318</v>
      </c>
      <c r="AD4" s="71">
        <v>42948</v>
      </c>
      <c r="AE4" s="71">
        <f>EDATE(AD4,2)</f>
        <v>43009</v>
      </c>
    </row>
    <row r="5" spans="1:31" x14ac:dyDescent="0.3">
      <c r="A5">
        <v>104</v>
      </c>
      <c r="B5" t="s">
        <v>377</v>
      </c>
      <c r="C5" t="s">
        <v>312</v>
      </c>
      <c r="D5">
        <v>600000</v>
      </c>
      <c r="E5" t="s">
        <v>313</v>
      </c>
      <c r="F5">
        <v>2</v>
      </c>
      <c r="G5">
        <v>7</v>
      </c>
      <c r="H5" s="71">
        <f t="shared" ref="H5" si="12">DATE(2018,1,4)</f>
        <v>43104</v>
      </c>
      <c r="I5" s="72">
        <f t="shared" ref="I5" si="13">TIME(6,30,22)</f>
        <v>0.27108796296296295</v>
      </c>
      <c r="J5" s="72"/>
      <c r="K5">
        <f t="shared" si="0"/>
        <v>4</v>
      </c>
      <c r="L5">
        <f t="shared" si="1"/>
        <v>1</v>
      </c>
      <c r="M5">
        <f t="shared" si="2"/>
        <v>2018</v>
      </c>
      <c r="N5">
        <f t="shared" si="3"/>
        <v>5</v>
      </c>
      <c r="O5">
        <f t="shared" si="4"/>
        <v>1</v>
      </c>
      <c r="P5">
        <f t="shared" si="5"/>
        <v>6</v>
      </c>
      <c r="Q5">
        <f t="shared" si="6"/>
        <v>30</v>
      </c>
      <c r="R5">
        <f t="shared" si="7"/>
        <v>22</v>
      </c>
      <c r="S5" s="72"/>
      <c r="T5" s="71">
        <f t="shared" si="8"/>
        <v>43104</v>
      </c>
      <c r="U5" s="72">
        <f t="shared" si="9"/>
        <v>0.27108796296296295</v>
      </c>
      <c r="X5" s="73" t="s">
        <v>320</v>
      </c>
      <c r="Y5" s="74">
        <f ca="1">NOW()</f>
        <v>45015.999504398147</v>
      </c>
      <c r="AC5" t="s">
        <v>321</v>
      </c>
      <c r="AD5" s="71">
        <v>45070</v>
      </c>
      <c r="AE5" s="71">
        <f>EDATE(AD5,2)</f>
        <v>45131</v>
      </c>
    </row>
    <row r="6" spans="1:31" x14ac:dyDescent="0.3">
      <c r="A6">
        <v>105</v>
      </c>
      <c r="B6" t="s">
        <v>378</v>
      </c>
      <c r="C6" t="s">
        <v>312</v>
      </c>
      <c r="D6">
        <v>700000</v>
      </c>
      <c r="E6" t="s">
        <v>313</v>
      </c>
      <c r="F6">
        <v>3</v>
      </c>
      <c r="G6">
        <v>6</v>
      </c>
      <c r="H6" s="71">
        <f t="shared" ref="H6" si="14">DATE(2018,1,3)</f>
        <v>43103</v>
      </c>
      <c r="I6" s="72">
        <f t="shared" ref="I6" si="15">TIME(4,30,22)</f>
        <v>0.18775462962962963</v>
      </c>
      <c r="J6" s="72"/>
      <c r="K6">
        <f t="shared" si="0"/>
        <v>3</v>
      </c>
      <c r="L6">
        <f t="shared" si="1"/>
        <v>1</v>
      </c>
      <c r="M6">
        <f t="shared" si="2"/>
        <v>2018</v>
      </c>
      <c r="N6">
        <f t="shared" si="3"/>
        <v>4</v>
      </c>
      <c r="O6">
        <f t="shared" si="4"/>
        <v>1</v>
      </c>
      <c r="P6">
        <f t="shared" si="5"/>
        <v>4</v>
      </c>
      <c r="Q6">
        <f t="shared" si="6"/>
        <v>30</v>
      </c>
      <c r="R6">
        <f t="shared" si="7"/>
        <v>22</v>
      </c>
      <c r="S6" s="72"/>
      <c r="T6" s="71">
        <f t="shared" si="8"/>
        <v>43103</v>
      </c>
      <c r="U6" s="72">
        <f t="shared" si="9"/>
        <v>0.18775462962962963</v>
      </c>
      <c r="X6" s="73" t="s">
        <v>323</v>
      </c>
      <c r="Y6" s="71">
        <f ca="1">TODAY()</f>
        <v>45015</v>
      </c>
      <c r="AC6" t="s">
        <v>324</v>
      </c>
    </row>
    <row r="7" spans="1:31" x14ac:dyDescent="0.3">
      <c r="A7">
        <v>106</v>
      </c>
      <c r="B7" t="s">
        <v>379</v>
      </c>
      <c r="C7" t="s">
        <v>326</v>
      </c>
      <c r="D7">
        <v>800000</v>
      </c>
      <c r="E7" t="s">
        <v>327</v>
      </c>
      <c r="F7">
        <v>5</v>
      </c>
      <c r="G7">
        <v>7</v>
      </c>
      <c r="H7" s="71">
        <f t="shared" ref="H7" si="16">DATE(2018,1,4)</f>
        <v>43104</v>
      </c>
      <c r="I7" s="72">
        <f t="shared" ref="I7" si="17">TIME(6,30,22)</f>
        <v>0.27108796296296295</v>
      </c>
      <c r="J7" s="72"/>
      <c r="K7">
        <f t="shared" si="0"/>
        <v>4</v>
      </c>
      <c r="L7">
        <f t="shared" si="1"/>
        <v>1</v>
      </c>
      <c r="M7">
        <f t="shared" si="2"/>
        <v>2018</v>
      </c>
      <c r="N7">
        <f t="shared" si="3"/>
        <v>5</v>
      </c>
      <c r="O7">
        <f t="shared" si="4"/>
        <v>1</v>
      </c>
      <c r="P7">
        <f t="shared" si="5"/>
        <v>6</v>
      </c>
      <c r="Q7">
        <f t="shared" si="6"/>
        <v>30</v>
      </c>
      <c r="R7">
        <f t="shared" si="7"/>
        <v>22</v>
      </c>
      <c r="S7" s="72"/>
      <c r="T7" s="71">
        <f t="shared" si="8"/>
        <v>43104</v>
      </c>
      <c r="U7" s="72">
        <f t="shared" si="9"/>
        <v>0.27108796296296295</v>
      </c>
    </row>
    <row r="8" spans="1:31" x14ac:dyDescent="0.3">
      <c r="A8">
        <v>107</v>
      </c>
      <c r="B8" t="s">
        <v>380</v>
      </c>
      <c r="C8" t="s">
        <v>326</v>
      </c>
      <c r="D8">
        <v>900000</v>
      </c>
      <c r="E8" t="s">
        <v>118</v>
      </c>
      <c r="F8">
        <v>4</v>
      </c>
      <c r="G8">
        <v>7</v>
      </c>
      <c r="H8" s="71">
        <f t="shared" ref="H8" si="18">DATE(2018,1,3)</f>
        <v>43103</v>
      </c>
      <c r="I8" s="72">
        <f t="shared" ref="I8" si="19">TIME(4,30,22)</f>
        <v>0.18775462962962963</v>
      </c>
      <c r="J8" s="72"/>
      <c r="K8">
        <f t="shared" si="0"/>
        <v>3</v>
      </c>
      <c r="L8">
        <f t="shared" si="1"/>
        <v>1</v>
      </c>
      <c r="M8">
        <f t="shared" si="2"/>
        <v>2018</v>
      </c>
      <c r="N8">
        <f t="shared" si="3"/>
        <v>4</v>
      </c>
      <c r="O8">
        <f t="shared" si="4"/>
        <v>1</v>
      </c>
      <c r="P8">
        <f t="shared" si="5"/>
        <v>4</v>
      </c>
      <c r="Q8">
        <f t="shared" si="6"/>
        <v>30</v>
      </c>
      <c r="R8">
        <f t="shared" si="7"/>
        <v>22</v>
      </c>
      <c r="S8" s="72"/>
      <c r="T8" s="71">
        <f t="shared" si="8"/>
        <v>43103</v>
      </c>
      <c r="U8" s="72">
        <f t="shared" si="9"/>
        <v>0.18775462962962963</v>
      </c>
      <c r="AD8" s="71">
        <f>EDATE(AD5,1)</f>
        <v>45101</v>
      </c>
    </row>
    <row r="9" spans="1:31" x14ac:dyDescent="0.3">
      <c r="A9">
        <v>108</v>
      </c>
      <c r="B9" t="s">
        <v>381</v>
      </c>
      <c r="C9" t="s">
        <v>326</v>
      </c>
      <c r="D9">
        <v>1000000</v>
      </c>
      <c r="E9" t="s">
        <v>330</v>
      </c>
      <c r="F9">
        <v>5</v>
      </c>
      <c r="G9">
        <v>7</v>
      </c>
      <c r="H9" s="71">
        <f t="shared" ref="H9" si="20">DATE(2018,1,4)</f>
        <v>43104</v>
      </c>
      <c r="I9" s="72">
        <f t="shared" ref="I9" si="21">TIME(6,30,22)</f>
        <v>0.27108796296296295</v>
      </c>
      <c r="J9" s="72"/>
      <c r="K9">
        <f t="shared" si="0"/>
        <v>4</v>
      </c>
      <c r="L9">
        <f t="shared" si="1"/>
        <v>1</v>
      </c>
      <c r="M9">
        <f t="shared" si="2"/>
        <v>2018</v>
      </c>
      <c r="N9">
        <f t="shared" si="3"/>
        <v>5</v>
      </c>
      <c r="O9">
        <f t="shared" si="4"/>
        <v>1</v>
      </c>
      <c r="P9">
        <f t="shared" si="5"/>
        <v>6</v>
      </c>
      <c r="Q9">
        <f t="shared" si="6"/>
        <v>30</v>
      </c>
      <c r="R9">
        <f t="shared" si="7"/>
        <v>22</v>
      </c>
      <c r="S9" s="72"/>
      <c r="T9" s="71">
        <f t="shared" si="8"/>
        <v>43104</v>
      </c>
      <c r="U9" s="72">
        <f t="shared" si="9"/>
        <v>0.27108796296296295</v>
      </c>
      <c r="X9" s="73" t="s">
        <v>331</v>
      </c>
      <c r="Y9">
        <f>DATEVALUE("20/05/2020")</f>
        <v>43971</v>
      </c>
    </row>
    <row r="10" spans="1:31" x14ac:dyDescent="0.3">
      <c r="A10">
        <v>109</v>
      </c>
      <c r="B10" t="s">
        <v>382</v>
      </c>
      <c r="C10" t="s">
        <v>326</v>
      </c>
      <c r="D10">
        <v>1100000</v>
      </c>
      <c r="E10" t="s">
        <v>330</v>
      </c>
      <c r="F10">
        <v>3</v>
      </c>
      <c r="G10">
        <v>7</v>
      </c>
      <c r="H10" s="71">
        <f t="shared" ref="H10" si="22">DATE(2018,1,3)</f>
        <v>43103</v>
      </c>
      <c r="I10" s="72">
        <f t="shared" ref="I10" si="23">TIME(4,30,22)</f>
        <v>0.18775462962962963</v>
      </c>
      <c r="J10" s="72"/>
      <c r="K10">
        <f t="shared" si="0"/>
        <v>3</v>
      </c>
      <c r="L10">
        <f t="shared" si="1"/>
        <v>1</v>
      </c>
      <c r="M10">
        <f t="shared" si="2"/>
        <v>2018</v>
      </c>
      <c r="N10">
        <f t="shared" si="3"/>
        <v>4</v>
      </c>
      <c r="O10">
        <f t="shared" si="4"/>
        <v>1</v>
      </c>
      <c r="P10">
        <f t="shared" si="5"/>
        <v>4</v>
      </c>
      <c r="Q10">
        <f t="shared" si="6"/>
        <v>30</v>
      </c>
      <c r="R10">
        <f t="shared" si="7"/>
        <v>22</v>
      </c>
      <c r="S10" s="72"/>
      <c r="T10" s="71">
        <f t="shared" si="8"/>
        <v>43103</v>
      </c>
      <c r="U10" s="72">
        <f t="shared" si="9"/>
        <v>0.18775462962962963</v>
      </c>
      <c r="X10" s="73" t="s">
        <v>333</v>
      </c>
      <c r="Y10">
        <f>TIMEVALUE("20:08")</f>
        <v>0.83888888888888891</v>
      </c>
    </row>
    <row r="11" spans="1:31" x14ac:dyDescent="0.3">
      <c r="A11">
        <v>110</v>
      </c>
      <c r="B11" t="s">
        <v>383</v>
      </c>
      <c r="C11" t="s">
        <v>326</v>
      </c>
      <c r="D11">
        <v>1200000</v>
      </c>
      <c r="E11" t="s">
        <v>330</v>
      </c>
      <c r="F11">
        <v>4</v>
      </c>
      <c r="G11">
        <v>7</v>
      </c>
      <c r="H11" s="71">
        <f t="shared" ref="H11" si="24">DATE(2018,1,4)</f>
        <v>43104</v>
      </c>
      <c r="I11" s="72">
        <f t="shared" ref="I11" si="25">TIME(6,30,22)</f>
        <v>0.27108796296296295</v>
      </c>
      <c r="J11" s="72"/>
      <c r="K11">
        <f t="shared" si="0"/>
        <v>4</v>
      </c>
      <c r="L11">
        <f t="shared" si="1"/>
        <v>1</v>
      </c>
      <c r="M11">
        <f t="shared" si="2"/>
        <v>2018</v>
      </c>
      <c r="N11">
        <f t="shared" si="3"/>
        <v>5</v>
      </c>
      <c r="O11">
        <f t="shared" si="4"/>
        <v>1</v>
      </c>
      <c r="P11">
        <f t="shared" si="5"/>
        <v>6</v>
      </c>
      <c r="Q11">
        <f t="shared" si="6"/>
        <v>30</v>
      </c>
      <c r="R11">
        <f t="shared" si="7"/>
        <v>22</v>
      </c>
      <c r="S11" s="72"/>
      <c r="T11" s="71">
        <f t="shared" si="8"/>
        <v>43104</v>
      </c>
      <c r="U11" s="72">
        <f t="shared" si="9"/>
        <v>0.27108796296296295</v>
      </c>
      <c r="X11" s="73" t="s">
        <v>335</v>
      </c>
      <c r="Y11">
        <f>YEARFRAC(AD4,AD5,)</f>
        <v>5.8138888888888891</v>
      </c>
    </row>
    <row r="12" spans="1:31" x14ac:dyDescent="0.3">
      <c r="X12" s="73" t="s">
        <v>336</v>
      </c>
      <c r="Y12">
        <f>DAYS360(AD4,AD5,FALSE)</f>
        <v>2093</v>
      </c>
    </row>
    <row r="14" spans="1:31" x14ac:dyDescent="0.3">
      <c r="X14" s="73" t="s">
        <v>337</v>
      </c>
      <c r="Y14" s="26">
        <f ca="1">EDATE(Y3,1.99)</f>
        <v>45046</v>
      </c>
    </row>
    <row r="15" spans="1:31" x14ac:dyDescent="0.3">
      <c r="X15" s="73" t="s">
        <v>338</v>
      </c>
      <c r="Y15" s="26">
        <f>EOMONTH(AD4,1.99)</f>
        <v>43008</v>
      </c>
    </row>
    <row r="17" spans="24:27" x14ac:dyDescent="0.3">
      <c r="X17" s="73" t="s">
        <v>339</v>
      </c>
      <c r="Y17">
        <f>NETWORKDAYS(AD5,AE5)</f>
        <v>44</v>
      </c>
      <c r="AA17" t="s">
        <v>340</v>
      </c>
    </row>
    <row r="18" spans="24:27" x14ac:dyDescent="0.3">
      <c r="X18" s="73" t="s">
        <v>341</v>
      </c>
      <c r="Y18" s="75">
        <f>WORKDAY(AD5,7)</f>
        <v>45079</v>
      </c>
      <c r="AA18" s="71" t="s">
        <v>342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471"/>
  <sheetViews>
    <sheetView topLeftCell="I1" workbookViewId="0">
      <selection activeCell="N29" sqref="N29"/>
    </sheetView>
  </sheetViews>
  <sheetFormatPr defaultRowHeight="14.4" x14ac:dyDescent="0.3"/>
  <cols>
    <col min="3" max="3" width="23.88671875" bestFit="1" customWidth="1"/>
    <col min="6" max="6" width="25" bestFit="1" customWidth="1"/>
    <col min="14" max="14" width="61.6640625" bestFit="1" customWidth="1"/>
    <col min="15" max="15" width="24.44140625" bestFit="1" customWidth="1"/>
    <col min="18" max="18" width="15.6640625" bestFit="1" customWidth="1"/>
    <col min="19" max="19" width="21.88671875" bestFit="1" customWidth="1"/>
    <col min="20" max="20" width="12.109375" bestFit="1" customWidth="1"/>
  </cols>
  <sheetData>
    <row r="1" spans="1:15" x14ac:dyDescent="0.3">
      <c r="A1" s="23" t="s">
        <v>113</v>
      </c>
      <c r="B1" s="23" t="s">
        <v>218</v>
      </c>
      <c r="C1" s="23" t="s">
        <v>219</v>
      </c>
      <c r="D1" s="23" t="s">
        <v>220</v>
      </c>
      <c r="E1" s="23" t="s">
        <v>221</v>
      </c>
      <c r="F1" s="23" t="s">
        <v>222</v>
      </c>
      <c r="G1" s="23" t="s">
        <v>223</v>
      </c>
      <c r="H1" s="23" t="s">
        <v>224</v>
      </c>
      <c r="I1" s="23" t="s">
        <v>225</v>
      </c>
      <c r="J1" s="23" t="s">
        <v>226</v>
      </c>
      <c r="K1" s="23" t="s">
        <v>227</v>
      </c>
      <c r="L1" s="23"/>
    </row>
    <row r="2" spans="1:15" x14ac:dyDescent="0.3">
      <c r="A2">
        <v>41</v>
      </c>
      <c r="B2">
        <v>1102</v>
      </c>
      <c r="C2" t="s">
        <v>228</v>
      </c>
      <c r="D2" t="s">
        <v>229</v>
      </c>
      <c r="E2" t="s">
        <v>230</v>
      </c>
      <c r="F2" t="s">
        <v>231</v>
      </c>
      <c r="G2">
        <v>4</v>
      </c>
      <c r="H2" t="s">
        <v>232</v>
      </c>
      <c r="I2">
        <v>5993</v>
      </c>
      <c r="J2" t="s">
        <v>233</v>
      </c>
      <c r="K2" t="s">
        <v>234</v>
      </c>
    </row>
    <row r="3" spans="1:15" x14ac:dyDescent="0.3">
      <c r="A3">
        <v>49</v>
      </c>
      <c r="B3">
        <v>279</v>
      </c>
      <c r="C3" t="s">
        <v>235</v>
      </c>
      <c r="D3" t="s">
        <v>229</v>
      </c>
      <c r="E3" t="s">
        <v>236</v>
      </c>
      <c r="F3" t="s">
        <v>237</v>
      </c>
      <c r="G3">
        <v>2</v>
      </c>
      <c r="H3" t="s">
        <v>238</v>
      </c>
      <c r="I3">
        <v>5130</v>
      </c>
      <c r="J3" t="s">
        <v>239</v>
      </c>
      <c r="K3" t="s">
        <v>240</v>
      </c>
      <c r="N3" s="60" t="s">
        <v>269</v>
      </c>
      <c r="O3" s="60" t="s">
        <v>290</v>
      </c>
    </row>
    <row r="4" spans="1:15" x14ac:dyDescent="0.3">
      <c r="A4">
        <v>37</v>
      </c>
      <c r="B4">
        <v>1373</v>
      </c>
      <c r="C4" t="s">
        <v>235</v>
      </c>
      <c r="D4" t="s">
        <v>43</v>
      </c>
      <c r="E4" t="s">
        <v>236</v>
      </c>
      <c r="F4" t="s">
        <v>241</v>
      </c>
      <c r="G4">
        <v>3</v>
      </c>
      <c r="H4" t="s">
        <v>232</v>
      </c>
      <c r="I4">
        <v>2090</v>
      </c>
      <c r="J4" t="s">
        <v>233</v>
      </c>
      <c r="K4" t="s">
        <v>234</v>
      </c>
      <c r="N4" s="59" t="s">
        <v>268</v>
      </c>
      <c r="O4" s="52">
        <f>GETPIVOTDATA("DailyRate",'1'!$A$3)</f>
        <v>802.48571428571427</v>
      </c>
    </row>
    <row r="5" spans="1:15" x14ac:dyDescent="0.3">
      <c r="A5">
        <v>33</v>
      </c>
      <c r="B5">
        <v>1392</v>
      </c>
      <c r="C5" t="s">
        <v>235</v>
      </c>
      <c r="D5" t="s">
        <v>229</v>
      </c>
      <c r="E5" t="s">
        <v>230</v>
      </c>
      <c r="F5" t="s">
        <v>237</v>
      </c>
      <c r="G5">
        <v>3</v>
      </c>
      <c r="H5" t="s">
        <v>238</v>
      </c>
      <c r="I5">
        <v>2909</v>
      </c>
      <c r="J5" t="s">
        <v>233</v>
      </c>
      <c r="K5" t="s">
        <v>240</v>
      </c>
      <c r="N5" s="50" t="s">
        <v>252</v>
      </c>
      <c r="O5" s="50">
        <f>GETPIVOTDATA("[Measures].[Med]",'2'!$A$3)</f>
        <v>802</v>
      </c>
    </row>
    <row r="6" spans="1:15" x14ac:dyDescent="0.3">
      <c r="A6">
        <v>27</v>
      </c>
      <c r="B6">
        <v>591</v>
      </c>
      <c r="C6" t="s">
        <v>235</v>
      </c>
      <c r="D6" t="s">
        <v>48</v>
      </c>
      <c r="E6" t="s">
        <v>236</v>
      </c>
      <c r="F6" t="s">
        <v>241</v>
      </c>
      <c r="G6">
        <v>2</v>
      </c>
      <c r="H6" t="s">
        <v>238</v>
      </c>
      <c r="I6">
        <v>3468</v>
      </c>
      <c r="J6" t="s">
        <v>239</v>
      </c>
      <c r="K6" t="s">
        <v>234</v>
      </c>
      <c r="N6" s="51" t="s">
        <v>253</v>
      </c>
      <c r="O6" s="51">
        <f>'3'!A4</f>
        <v>2342</v>
      </c>
    </row>
    <row r="7" spans="1:15" x14ac:dyDescent="0.3">
      <c r="A7">
        <v>32</v>
      </c>
      <c r="B7">
        <v>1005</v>
      </c>
      <c r="C7" t="s">
        <v>235</v>
      </c>
      <c r="D7" t="s">
        <v>229</v>
      </c>
      <c r="E7" t="s">
        <v>236</v>
      </c>
      <c r="F7" t="s">
        <v>241</v>
      </c>
      <c r="G7">
        <v>4</v>
      </c>
      <c r="H7" t="s">
        <v>232</v>
      </c>
      <c r="I7">
        <v>3068</v>
      </c>
      <c r="J7" t="s">
        <v>239</v>
      </c>
      <c r="K7" t="s">
        <v>240</v>
      </c>
      <c r="N7" s="57" t="s">
        <v>254</v>
      </c>
      <c r="O7" s="57" t="str">
        <f>'4'!A5</f>
        <v>Married</v>
      </c>
    </row>
    <row r="8" spans="1:15" x14ac:dyDescent="0.3">
      <c r="A8">
        <v>59</v>
      </c>
      <c r="B8">
        <v>1324</v>
      </c>
      <c r="C8" t="s">
        <v>235</v>
      </c>
      <c r="D8" t="s">
        <v>48</v>
      </c>
      <c r="E8" t="s">
        <v>230</v>
      </c>
      <c r="F8" t="s">
        <v>241</v>
      </c>
      <c r="G8">
        <v>1</v>
      </c>
      <c r="H8" t="s">
        <v>238</v>
      </c>
      <c r="I8">
        <v>2670</v>
      </c>
      <c r="J8" t="s">
        <v>233</v>
      </c>
      <c r="K8" t="s">
        <v>234</v>
      </c>
      <c r="N8" s="59" t="s">
        <v>255</v>
      </c>
      <c r="O8" s="52">
        <f>GETPIVOTDATA("MonthlyIncome",'5'!$A$3)</f>
        <v>4707.956783097994</v>
      </c>
    </row>
    <row r="9" spans="1:15" x14ac:dyDescent="0.3">
      <c r="A9">
        <v>30</v>
      </c>
      <c r="B9">
        <v>1358</v>
      </c>
      <c r="C9" t="s">
        <v>235</v>
      </c>
      <c r="D9" t="s">
        <v>229</v>
      </c>
      <c r="E9" t="s">
        <v>236</v>
      </c>
      <c r="F9" t="s">
        <v>241</v>
      </c>
      <c r="G9">
        <v>3</v>
      </c>
      <c r="H9" t="s">
        <v>242</v>
      </c>
      <c r="I9">
        <v>2693</v>
      </c>
      <c r="J9" t="s">
        <v>239</v>
      </c>
      <c r="K9" t="s">
        <v>234</v>
      </c>
      <c r="N9" s="50" t="s">
        <v>256</v>
      </c>
      <c r="O9" s="50">
        <f>GETPIVOTDATA("MonthlyIncome",'6'!$A$3)</f>
        <v>5627608</v>
      </c>
    </row>
    <row r="10" spans="1:15" x14ac:dyDescent="0.3">
      <c r="A10">
        <v>38</v>
      </c>
      <c r="B10">
        <v>216</v>
      </c>
      <c r="C10" t="s">
        <v>235</v>
      </c>
      <c r="D10" t="s">
        <v>229</v>
      </c>
      <c r="E10" t="s">
        <v>236</v>
      </c>
      <c r="F10" t="s">
        <v>243</v>
      </c>
      <c r="G10">
        <v>3</v>
      </c>
      <c r="H10" t="s">
        <v>232</v>
      </c>
      <c r="I10">
        <v>9526</v>
      </c>
      <c r="J10" t="s">
        <v>239</v>
      </c>
      <c r="K10" t="s">
        <v>240</v>
      </c>
      <c r="N10" s="51" t="s">
        <v>257</v>
      </c>
      <c r="O10" s="51">
        <f>GETPIVOTDATA("MonthlyIncome",'7'!$A$3)</f>
        <v>3103791</v>
      </c>
    </row>
    <row r="11" spans="1:15" x14ac:dyDescent="0.3">
      <c r="A11">
        <v>36</v>
      </c>
      <c r="B11">
        <v>1299</v>
      </c>
      <c r="C11" t="s">
        <v>235</v>
      </c>
      <c r="D11" t="s">
        <v>48</v>
      </c>
      <c r="E11" t="s">
        <v>236</v>
      </c>
      <c r="F11" t="s">
        <v>244</v>
      </c>
      <c r="G11">
        <v>3</v>
      </c>
      <c r="H11" t="s">
        <v>238</v>
      </c>
      <c r="I11">
        <v>5237</v>
      </c>
      <c r="J11" t="s">
        <v>239</v>
      </c>
      <c r="K11" t="s">
        <v>234</v>
      </c>
      <c r="N11" s="57" t="s">
        <v>258</v>
      </c>
      <c r="O11" s="57">
        <f>GETPIVOTDATA("JobRole",'8'!$A$3)</f>
        <v>80</v>
      </c>
    </row>
    <row r="12" spans="1:15" x14ac:dyDescent="0.3">
      <c r="A12">
        <v>35</v>
      </c>
      <c r="B12">
        <v>809</v>
      </c>
      <c r="C12" t="s">
        <v>235</v>
      </c>
      <c r="D12" t="s">
        <v>48</v>
      </c>
      <c r="E12" t="s">
        <v>236</v>
      </c>
      <c r="F12" t="s">
        <v>241</v>
      </c>
      <c r="G12">
        <v>2</v>
      </c>
      <c r="H12" t="s">
        <v>238</v>
      </c>
      <c r="I12">
        <v>2426</v>
      </c>
      <c r="J12" t="s">
        <v>239</v>
      </c>
      <c r="K12" t="s">
        <v>234</v>
      </c>
      <c r="N12" s="59" t="s">
        <v>259</v>
      </c>
      <c r="O12" s="52">
        <f>GETPIVOTDATA("[Measures].[Count of Categorization_MOnthly Income]",'9'!$A$3,"[Range].[Categorization_MOnthly Income]","[Range].[Categorization_MOnthly Income].&amp;[A]")</f>
        <v>281</v>
      </c>
    </row>
    <row r="13" spans="1:15" x14ac:dyDescent="0.3">
      <c r="A13">
        <v>29</v>
      </c>
      <c r="B13">
        <v>153</v>
      </c>
      <c r="C13" t="s">
        <v>235</v>
      </c>
      <c r="D13" t="s">
        <v>229</v>
      </c>
      <c r="E13" t="s">
        <v>230</v>
      </c>
      <c r="F13" t="s">
        <v>241</v>
      </c>
      <c r="G13">
        <v>3</v>
      </c>
      <c r="H13" t="s">
        <v>232</v>
      </c>
      <c r="I13">
        <v>4193</v>
      </c>
      <c r="J13" t="s">
        <v>233</v>
      </c>
      <c r="K13" t="s">
        <v>234</v>
      </c>
      <c r="N13" s="59" t="s">
        <v>260</v>
      </c>
      <c r="O13" s="52"/>
    </row>
    <row r="14" spans="1:15" x14ac:dyDescent="0.3">
      <c r="A14">
        <v>31</v>
      </c>
      <c r="B14">
        <v>670</v>
      </c>
      <c r="C14" t="s">
        <v>235</v>
      </c>
      <c r="D14" t="s">
        <v>229</v>
      </c>
      <c r="E14" t="s">
        <v>236</v>
      </c>
      <c r="F14" t="s">
        <v>237</v>
      </c>
      <c r="G14">
        <v>3</v>
      </c>
      <c r="H14" t="s">
        <v>242</v>
      </c>
      <c r="I14">
        <v>2911</v>
      </c>
      <c r="J14" t="s">
        <v>239</v>
      </c>
      <c r="K14" t="s">
        <v>234</v>
      </c>
      <c r="N14" s="50" t="s">
        <v>261</v>
      </c>
      <c r="O14" s="50">
        <f>GETPIVOTDATA("[Measures].[Count of Categorization_Daily_Rates]",'10'!$A$3,"[Range].[Categorization_Daily_Rates]","[Range].[Categorization_Daily_Rates].&amp;[B]")</f>
        <v>1470</v>
      </c>
    </row>
    <row r="15" spans="1:15" x14ac:dyDescent="0.3">
      <c r="A15">
        <v>34</v>
      </c>
      <c r="B15">
        <v>1346</v>
      </c>
      <c r="C15" t="s">
        <v>235</v>
      </c>
      <c r="D15" t="s">
        <v>48</v>
      </c>
      <c r="E15" t="s">
        <v>236</v>
      </c>
      <c r="F15" t="s">
        <v>241</v>
      </c>
      <c r="G15">
        <v>4</v>
      </c>
      <c r="H15" t="s">
        <v>242</v>
      </c>
      <c r="I15">
        <v>2661</v>
      </c>
      <c r="J15" t="s">
        <v>239</v>
      </c>
      <c r="K15" t="s">
        <v>234</v>
      </c>
      <c r="N15" s="50" t="s">
        <v>262</v>
      </c>
      <c r="O15" s="50"/>
    </row>
    <row r="16" spans="1:15" x14ac:dyDescent="0.3">
      <c r="A16">
        <v>28</v>
      </c>
      <c r="B16">
        <v>103</v>
      </c>
      <c r="C16" t="s">
        <v>235</v>
      </c>
      <c r="D16" t="s">
        <v>229</v>
      </c>
      <c r="E16" t="s">
        <v>236</v>
      </c>
      <c r="F16" t="s">
        <v>241</v>
      </c>
      <c r="G16">
        <v>3</v>
      </c>
      <c r="H16" t="s">
        <v>232</v>
      </c>
      <c r="I16">
        <v>2028</v>
      </c>
      <c r="J16" t="s">
        <v>233</v>
      </c>
      <c r="K16" t="s">
        <v>234</v>
      </c>
      <c r="N16" s="51" t="s">
        <v>263</v>
      </c>
      <c r="O16" s="51">
        <f>GETPIVOTDATA("MonthlyIncome",'11'!$A$3,"MaritalStatus","Divorced")</f>
        <v>6786.2874617737007</v>
      </c>
    </row>
    <row r="17" spans="1:20" x14ac:dyDescent="0.3">
      <c r="A17">
        <v>29</v>
      </c>
      <c r="B17">
        <v>1389</v>
      </c>
      <c r="C17" t="s">
        <v>235</v>
      </c>
      <c r="D17" t="s">
        <v>229</v>
      </c>
      <c r="E17" t="s">
        <v>230</v>
      </c>
      <c r="F17" t="s">
        <v>243</v>
      </c>
      <c r="G17">
        <v>1</v>
      </c>
      <c r="H17" t="s">
        <v>242</v>
      </c>
      <c r="I17">
        <v>9980</v>
      </c>
      <c r="J17" t="s">
        <v>239</v>
      </c>
      <c r="K17" t="s">
        <v>234</v>
      </c>
      <c r="N17" s="57" t="s">
        <v>264</v>
      </c>
      <c r="O17" s="61">
        <f>GETPIVOTDATA("BusinessTravel",'12'!$A$3,"BusinessTravel","Non-Travel")</f>
        <v>150</v>
      </c>
      <c r="P17" s="62">
        <f>GETPIVOTDATA("BusinessTravel",'12'!$A$3,"BusinessTravel","Travel_Frequently")</f>
        <v>277</v>
      </c>
      <c r="Q17" s="63">
        <f>GETPIVOTDATA("BusinessTravel",'12'!$A$3,"BusinessTravel","Travel_Rarely")</f>
        <v>1043</v>
      </c>
      <c r="R17" s="61" t="str">
        <f>'12'!B4</f>
        <v>Non-Travel</v>
      </c>
      <c r="S17" s="62" t="str">
        <f>'12'!C4</f>
        <v>Travel_Frequently</v>
      </c>
      <c r="T17" s="63" t="str">
        <f>'12'!D4</f>
        <v>Travel_Rarely</v>
      </c>
    </row>
    <row r="18" spans="1:20" x14ac:dyDescent="0.3">
      <c r="A18">
        <v>32</v>
      </c>
      <c r="B18">
        <v>334</v>
      </c>
      <c r="C18" t="s">
        <v>235</v>
      </c>
      <c r="D18" t="s">
        <v>229</v>
      </c>
      <c r="E18" t="s">
        <v>236</v>
      </c>
      <c r="F18" t="s">
        <v>237</v>
      </c>
      <c r="G18">
        <v>2</v>
      </c>
      <c r="H18" t="s">
        <v>242</v>
      </c>
      <c r="I18">
        <v>3298</v>
      </c>
      <c r="J18" t="s">
        <v>233</v>
      </c>
      <c r="K18" t="s">
        <v>234</v>
      </c>
      <c r="N18" s="59" t="s">
        <v>265</v>
      </c>
      <c r="O18" s="59">
        <f>GETPIVOTDATA("JobRole",'13'!$A$3,"OverTime","Yes")</f>
        <v>416</v>
      </c>
    </row>
    <row r="19" spans="1:20" x14ac:dyDescent="0.3">
      <c r="A19">
        <v>22</v>
      </c>
      <c r="B19">
        <v>1123</v>
      </c>
      <c r="C19" t="s">
        <v>235</v>
      </c>
      <c r="D19" t="s">
        <v>48</v>
      </c>
      <c r="E19" t="s">
        <v>236</v>
      </c>
      <c r="F19" t="s">
        <v>241</v>
      </c>
      <c r="G19">
        <v>4</v>
      </c>
      <c r="H19" t="s">
        <v>242</v>
      </c>
      <c r="I19">
        <v>2935</v>
      </c>
      <c r="J19" t="s">
        <v>233</v>
      </c>
      <c r="K19" t="s">
        <v>245</v>
      </c>
      <c r="N19" s="50" t="s">
        <v>266</v>
      </c>
      <c r="O19" s="64">
        <f>GETPIVOTDATA("DailyRate",'14'!$A$3,"Department","Human Resources")</f>
        <v>47347</v>
      </c>
      <c r="P19" s="66">
        <f>GETPIVOTDATA("DailyRate",'14'!$A$3,"Department","Research &amp; Development")</f>
        <v>775384</v>
      </c>
      <c r="Q19" s="61">
        <f>GETPIVOTDATA("DailyRate",'14'!$A$3,"Department","Sales")</f>
        <v>356923</v>
      </c>
      <c r="R19" s="64" t="str">
        <f>'14'!A4</f>
        <v>Human Resources</v>
      </c>
      <c r="S19" s="66" t="str">
        <f>'14'!A5</f>
        <v>Research &amp; Development</v>
      </c>
      <c r="T19" s="61" t="str">
        <f>'14'!A6</f>
        <v>Sales</v>
      </c>
    </row>
    <row r="20" spans="1:20" x14ac:dyDescent="0.3">
      <c r="A20">
        <v>53</v>
      </c>
      <c r="B20">
        <v>1219</v>
      </c>
      <c r="C20" t="s">
        <v>228</v>
      </c>
      <c r="D20" t="s">
        <v>229</v>
      </c>
      <c r="E20" t="s">
        <v>230</v>
      </c>
      <c r="F20" t="s">
        <v>246</v>
      </c>
      <c r="G20">
        <v>4</v>
      </c>
      <c r="H20" t="s">
        <v>238</v>
      </c>
      <c r="I20">
        <v>15427</v>
      </c>
      <c r="J20" t="s">
        <v>239</v>
      </c>
      <c r="K20" t="s">
        <v>234</v>
      </c>
      <c r="N20" s="51" t="s">
        <v>267</v>
      </c>
      <c r="O20" s="65">
        <f>GETPIVOTDATA("MonthlyIncome",'15'!$A$3,"MaritalStatus","Divorced")</f>
        <v>19973</v>
      </c>
      <c r="P20" s="61">
        <f>GETPIVOTDATA("MonthlyIncome",'15'!$A$3,"MaritalStatus","Married")</f>
        <v>19999</v>
      </c>
      <c r="Q20" s="66">
        <f>GETPIVOTDATA("MonthlyIncome",'15'!$A$3,"MaritalStatus","Single")</f>
        <v>19926</v>
      </c>
      <c r="R20" s="65" t="str">
        <f>'15'!A4</f>
        <v>Divorced</v>
      </c>
      <c r="S20" s="61" t="str">
        <f>'15'!A5</f>
        <v>Married</v>
      </c>
      <c r="T20" s="66" t="str">
        <f>'15'!A6</f>
        <v>Single</v>
      </c>
    </row>
    <row r="21" spans="1:20" x14ac:dyDescent="0.3">
      <c r="A21">
        <v>38</v>
      </c>
      <c r="B21">
        <v>371</v>
      </c>
      <c r="C21" t="s">
        <v>235</v>
      </c>
      <c r="D21" t="s">
        <v>229</v>
      </c>
      <c r="E21" t="s">
        <v>236</v>
      </c>
      <c r="F21" t="s">
        <v>237</v>
      </c>
      <c r="G21">
        <v>4</v>
      </c>
      <c r="H21" t="s">
        <v>232</v>
      </c>
      <c r="I21">
        <v>3944</v>
      </c>
      <c r="J21" t="s">
        <v>233</v>
      </c>
      <c r="K21" t="s">
        <v>234</v>
      </c>
    </row>
    <row r="22" spans="1:20" x14ac:dyDescent="0.3">
      <c r="A22">
        <v>24</v>
      </c>
      <c r="B22">
        <v>673</v>
      </c>
      <c r="C22" t="s">
        <v>235</v>
      </c>
      <c r="D22" t="s">
        <v>43</v>
      </c>
      <c r="E22" t="s">
        <v>230</v>
      </c>
      <c r="F22" t="s">
        <v>243</v>
      </c>
      <c r="G22">
        <v>3</v>
      </c>
      <c r="H22" t="s">
        <v>242</v>
      </c>
      <c r="I22">
        <v>4011</v>
      </c>
      <c r="J22" t="s">
        <v>239</v>
      </c>
      <c r="K22" t="s">
        <v>245</v>
      </c>
    </row>
    <row r="23" spans="1:20" x14ac:dyDescent="0.3">
      <c r="A23">
        <v>36</v>
      </c>
      <c r="B23">
        <v>1218</v>
      </c>
      <c r="C23" t="s">
        <v>228</v>
      </c>
      <c r="D23" t="s">
        <v>229</v>
      </c>
      <c r="E23" t="s">
        <v>236</v>
      </c>
      <c r="F23" t="s">
        <v>247</v>
      </c>
      <c r="G23">
        <v>1</v>
      </c>
      <c r="H23" t="s">
        <v>232</v>
      </c>
      <c r="I23">
        <v>3407</v>
      </c>
      <c r="J23" t="s">
        <v>239</v>
      </c>
      <c r="K23" t="s">
        <v>234</v>
      </c>
      <c r="N23" t="s">
        <v>291</v>
      </c>
    </row>
    <row r="24" spans="1:20" x14ac:dyDescent="0.3">
      <c r="A24">
        <v>34</v>
      </c>
      <c r="B24">
        <v>419</v>
      </c>
      <c r="C24" t="s">
        <v>235</v>
      </c>
      <c r="D24" t="s">
        <v>229</v>
      </c>
      <c r="E24" t="s">
        <v>230</v>
      </c>
      <c r="F24" t="s">
        <v>248</v>
      </c>
      <c r="G24">
        <v>2</v>
      </c>
      <c r="H24" t="s">
        <v>232</v>
      </c>
      <c r="I24">
        <v>11994</v>
      </c>
      <c r="J24" t="s">
        <v>239</v>
      </c>
      <c r="K24" t="s">
        <v>234</v>
      </c>
    </row>
    <row r="25" spans="1:20" x14ac:dyDescent="0.3">
      <c r="A25">
        <v>21</v>
      </c>
      <c r="B25">
        <v>391</v>
      </c>
      <c r="C25" t="s">
        <v>235</v>
      </c>
      <c r="D25" t="s">
        <v>229</v>
      </c>
      <c r="E25" t="s">
        <v>236</v>
      </c>
      <c r="F25" t="s">
        <v>237</v>
      </c>
      <c r="G25">
        <v>4</v>
      </c>
      <c r="H25" t="s">
        <v>232</v>
      </c>
      <c r="I25">
        <v>1232</v>
      </c>
      <c r="J25" t="s">
        <v>239</v>
      </c>
      <c r="K25" t="s">
        <v>234</v>
      </c>
    </row>
    <row r="26" spans="1:20" x14ac:dyDescent="0.3">
      <c r="A26">
        <v>34</v>
      </c>
      <c r="B26">
        <v>699</v>
      </c>
      <c r="C26" t="s">
        <v>235</v>
      </c>
      <c r="D26" t="s">
        <v>48</v>
      </c>
      <c r="E26" t="s">
        <v>236</v>
      </c>
      <c r="F26" t="s">
        <v>237</v>
      </c>
      <c r="G26">
        <v>1</v>
      </c>
      <c r="H26" t="s">
        <v>232</v>
      </c>
      <c r="I26">
        <v>2960</v>
      </c>
      <c r="J26" t="s">
        <v>239</v>
      </c>
      <c r="K26" t="s">
        <v>234</v>
      </c>
    </row>
    <row r="27" spans="1:20" x14ac:dyDescent="0.3">
      <c r="A27">
        <v>53</v>
      </c>
      <c r="B27">
        <v>1282</v>
      </c>
      <c r="C27" t="s">
        <v>235</v>
      </c>
      <c r="D27" t="s">
        <v>43</v>
      </c>
      <c r="E27" t="s">
        <v>230</v>
      </c>
      <c r="F27" t="s">
        <v>246</v>
      </c>
      <c r="G27">
        <v>3</v>
      </c>
      <c r="H27" t="s">
        <v>242</v>
      </c>
      <c r="I27">
        <v>19094</v>
      </c>
      <c r="J27" t="s">
        <v>239</v>
      </c>
      <c r="K27" t="s">
        <v>234</v>
      </c>
    </row>
    <row r="28" spans="1:20" x14ac:dyDescent="0.3">
      <c r="A28">
        <v>32</v>
      </c>
      <c r="B28">
        <v>1125</v>
      </c>
      <c r="C28" t="s">
        <v>235</v>
      </c>
      <c r="D28" t="s">
        <v>229</v>
      </c>
      <c r="E28" t="s">
        <v>230</v>
      </c>
      <c r="F28" t="s">
        <v>237</v>
      </c>
      <c r="G28">
        <v>1</v>
      </c>
      <c r="H28" t="s">
        <v>232</v>
      </c>
      <c r="I28">
        <v>3919</v>
      </c>
      <c r="J28" t="s">
        <v>233</v>
      </c>
      <c r="K28" t="s">
        <v>240</v>
      </c>
    </row>
    <row r="29" spans="1:20" x14ac:dyDescent="0.3">
      <c r="A29">
        <v>42</v>
      </c>
      <c r="B29">
        <v>691</v>
      </c>
      <c r="C29" t="s">
        <v>228</v>
      </c>
      <c r="D29" t="s">
        <v>249</v>
      </c>
      <c r="E29" t="s">
        <v>236</v>
      </c>
      <c r="F29" t="s">
        <v>231</v>
      </c>
      <c r="G29">
        <v>2</v>
      </c>
      <c r="H29" t="s">
        <v>238</v>
      </c>
      <c r="I29">
        <v>6825</v>
      </c>
      <c r="J29" t="s">
        <v>239</v>
      </c>
      <c r="K29" t="s">
        <v>234</v>
      </c>
    </row>
    <row r="30" spans="1:20" x14ac:dyDescent="0.3">
      <c r="A30">
        <v>44</v>
      </c>
      <c r="B30">
        <v>477</v>
      </c>
      <c r="C30" t="s">
        <v>235</v>
      </c>
      <c r="D30" t="s">
        <v>48</v>
      </c>
      <c r="E30" t="s">
        <v>230</v>
      </c>
      <c r="F30" t="s">
        <v>244</v>
      </c>
      <c r="G30">
        <v>4</v>
      </c>
      <c r="H30" t="s">
        <v>238</v>
      </c>
      <c r="I30">
        <v>10248</v>
      </c>
      <c r="J30" t="s">
        <v>239</v>
      </c>
      <c r="K30" t="s">
        <v>234</v>
      </c>
    </row>
    <row r="31" spans="1:20" x14ac:dyDescent="0.3">
      <c r="A31">
        <v>46</v>
      </c>
      <c r="B31">
        <v>705</v>
      </c>
      <c r="C31" t="s">
        <v>228</v>
      </c>
      <c r="D31" t="s">
        <v>249</v>
      </c>
      <c r="E31" t="s">
        <v>230</v>
      </c>
      <c r="F31" t="s">
        <v>246</v>
      </c>
      <c r="G31">
        <v>1</v>
      </c>
      <c r="H31" t="s">
        <v>232</v>
      </c>
      <c r="I31">
        <v>18947</v>
      </c>
      <c r="J31" t="s">
        <v>239</v>
      </c>
      <c r="K31" t="s">
        <v>234</v>
      </c>
    </row>
    <row r="32" spans="1:20" x14ac:dyDescent="0.3">
      <c r="A32">
        <v>33</v>
      </c>
      <c r="B32">
        <v>924</v>
      </c>
      <c r="C32" t="s">
        <v>235</v>
      </c>
      <c r="D32" t="s">
        <v>48</v>
      </c>
      <c r="E32" t="s">
        <v>236</v>
      </c>
      <c r="F32" t="s">
        <v>241</v>
      </c>
      <c r="G32">
        <v>4</v>
      </c>
      <c r="H32" t="s">
        <v>232</v>
      </c>
      <c r="I32">
        <v>2496</v>
      </c>
      <c r="J32" t="s">
        <v>239</v>
      </c>
      <c r="K32" t="s">
        <v>234</v>
      </c>
    </row>
    <row r="33" spans="1:11" x14ac:dyDescent="0.3">
      <c r="A33">
        <v>44</v>
      </c>
      <c r="B33">
        <v>1459</v>
      </c>
      <c r="C33" t="s">
        <v>235</v>
      </c>
      <c r="D33" t="s">
        <v>43</v>
      </c>
      <c r="E33" t="s">
        <v>236</v>
      </c>
      <c r="F33" t="s">
        <v>244</v>
      </c>
      <c r="G33">
        <v>4</v>
      </c>
      <c r="H33" t="s">
        <v>238</v>
      </c>
      <c r="I33">
        <v>6465</v>
      </c>
      <c r="J33" t="s">
        <v>233</v>
      </c>
      <c r="K33" t="s">
        <v>234</v>
      </c>
    </row>
    <row r="34" spans="1:11" x14ac:dyDescent="0.3">
      <c r="A34">
        <v>30</v>
      </c>
      <c r="B34">
        <v>125</v>
      </c>
      <c r="C34" t="s">
        <v>235</v>
      </c>
      <c r="D34" t="s">
        <v>48</v>
      </c>
      <c r="E34" t="s">
        <v>236</v>
      </c>
      <c r="F34" t="s">
        <v>241</v>
      </c>
      <c r="G34">
        <v>3</v>
      </c>
      <c r="H34" t="s">
        <v>232</v>
      </c>
      <c r="I34">
        <v>2206</v>
      </c>
      <c r="J34" t="s">
        <v>239</v>
      </c>
      <c r="K34" t="s">
        <v>234</v>
      </c>
    </row>
    <row r="35" spans="1:11" x14ac:dyDescent="0.3">
      <c r="A35">
        <v>39</v>
      </c>
      <c r="B35">
        <v>895</v>
      </c>
      <c r="C35" t="s">
        <v>228</v>
      </c>
      <c r="D35" t="s">
        <v>250</v>
      </c>
      <c r="E35" t="s">
        <v>236</v>
      </c>
      <c r="F35" t="s">
        <v>247</v>
      </c>
      <c r="G35">
        <v>4</v>
      </c>
      <c r="H35" t="s">
        <v>238</v>
      </c>
      <c r="I35">
        <v>2086</v>
      </c>
      <c r="J35" t="s">
        <v>239</v>
      </c>
      <c r="K35" t="s">
        <v>234</v>
      </c>
    </row>
    <row r="36" spans="1:11" x14ac:dyDescent="0.3">
      <c r="A36">
        <v>24</v>
      </c>
      <c r="B36">
        <v>813</v>
      </c>
      <c r="C36" t="s">
        <v>235</v>
      </c>
      <c r="D36" t="s">
        <v>48</v>
      </c>
      <c r="E36" t="s">
        <v>236</v>
      </c>
      <c r="F36" t="s">
        <v>237</v>
      </c>
      <c r="G36">
        <v>4</v>
      </c>
      <c r="H36" t="s">
        <v>238</v>
      </c>
      <c r="I36">
        <v>2293</v>
      </c>
      <c r="J36" t="s">
        <v>233</v>
      </c>
      <c r="K36" t="s">
        <v>234</v>
      </c>
    </row>
    <row r="37" spans="1:11" x14ac:dyDescent="0.3">
      <c r="A37">
        <v>43</v>
      </c>
      <c r="B37">
        <v>1273</v>
      </c>
      <c r="C37" t="s">
        <v>235</v>
      </c>
      <c r="D37" t="s">
        <v>48</v>
      </c>
      <c r="E37" t="s">
        <v>230</v>
      </c>
      <c r="F37" t="s">
        <v>237</v>
      </c>
      <c r="G37">
        <v>3</v>
      </c>
      <c r="H37" t="s">
        <v>242</v>
      </c>
      <c r="I37">
        <v>2645</v>
      </c>
      <c r="J37" t="s">
        <v>239</v>
      </c>
      <c r="K37" t="s">
        <v>234</v>
      </c>
    </row>
    <row r="38" spans="1:11" x14ac:dyDescent="0.3">
      <c r="A38">
        <v>50</v>
      </c>
      <c r="B38">
        <v>869</v>
      </c>
      <c r="C38" t="s">
        <v>228</v>
      </c>
      <c r="D38" t="s">
        <v>249</v>
      </c>
      <c r="E38" t="s">
        <v>236</v>
      </c>
      <c r="F38" t="s">
        <v>247</v>
      </c>
      <c r="G38">
        <v>3</v>
      </c>
      <c r="H38" t="s">
        <v>238</v>
      </c>
      <c r="I38">
        <v>2683</v>
      </c>
      <c r="J38" t="s">
        <v>233</v>
      </c>
      <c r="K38" t="s">
        <v>234</v>
      </c>
    </row>
    <row r="39" spans="1:11" x14ac:dyDescent="0.3">
      <c r="A39">
        <v>35</v>
      </c>
      <c r="B39">
        <v>890</v>
      </c>
      <c r="C39" t="s">
        <v>228</v>
      </c>
      <c r="D39" t="s">
        <v>249</v>
      </c>
      <c r="E39" t="s">
        <v>230</v>
      </c>
      <c r="F39" t="s">
        <v>247</v>
      </c>
      <c r="G39">
        <v>4</v>
      </c>
      <c r="H39" t="s">
        <v>238</v>
      </c>
      <c r="I39">
        <v>2014</v>
      </c>
      <c r="J39" t="s">
        <v>239</v>
      </c>
      <c r="K39" t="s">
        <v>234</v>
      </c>
    </row>
    <row r="40" spans="1:11" x14ac:dyDescent="0.3">
      <c r="A40">
        <v>36</v>
      </c>
      <c r="B40">
        <v>852</v>
      </c>
      <c r="C40" t="s">
        <v>235</v>
      </c>
      <c r="D40" t="s">
        <v>229</v>
      </c>
      <c r="E40" t="s">
        <v>230</v>
      </c>
      <c r="F40" t="s">
        <v>237</v>
      </c>
      <c r="G40">
        <v>1</v>
      </c>
      <c r="H40" t="s">
        <v>238</v>
      </c>
      <c r="I40">
        <v>3419</v>
      </c>
      <c r="J40" t="s">
        <v>233</v>
      </c>
      <c r="K40" t="s">
        <v>234</v>
      </c>
    </row>
    <row r="41" spans="1:11" x14ac:dyDescent="0.3">
      <c r="A41">
        <v>33</v>
      </c>
      <c r="B41">
        <v>1141</v>
      </c>
      <c r="C41" t="s">
        <v>228</v>
      </c>
      <c r="D41" t="s">
        <v>229</v>
      </c>
      <c r="E41" t="s">
        <v>230</v>
      </c>
      <c r="F41" t="s">
        <v>231</v>
      </c>
      <c r="G41">
        <v>1</v>
      </c>
      <c r="H41" t="s">
        <v>238</v>
      </c>
      <c r="I41">
        <v>5376</v>
      </c>
      <c r="J41" t="s">
        <v>239</v>
      </c>
      <c r="K41" t="s">
        <v>240</v>
      </c>
    </row>
    <row r="42" spans="1:11" x14ac:dyDescent="0.3">
      <c r="A42">
        <v>35</v>
      </c>
      <c r="B42">
        <v>464</v>
      </c>
      <c r="C42" t="s">
        <v>235</v>
      </c>
      <c r="D42" t="s">
        <v>43</v>
      </c>
      <c r="E42" t="s">
        <v>236</v>
      </c>
      <c r="F42" t="s">
        <v>241</v>
      </c>
      <c r="G42">
        <v>4</v>
      </c>
      <c r="H42" t="s">
        <v>242</v>
      </c>
      <c r="I42">
        <v>1951</v>
      </c>
      <c r="J42" t="s">
        <v>239</v>
      </c>
      <c r="K42" t="s">
        <v>234</v>
      </c>
    </row>
    <row r="43" spans="1:11" x14ac:dyDescent="0.3">
      <c r="A43">
        <v>27</v>
      </c>
      <c r="B43">
        <v>1240</v>
      </c>
      <c r="C43" t="s">
        <v>235</v>
      </c>
      <c r="D43" t="s">
        <v>229</v>
      </c>
      <c r="E43" t="s">
        <v>230</v>
      </c>
      <c r="F43" t="s">
        <v>241</v>
      </c>
      <c r="G43">
        <v>1</v>
      </c>
      <c r="H43" t="s">
        <v>242</v>
      </c>
      <c r="I43">
        <v>2341</v>
      </c>
      <c r="J43" t="s">
        <v>239</v>
      </c>
      <c r="K43" t="s">
        <v>234</v>
      </c>
    </row>
    <row r="44" spans="1:11" x14ac:dyDescent="0.3">
      <c r="A44">
        <v>26</v>
      </c>
      <c r="B44">
        <v>1357</v>
      </c>
      <c r="C44" t="s">
        <v>235</v>
      </c>
      <c r="D44" t="s">
        <v>229</v>
      </c>
      <c r="E44" t="s">
        <v>236</v>
      </c>
      <c r="F44" t="s">
        <v>241</v>
      </c>
      <c r="G44">
        <v>3</v>
      </c>
      <c r="H44" t="s">
        <v>232</v>
      </c>
      <c r="I44">
        <v>2293</v>
      </c>
      <c r="J44" t="s">
        <v>239</v>
      </c>
      <c r="K44" t="s">
        <v>234</v>
      </c>
    </row>
    <row r="45" spans="1:11" x14ac:dyDescent="0.3">
      <c r="A45">
        <v>27</v>
      </c>
      <c r="B45">
        <v>994</v>
      </c>
      <c r="C45" t="s">
        <v>228</v>
      </c>
      <c r="D45" t="s">
        <v>229</v>
      </c>
      <c r="E45" t="s">
        <v>236</v>
      </c>
      <c r="F45" t="s">
        <v>231</v>
      </c>
      <c r="G45">
        <v>3</v>
      </c>
      <c r="H45" t="s">
        <v>232</v>
      </c>
      <c r="I45">
        <v>8726</v>
      </c>
      <c r="J45" t="s">
        <v>239</v>
      </c>
      <c r="K45" t="s">
        <v>240</v>
      </c>
    </row>
    <row r="46" spans="1:11" x14ac:dyDescent="0.3">
      <c r="A46">
        <v>30</v>
      </c>
      <c r="B46">
        <v>721</v>
      </c>
      <c r="C46" t="s">
        <v>235</v>
      </c>
      <c r="D46" t="s">
        <v>48</v>
      </c>
      <c r="E46" t="s">
        <v>230</v>
      </c>
      <c r="F46" t="s">
        <v>241</v>
      </c>
      <c r="G46">
        <v>4</v>
      </c>
      <c r="H46" t="s">
        <v>232</v>
      </c>
      <c r="I46">
        <v>4011</v>
      </c>
      <c r="J46" t="s">
        <v>239</v>
      </c>
      <c r="K46" t="s">
        <v>240</v>
      </c>
    </row>
    <row r="47" spans="1:11" x14ac:dyDescent="0.3">
      <c r="A47">
        <v>41</v>
      </c>
      <c r="B47">
        <v>1360</v>
      </c>
      <c r="C47" t="s">
        <v>235</v>
      </c>
      <c r="D47" t="s">
        <v>250</v>
      </c>
      <c r="E47" t="s">
        <v>230</v>
      </c>
      <c r="F47" t="s">
        <v>248</v>
      </c>
      <c r="G47">
        <v>3</v>
      </c>
      <c r="H47" t="s">
        <v>238</v>
      </c>
      <c r="I47">
        <v>19545</v>
      </c>
      <c r="J47" t="s">
        <v>239</v>
      </c>
      <c r="K47" t="s">
        <v>234</v>
      </c>
    </row>
    <row r="48" spans="1:11" x14ac:dyDescent="0.3">
      <c r="A48">
        <v>34</v>
      </c>
      <c r="B48">
        <v>1065</v>
      </c>
      <c r="C48" t="s">
        <v>228</v>
      </c>
      <c r="D48" t="s">
        <v>249</v>
      </c>
      <c r="E48" t="s">
        <v>236</v>
      </c>
      <c r="F48" t="s">
        <v>231</v>
      </c>
      <c r="G48">
        <v>3</v>
      </c>
      <c r="H48" t="s">
        <v>232</v>
      </c>
      <c r="I48">
        <v>4568</v>
      </c>
      <c r="J48" t="s">
        <v>239</v>
      </c>
      <c r="K48" t="s">
        <v>245</v>
      </c>
    </row>
    <row r="49" spans="1:11" x14ac:dyDescent="0.3">
      <c r="A49">
        <v>37</v>
      </c>
      <c r="B49">
        <v>408</v>
      </c>
      <c r="C49" t="s">
        <v>235</v>
      </c>
      <c r="D49" t="s">
        <v>229</v>
      </c>
      <c r="E49" t="s">
        <v>236</v>
      </c>
      <c r="F49" t="s">
        <v>237</v>
      </c>
      <c r="G49">
        <v>2</v>
      </c>
      <c r="H49" t="s">
        <v>238</v>
      </c>
      <c r="I49">
        <v>3022</v>
      </c>
      <c r="J49" t="s">
        <v>239</v>
      </c>
      <c r="K49" t="s">
        <v>234</v>
      </c>
    </row>
    <row r="50" spans="1:11" x14ac:dyDescent="0.3">
      <c r="A50">
        <v>46</v>
      </c>
      <c r="B50">
        <v>1211</v>
      </c>
      <c r="C50" t="s">
        <v>228</v>
      </c>
      <c r="D50" t="s">
        <v>249</v>
      </c>
      <c r="E50" t="s">
        <v>236</v>
      </c>
      <c r="F50" t="s">
        <v>231</v>
      </c>
      <c r="G50">
        <v>4</v>
      </c>
      <c r="H50" t="s">
        <v>232</v>
      </c>
      <c r="I50">
        <v>5772</v>
      </c>
      <c r="J50" t="s">
        <v>233</v>
      </c>
      <c r="K50" t="s">
        <v>240</v>
      </c>
    </row>
    <row r="51" spans="1:11" x14ac:dyDescent="0.3">
      <c r="A51">
        <v>35</v>
      </c>
      <c r="B51">
        <v>1229</v>
      </c>
      <c r="C51" t="s">
        <v>235</v>
      </c>
      <c r="D51" t="s">
        <v>229</v>
      </c>
      <c r="E51" t="s">
        <v>236</v>
      </c>
      <c r="F51" t="s">
        <v>241</v>
      </c>
      <c r="G51">
        <v>4</v>
      </c>
      <c r="H51" t="s">
        <v>238</v>
      </c>
      <c r="I51">
        <v>2269</v>
      </c>
      <c r="J51" t="s">
        <v>239</v>
      </c>
      <c r="K51" t="s">
        <v>234</v>
      </c>
    </row>
    <row r="52" spans="1:11" x14ac:dyDescent="0.3">
      <c r="A52">
        <v>48</v>
      </c>
      <c r="B52">
        <v>626</v>
      </c>
      <c r="C52" t="s">
        <v>235</v>
      </c>
      <c r="D52" t="s">
        <v>229</v>
      </c>
      <c r="E52" t="s">
        <v>236</v>
      </c>
      <c r="F52" t="s">
        <v>241</v>
      </c>
      <c r="G52">
        <v>3</v>
      </c>
      <c r="H52" t="s">
        <v>232</v>
      </c>
      <c r="I52">
        <v>5381</v>
      </c>
      <c r="J52" t="s">
        <v>233</v>
      </c>
      <c r="K52" t="s">
        <v>234</v>
      </c>
    </row>
    <row r="53" spans="1:11" x14ac:dyDescent="0.3">
      <c r="A53">
        <v>28</v>
      </c>
      <c r="B53">
        <v>1434</v>
      </c>
      <c r="C53" t="s">
        <v>235</v>
      </c>
      <c r="D53" t="s">
        <v>250</v>
      </c>
      <c r="E53" t="s">
        <v>236</v>
      </c>
      <c r="F53" t="s">
        <v>241</v>
      </c>
      <c r="G53">
        <v>3</v>
      </c>
      <c r="H53" t="s">
        <v>232</v>
      </c>
      <c r="I53">
        <v>3441</v>
      </c>
      <c r="J53" t="s">
        <v>233</v>
      </c>
      <c r="K53" t="s">
        <v>234</v>
      </c>
    </row>
    <row r="54" spans="1:11" x14ac:dyDescent="0.3">
      <c r="A54">
        <v>44</v>
      </c>
      <c r="B54">
        <v>1488</v>
      </c>
      <c r="C54" t="s">
        <v>228</v>
      </c>
      <c r="D54" t="s">
        <v>249</v>
      </c>
      <c r="E54" t="s">
        <v>230</v>
      </c>
      <c r="F54" t="s">
        <v>231</v>
      </c>
      <c r="G54">
        <v>1</v>
      </c>
      <c r="H54" t="s">
        <v>242</v>
      </c>
      <c r="I54">
        <v>5454</v>
      </c>
      <c r="J54" t="s">
        <v>233</v>
      </c>
      <c r="K54" t="s">
        <v>234</v>
      </c>
    </row>
    <row r="55" spans="1:11" x14ac:dyDescent="0.3">
      <c r="A55">
        <v>35</v>
      </c>
      <c r="B55">
        <v>1097</v>
      </c>
      <c r="C55" t="s">
        <v>235</v>
      </c>
      <c r="D55" t="s">
        <v>48</v>
      </c>
      <c r="E55" t="s">
        <v>236</v>
      </c>
      <c r="F55" t="s">
        <v>244</v>
      </c>
      <c r="G55">
        <v>1</v>
      </c>
      <c r="H55" t="s">
        <v>238</v>
      </c>
      <c r="I55">
        <v>9884</v>
      </c>
      <c r="J55" t="s">
        <v>233</v>
      </c>
      <c r="K55" t="s">
        <v>245</v>
      </c>
    </row>
    <row r="56" spans="1:11" x14ac:dyDescent="0.3">
      <c r="A56">
        <v>26</v>
      </c>
      <c r="B56">
        <v>1443</v>
      </c>
      <c r="C56" t="s">
        <v>228</v>
      </c>
      <c r="D56" t="s">
        <v>249</v>
      </c>
      <c r="E56" t="s">
        <v>230</v>
      </c>
      <c r="F56" t="s">
        <v>231</v>
      </c>
      <c r="G56">
        <v>4</v>
      </c>
      <c r="H56" t="s">
        <v>238</v>
      </c>
      <c r="I56">
        <v>4157</v>
      </c>
      <c r="J56" t="s">
        <v>233</v>
      </c>
      <c r="K56" t="s">
        <v>234</v>
      </c>
    </row>
    <row r="57" spans="1:11" x14ac:dyDescent="0.3">
      <c r="A57">
        <v>33</v>
      </c>
      <c r="B57">
        <v>515</v>
      </c>
      <c r="C57" t="s">
        <v>235</v>
      </c>
      <c r="D57" t="s">
        <v>229</v>
      </c>
      <c r="E57" t="s">
        <v>230</v>
      </c>
      <c r="F57" t="s">
        <v>248</v>
      </c>
      <c r="G57">
        <v>4</v>
      </c>
      <c r="H57" t="s">
        <v>232</v>
      </c>
      <c r="I57">
        <v>13458</v>
      </c>
      <c r="J57" t="s">
        <v>233</v>
      </c>
      <c r="K57" t="s">
        <v>240</v>
      </c>
    </row>
    <row r="58" spans="1:11" x14ac:dyDescent="0.3">
      <c r="A58">
        <v>35</v>
      </c>
      <c r="B58">
        <v>853</v>
      </c>
      <c r="C58" t="s">
        <v>228</v>
      </c>
      <c r="D58" t="s">
        <v>229</v>
      </c>
      <c r="E58" t="s">
        <v>236</v>
      </c>
      <c r="F58" t="s">
        <v>231</v>
      </c>
      <c r="G58">
        <v>1</v>
      </c>
      <c r="H58" t="s">
        <v>238</v>
      </c>
      <c r="I58">
        <v>9069</v>
      </c>
      <c r="J58" t="s">
        <v>239</v>
      </c>
      <c r="K58" t="s">
        <v>240</v>
      </c>
    </row>
    <row r="59" spans="1:11" x14ac:dyDescent="0.3">
      <c r="A59">
        <v>35</v>
      </c>
      <c r="B59">
        <v>1142</v>
      </c>
      <c r="C59" t="s">
        <v>235</v>
      </c>
      <c r="D59" t="s">
        <v>48</v>
      </c>
      <c r="E59" t="s">
        <v>230</v>
      </c>
      <c r="F59" t="s">
        <v>241</v>
      </c>
      <c r="G59">
        <v>1</v>
      </c>
      <c r="H59" t="s">
        <v>238</v>
      </c>
      <c r="I59">
        <v>4014</v>
      </c>
      <c r="J59" t="s">
        <v>233</v>
      </c>
      <c r="K59" t="s">
        <v>234</v>
      </c>
    </row>
    <row r="60" spans="1:11" x14ac:dyDescent="0.3">
      <c r="A60">
        <v>31</v>
      </c>
      <c r="B60">
        <v>655</v>
      </c>
      <c r="C60" t="s">
        <v>235</v>
      </c>
      <c r="D60" t="s">
        <v>229</v>
      </c>
      <c r="E60" t="s">
        <v>236</v>
      </c>
      <c r="F60" t="s">
        <v>241</v>
      </c>
      <c r="G60">
        <v>4</v>
      </c>
      <c r="H60" t="s">
        <v>242</v>
      </c>
      <c r="I60">
        <v>5915</v>
      </c>
      <c r="J60" t="s">
        <v>239</v>
      </c>
      <c r="K60" t="s">
        <v>234</v>
      </c>
    </row>
    <row r="61" spans="1:11" x14ac:dyDescent="0.3">
      <c r="A61">
        <v>37</v>
      </c>
      <c r="B61">
        <v>1115</v>
      </c>
      <c r="C61" t="s">
        <v>235</v>
      </c>
      <c r="D61" t="s">
        <v>229</v>
      </c>
      <c r="E61" t="s">
        <v>236</v>
      </c>
      <c r="F61" t="s">
        <v>243</v>
      </c>
      <c r="G61">
        <v>3</v>
      </c>
      <c r="H61" t="s">
        <v>242</v>
      </c>
      <c r="I61">
        <v>5993</v>
      </c>
      <c r="J61" t="s">
        <v>239</v>
      </c>
      <c r="K61" t="s">
        <v>234</v>
      </c>
    </row>
    <row r="62" spans="1:11" x14ac:dyDescent="0.3">
      <c r="A62">
        <v>32</v>
      </c>
      <c r="B62">
        <v>427</v>
      </c>
      <c r="C62" t="s">
        <v>235</v>
      </c>
      <c r="D62" t="s">
        <v>48</v>
      </c>
      <c r="E62" t="s">
        <v>236</v>
      </c>
      <c r="F62" t="s">
        <v>243</v>
      </c>
      <c r="G62">
        <v>4</v>
      </c>
      <c r="H62" t="s">
        <v>238</v>
      </c>
      <c r="I62">
        <v>6162</v>
      </c>
      <c r="J62" t="s">
        <v>233</v>
      </c>
      <c r="K62" t="s">
        <v>234</v>
      </c>
    </row>
    <row r="63" spans="1:11" x14ac:dyDescent="0.3">
      <c r="A63">
        <v>38</v>
      </c>
      <c r="B63">
        <v>653</v>
      </c>
      <c r="C63" t="s">
        <v>235</v>
      </c>
      <c r="D63" t="s">
        <v>229</v>
      </c>
      <c r="E63" t="s">
        <v>230</v>
      </c>
      <c r="F63" t="s">
        <v>241</v>
      </c>
      <c r="G63">
        <v>4</v>
      </c>
      <c r="H63" t="s">
        <v>232</v>
      </c>
      <c r="I63">
        <v>2406</v>
      </c>
      <c r="J63" t="s">
        <v>239</v>
      </c>
      <c r="K63" t="s">
        <v>240</v>
      </c>
    </row>
    <row r="64" spans="1:11" x14ac:dyDescent="0.3">
      <c r="A64">
        <v>50</v>
      </c>
      <c r="B64">
        <v>989</v>
      </c>
      <c r="C64" t="s">
        <v>235</v>
      </c>
      <c r="D64" t="s">
        <v>48</v>
      </c>
      <c r="E64" t="s">
        <v>230</v>
      </c>
      <c r="F64" t="s">
        <v>248</v>
      </c>
      <c r="G64">
        <v>3</v>
      </c>
      <c r="H64" t="s">
        <v>242</v>
      </c>
      <c r="I64">
        <v>18740</v>
      </c>
      <c r="J64" t="s">
        <v>233</v>
      </c>
      <c r="K64" t="s">
        <v>234</v>
      </c>
    </row>
    <row r="65" spans="1:11" x14ac:dyDescent="0.3">
      <c r="A65">
        <v>59</v>
      </c>
      <c r="B65">
        <v>1435</v>
      </c>
      <c r="C65" t="s">
        <v>228</v>
      </c>
      <c r="D65" t="s">
        <v>229</v>
      </c>
      <c r="E65" t="s">
        <v>230</v>
      </c>
      <c r="F65" t="s">
        <v>231</v>
      </c>
      <c r="G65">
        <v>1</v>
      </c>
      <c r="H65" t="s">
        <v>232</v>
      </c>
      <c r="I65">
        <v>7637</v>
      </c>
      <c r="J65" t="s">
        <v>239</v>
      </c>
      <c r="K65" t="s">
        <v>234</v>
      </c>
    </row>
    <row r="66" spans="1:11" x14ac:dyDescent="0.3">
      <c r="A66">
        <v>36</v>
      </c>
      <c r="B66">
        <v>1223</v>
      </c>
      <c r="C66" t="s">
        <v>235</v>
      </c>
      <c r="D66" t="s">
        <v>250</v>
      </c>
      <c r="E66" t="s">
        <v>230</v>
      </c>
      <c r="F66" t="s">
        <v>244</v>
      </c>
      <c r="G66">
        <v>3</v>
      </c>
      <c r="H66" t="s">
        <v>242</v>
      </c>
      <c r="I66">
        <v>10096</v>
      </c>
      <c r="J66" t="s">
        <v>239</v>
      </c>
      <c r="K66" t="s">
        <v>234</v>
      </c>
    </row>
    <row r="67" spans="1:11" x14ac:dyDescent="0.3">
      <c r="A67">
        <v>55</v>
      </c>
      <c r="B67">
        <v>836</v>
      </c>
      <c r="C67" t="s">
        <v>235</v>
      </c>
      <c r="D67" t="s">
        <v>48</v>
      </c>
      <c r="E67" t="s">
        <v>230</v>
      </c>
      <c r="F67" t="s">
        <v>246</v>
      </c>
      <c r="G67">
        <v>3</v>
      </c>
      <c r="H67" t="s">
        <v>242</v>
      </c>
      <c r="I67">
        <v>14756</v>
      </c>
      <c r="J67" t="s">
        <v>233</v>
      </c>
      <c r="K67" t="s">
        <v>234</v>
      </c>
    </row>
    <row r="68" spans="1:11" x14ac:dyDescent="0.3">
      <c r="A68">
        <v>36</v>
      </c>
      <c r="B68">
        <v>1195</v>
      </c>
      <c r="C68" t="s">
        <v>235</v>
      </c>
      <c r="D68" t="s">
        <v>229</v>
      </c>
      <c r="E68" t="s">
        <v>236</v>
      </c>
      <c r="F68" t="s">
        <v>243</v>
      </c>
      <c r="G68">
        <v>2</v>
      </c>
      <c r="H68" t="s">
        <v>232</v>
      </c>
      <c r="I68">
        <v>6499</v>
      </c>
      <c r="J68" t="s">
        <v>239</v>
      </c>
      <c r="K68" t="s">
        <v>240</v>
      </c>
    </row>
    <row r="69" spans="1:11" x14ac:dyDescent="0.3">
      <c r="A69">
        <v>45</v>
      </c>
      <c r="B69">
        <v>1339</v>
      </c>
      <c r="C69" t="s">
        <v>235</v>
      </c>
      <c r="D69" t="s">
        <v>229</v>
      </c>
      <c r="E69" t="s">
        <v>236</v>
      </c>
      <c r="F69" t="s">
        <v>237</v>
      </c>
      <c r="G69">
        <v>1</v>
      </c>
      <c r="H69" t="s">
        <v>242</v>
      </c>
      <c r="I69">
        <v>9724</v>
      </c>
      <c r="J69" t="s">
        <v>239</v>
      </c>
      <c r="K69" t="s">
        <v>234</v>
      </c>
    </row>
    <row r="70" spans="1:11" x14ac:dyDescent="0.3">
      <c r="A70">
        <v>35</v>
      </c>
      <c r="B70">
        <v>664</v>
      </c>
      <c r="C70" t="s">
        <v>235</v>
      </c>
      <c r="D70" t="s">
        <v>48</v>
      </c>
      <c r="E70" t="s">
        <v>236</v>
      </c>
      <c r="F70" t="s">
        <v>237</v>
      </c>
      <c r="G70">
        <v>1</v>
      </c>
      <c r="H70" t="s">
        <v>238</v>
      </c>
      <c r="I70">
        <v>2194</v>
      </c>
      <c r="J70" t="s">
        <v>239</v>
      </c>
      <c r="K70" t="s">
        <v>240</v>
      </c>
    </row>
    <row r="71" spans="1:11" x14ac:dyDescent="0.3">
      <c r="A71">
        <v>36</v>
      </c>
      <c r="B71">
        <v>318</v>
      </c>
      <c r="C71" t="s">
        <v>235</v>
      </c>
      <c r="D71" t="s">
        <v>48</v>
      </c>
      <c r="E71" t="s">
        <v>236</v>
      </c>
      <c r="F71" t="s">
        <v>237</v>
      </c>
      <c r="G71">
        <v>3</v>
      </c>
      <c r="H71" t="s">
        <v>238</v>
      </c>
      <c r="I71">
        <v>3388</v>
      </c>
      <c r="J71" t="s">
        <v>233</v>
      </c>
      <c r="K71" t="s">
        <v>234</v>
      </c>
    </row>
    <row r="72" spans="1:11" x14ac:dyDescent="0.3">
      <c r="A72">
        <v>59</v>
      </c>
      <c r="B72">
        <v>1225</v>
      </c>
      <c r="C72" t="s">
        <v>228</v>
      </c>
      <c r="D72" t="s">
        <v>229</v>
      </c>
      <c r="E72" t="s">
        <v>230</v>
      </c>
      <c r="F72" t="s">
        <v>231</v>
      </c>
      <c r="G72">
        <v>3</v>
      </c>
      <c r="H72" t="s">
        <v>232</v>
      </c>
      <c r="I72">
        <v>5473</v>
      </c>
      <c r="J72" t="s">
        <v>239</v>
      </c>
      <c r="K72" t="s">
        <v>240</v>
      </c>
    </row>
    <row r="73" spans="1:11" x14ac:dyDescent="0.3">
      <c r="A73">
        <v>29</v>
      </c>
      <c r="B73">
        <v>1328</v>
      </c>
      <c r="C73" t="s">
        <v>235</v>
      </c>
      <c r="D73" t="s">
        <v>229</v>
      </c>
      <c r="E73" t="s">
        <v>236</v>
      </c>
      <c r="F73" t="s">
        <v>237</v>
      </c>
      <c r="G73">
        <v>2</v>
      </c>
      <c r="H73" t="s">
        <v>238</v>
      </c>
      <c r="I73">
        <v>2703</v>
      </c>
      <c r="J73" t="s">
        <v>239</v>
      </c>
      <c r="K73" t="s">
        <v>234</v>
      </c>
    </row>
    <row r="74" spans="1:11" x14ac:dyDescent="0.3">
      <c r="A74">
        <v>31</v>
      </c>
      <c r="B74">
        <v>1082</v>
      </c>
      <c r="C74" t="s">
        <v>235</v>
      </c>
      <c r="D74" t="s">
        <v>48</v>
      </c>
      <c r="E74" t="s">
        <v>236</v>
      </c>
      <c r="F74" t="s">
        <v>237</v>
      </c>
      <c r="G74">
        <v>2</v>
      </c>
      <c r="H74" t="s">
        <v>232</v>
      </c>
      <c r="I74">
        <v>2501</v>
      </c>
      <c r="J74" t="s">
        <v>239</v>
      </c>
      <c r="K74" t="s">
        <v>234</v>
      </c>
    </row>
    <row r="75" spans="1:11" x14ac:dyDescent="0.3">
      <c r="A75">
        <v>32</v>
      </c>
      <c r="B75">
        <v>548</v>
      </c>
      <c r="C75" t="s">
        <v>235</v>
      </c>
      <c r="D75" t="s">
        <v>229</v>
      </c>
      <c r="E75" t="s">
        <v>236</v>
      </c>
      <c r="F75" t="s">
        <v>237</v>
      </c>
      <c r="G75">
        <v>2</v>
      </c>
      <c r="H75" t="s">
        <v>238</v>
      </c>
      <c r="I75">
        <v>6220</v>
      </c>
      <c r="J75" t="s">
        <v>239</v>
      </c>
      <c r="K75" t="s">
        <v>234</v>
      </c>
    </row>
    <row r="76" spans="1:11" x14ac:dyDescent="0.3">
      <c r="A76">
        <v>36</v>
      </c>
      <c r="B76">
        <v>132</v>
      </c>
      <c r="C76" t="s">
        <v>235</v>
      </c>
      <c r="D76" t="s">
        <v>229</v>
      </c>
      <c r="E76" t="s">
        <v>230</v>
      </c>
      <c r="F76" t="s">
        <v>241</v>
      </c>
      <c r="G76">
        <v>4</v>
      </c>
      <c r="H76" t="s">
        <v>238</v>
      </c>
      <c r="I76">
        <v>3038</v>
      </c>
      <c r="J76" t="s">
        <v>239</v>
      </c>
      <c r="K76" t="s">
        <v>234</v>
      </c>
    </row>
    <row r="77" spans="1:11" x14ac:dyDescent="0.3">
      <c r="A77">
        <v>31</v>
      </c>
      <c r="B77">
        <v>746</v>
      </c>
      <c r="C77" t="s">
        <v>235</v>
      </c>
      <c r="D77" t="s">
        <v>229</v>
      </c>
      <c r="E77" t="s">
        <v>230</v>
      </c>
      <c r="F77" t="s">
        <v>243</v>
      </c>
      <c r="G77">
        <v>4</v>
      </c>
      <c r="H77" t="s">
        <v>232</v>
      </c>
      <c r="I77">
        <v>4424</v>
      </c>
      <c r="J77" t="s">
        <v>239</v>
      </c>
      <c r="K77" t="s">
        <v>234</v>
      </c>
    </row>
    <row r="78" spans="1:11" x14ac:dyDescent="0.3">
      <c r="A78">
        <v>35</v>
      </c>
      <c r="B78">
        <v>776</v>
      </c>
      <c r="C78" t="s">
        <v>228</v>
      </c>
      <c r="D78" t="s">
        <v>249</v>
      </c>
      <c r="E78" t="s">
        <v>236</v>
      </c>
      <c r="F78" t="s">
        <v>231</v>
      </c>
      <c r="G78">
        <v>1</v>
      </c>
      <c r="H78" t="s">
        <v>232</v>
      </c>
      <c r="I78">
        <v>4312</v>
      </c>
      <c r="J78" t="s">
        <v>239</v>
      </c>
      <c r="K78" t="s">
        <v>234</v>
      </c>
    </row>
    <row r="79" spans="1:11" x14ac:dyDescent="0.3">
      <c r="A79">
        <v>45</v>
      </c>
      <c r="B79">
        <v>193</v>
      </c>
      <c r="C79" t="s">
        <v>235</v>
      </c>
      <c r="D79" t="s">
        <v>43</v>
      </c>
      <c r="E79" t="s">
        <v>236</v>
      </c>
      <c r="F79" t="s">
        <v>248</v>
      </c>
      <c r="G79">
        <v>1</v>
      </c>
      <c r="H79" t="s">
        <v>238</v>
      </c>
      <c r="I79">
        <v>13245</v>
      </c>
      <c r="J79" t="s">
        <v>233</v>
      </c>
      <c r="K79" t="s">
        <v>234</v>
      </c>
    </row>
    <row r="80" spans="1:11" x14ac:dyDescent="0.3">
      <c r="A80">
        <v>37</v>
      </c>
      <c r="B80">
        <v>397</v>
      </c>
      <c r="C80" t="s">
        <v>235</v>
      </c>
      <c r="D80" t="s">
        <v>48</v>
      </c>
      <c r="E80" t="s">
        <v>236</v>
      </c>
      <c r="F80" t="s">
        <v>248</v>
      </c>
      <c r="G80">
        <v>3</v>
      </c>
      <c r="H80" t="s">
        <v>232</v>
      </c>
      <c r="I80">
        <v>13664</v>
      </c>
      <c r="J80" t="s">
        <v>239</v>
      </c>
      <c r="K80" t="s">
        <v>234</v>
      </c>
    </row>
    <row r="81" spans="1:11" x14ac:dyDescent="0.3">
      <c r="A81">
        <v>46</v>
      </c>
      <c r="B81">
        <v>945</v>
      </c>
      <c r="C81" t="s">
        <v>251</v>
      </c>
      <c r="D81" t="s">
        <v>48</v>
      </c>
      <c r="E81" t="s">
        <v>236</v>
      </c>
      <c r="F81" t="s">
        <v>251</v>
      </c>
      <c r="G81">
        <v>2</v>
      </c>
      <c r="H81" t="s">
        <v>242</v>
      </c>
      <c r="I81">
        <v>5021</v>
      </c>
      <c r="J81" t="s">
        <v>233</v>
      </c>
      <c r="K81" t="s">
        <v>234</v>
      </c>
    </row>
    <row r="82" spans="1:11" x14ac:dyDescent="0.3">
      <c r="A82">
        <v>30</v>
      </c>
      <c r="B82">
        <v>852</v>
      </c>
      <c r="C82" t="s">
        <v>235</v>
      </c>
      <c r="D82" t="s">
        <v>229</v>
      </c>
      <c r="E82" t="s">
        <v>236</v>
      </c>
      <c r="F82" t="s">
        <v>241</v>
      </c>
      <c r="G82">
        <v>4</v>
      </c>
      <c r="H82" t="s">
        <v>238</v>
      </c>
      <c r="I82">
        <v>5126</v>
      </c>
      <c r="J82" t="s">
        <v>233</v>
      </c>
      <c r="K82" t="s">
        <v>234</v>
      </c>
    </row>
    <row r="83" spans="1:11" x14ac:dyDescent="0.3">
      <c r="A83">
        <v>35</v>
      </c>
      <c r="B83">
        <v>1214</v>
      </c>
      <c r="C83" t="s">
        <v>235</v>
      </c>
      <c r="D83" t="s">
        <v>48</v>
      </c>
      <c r="E83" t="s">
        <v>236</v>
      </c>
      <c r="F83" t="s">
        <v>237</v>
      </c>
      <c r="G83">
        <v>3</v>
      </c>
      <c r="H83" t="s">
        <v>232</v>
      </c>
      <c r="I83">
        <v>2859</v>
      </c>
      <c r="J83" t="s">
        <v>239</v>
      </c>
      <c r="K83" t="s">
        <v>234</v>
      </c>
    </row>
    <row r="84" spans="1:11" x14ac:dyDescent="0.3">
      <c r="A84">
        <v>55</v>
      </c>
      <c r="B84">
        <v>111</v>
      </c>
      <c r="C84" t="s">
        <v>228</v>
      </c>
      <c r="D84" t="s">
        <v>229</v>
      </c>
      <c r="E84" t="s">
        <v>236</v>
      </c>
      <c r="F84" t="s">
        <v>231</v>
      </c>
      <c r="G84">
        <v>4</v>
      </c>
      <c r="H84" t="s">
        <v>238</v>
      </c>
      <c r="I84">
        <v>10239</v>
      </c>
      <c r="J84" t="s">
        <v>239</v>
      </c>
      <c r="K84" t="s">
        <v>234</v>
      </c>
    </row>
    <row r="85" spans="1:11" x14ac:dyDescent="0.3">
      <c r="A85">
        <v>38</v>
      </c>
      <c r="B85">
        <v>573</v>
      </c>
      <c r="C85" t="s">
        <v>235</v>
      </c>
      <c r="D85" t="s">
        <v>48</v>
      </c>
      <c r="E85" t="s">
        <v>230</v>
      </c>
      <c r="F85" t="s">
        <v>237</v>
      </c>
      <c r="G85">
        <v>4</v>
      </c>
      <c r="H85" t="s">
        <v>242</v>
      </c>
      <c r="I85">
        <v>5329</v>
      </c>
      <c r="J85" t="s">
        <v>233</v>
      </c>
      <c r="K85" t="s">
        <v>245</v>
      </c>
    </row>
    <row r="86" spans="1:11" x14ac:dyDescent="0.3">
      <c r="A86">
        <v>34</v>
      </c>
      <c r="B86">
        <v>1153</v>
      </c>
      <c r="C86" t="s">
        <v>235</v>
      </c>
      <c r="D86" t="s">
        <v>48</v>
      </c>
      <c r="E86" t="s">
        <v>236</v>
      </c>
      <c r="F86" t="s">
        <v>243</v>
      </c>
      <c r="G86">
        <v>2</v>
      </c>
      <c r="H86" t="s">
        <v>238</v>
      </c>
      <c r="I86">
        <v>4325</v>
      </c>
      <c r="J86" t="s">
        <v>239</v>
      </c>
      <c r="K86" t="s">
        <v>234</v>
      </c>
    </row>
    <row r="87" spans="1:11" x14ac:dyDescent="0.3">
      <c r="A87">
        <v>56</v>
      </c>
      <c r="B87">
        <v>1400</v>
      </c>
      <c r="C87" t="s">
        <v>235</v>
      </c>
      <c r="D87" t="s">
        <v>229</v>
      </c>
      <c r="E87" t="s">
        <v>236</v>
      </c>
      <c r="F87" t="s">
        <v>243</v>
      </c>
      <c r="G87">
        <v>4</v>
      </c>
      <c r="H87" t="s">
        <v>232</v>
      </c>
      <c r="I87">
        <v>7260</v>
      </c>
      <c r="J87" t="s">
        <v>239</v>
      </c>
      <c r="K87" t="s">
        <v>234</v>
      </c>
    </row>
    <row r="88" spans="1:11" x14ac:dyDescent="0.3">
      <c r="A88">
        <v>23</v>
      </c>
      <c r="B88">
        <v>541</v>
      </c>
      <c r="C88" t="s">
        <v>228</v>
      </c>
      <c r="D88" t="s">
        <v>250</v>
      </c>
      <c r="E88" t="s">
        <v>236</v>
      </c>
      <c r="F88" t="s">
        <v>247</v>
      </c>
      <c r="G88">
        <v>1</v>
      </c>
      <c r="H88" t="s">
        <v>242</v>
      </c>
      <c r="I88">
        <v>2322</v>
      </c>
      <c r="J88" t="s">
        <v>239</v>
      </c>
      <c r="K88" t="s">
        <v>234</v>
      </c>
    </row>
    <row r="89" spans="1:11" x14ac:dyDescent="0.3">
      <c r="A89">
        <v>51</v>
      </c>
      <c r="B89">
        <v>432</v>
      </c>
      <c r="C89" t="s">
        <v>235</v>
      </c>
      <c r="D89" t="s">
        <v>229</v>
      </c>
      <c r="E89" t="s">
        <v>236</v>
      </c>
      <c r="F89" t="s">
        <v>241</v>
      </c>
      <c r="G89">
        <v>4</v>
      </c>
      <c r="H89" t="s">
        <v>238</v>
      </c>
      <c r="I89">
        <v>2075</v>
      </c>
      <c r="J89" t="s">
        <v>239</v>
      </c>
      <c r="K89" t="s">
        <v>234</v>
      </c>
    </row>
    <row r="90" spans="1:11" x14ac:dyDescent="0.3">
      <c r="A90">
        <v>30</v>
      </c>
      <c r="B90">
        <v>288</v>
      </c>
      <c r="C90" t="s">
        <v>235</v>
      </c>
      <c r="D90" t="s">
        <v>229</v>
      </c>
      <c r="E90" t="s">
        <v>236</v>
      </c>
      <c r="F90" t="s">
        <v>244</v>
      </c>
      <c r="G90">
        <v>4</v>
      </c>
      <c r="H90" t="s">
        <v>238</v>
      </c>
      <c r="I90">
        <v>4152</v>
      </c>
      <c r="J90" t="s">
        <v>239</v>
      </c>
      <c r="K90" t="s">
        <v>234</v>
      </c>
    </row>
    <row r="91" spans="1:11" x14ac:dyDescent="0.3">
      <c r="A91">
        <v>46</v>
      </c>
      <c r="B91">
        <v>669</v>
      </c>
      <c r="C91" t="s">
        <v>228</v>
      </c>
      <c r="D91" t="s">
        <v>48</v>
      </c>
      <c r="E91" t="s">
        <v>236</v>
      </c>
      <c r="F91" t="s">
        <v>231</v>
      </c>
      <c r="G91">
        <v>4</v>
      </c>
      <c r="H91" t="s">
        <v>232</v>
      </c>
      <c r="I91">
        <v>9619</v>
      </c>
      <c r="J91" t="s">
        <v>239</v>
      </c>
      <c r="K91" t="s">
        <v>234</v>
      </c>
    </row>
    <row r="92" spans="1:11" x14ac:dyDescent="0.3">
      <c r="A92">
        <v>40</v>
      </c>
      <c r="B92">
        <v>530</v>
      </c>
      <c r="C92" t="s">
        <v>235</v>
      </c>
      <c r="D92" t="s">
        <v>229</v>
      </c>
      <c r="E92" t="s">
        <v>236</v>
      </c>
      <c r="F92" t="s">
        <v>244</v>
      </c>
      <c r="G92">
        <v>2</v>
      </c>
      <c r="H92" t="s">
        <v>238</v>
      </c>
      <c r="I92">
        <v>13503</v>
      </c>
      <c r="J92" t="s">
        <v>239</v>
      </c>
      <c r="K92" t="s">
        <v>240</v>
      </c>
    </row>
    <row r="93" spans="1:11" x14ac:dyDescent="0.3">
      <c r="A93">
        <v>51</v>
      </c>
      <c r="B93">
        <v>632</v>
      </c>
      <c r="C93" t="s">
        <v>228</v>
      </c>
      <c r="D93" t="s">
        <v>249</v>
      </c>
      <c r="E93" t="s">
        <v>236</v>
      </c>
      <c r="F93" t="s">
        <v>231</v>
      </c>
      <c r="G93">
        <v>4</v>
      </c>
      <c r="H93" t="s">
        <v>232</v>
      </c>
      <c r="I93">
        <v>5441</v>
      </c>
      <c r="J93" t="s">
        <v>233</v>
      </c>
      <c r="K93" t="s">
        <v>234</v>
      </c>
    </row>
    <row r="94" spans="1:11" x14ac:dyDescent="0.3">
      <c r="A94">
        <v>30</v>
      </c>
      <c r="B94">
        <v>1334</v>
      </c>
      <c r="C94" t="s">
        <v>228</v>
      </c>
      <c r="D94" t="s">
        <v>48</v>
      </c>
      <c r="E94" t="s">
        <v>230</v>
      </c>
      <c r="F94" t="s">
        <v>231</v>
      </c>
      <c r="G94">
        <v>2</v>
      </c>
      <c r="H94" t="s">
        <v>242</v>
      </c>
      <c r="I94">
        <v>5209</v>
      </c>
      <c r="J94" t="s">
        <v>233</v>
      </c>
      <c r="K94" t="s">
        <v>234</v>
      </c>
    </row>
    <row r="95" spans="1:11" x14ac:dyDescent="0.3">
      <c r="A95">
        <v>46</v>
      </c>
      <c r="B95">
        <v>638</v>
      </c>
      <c r="C95" t="s">
        <v>235</v>
      </c>
      <c r="D95" t="s">
        <v>48</v>
      </c>
      <c r="E95" t="s">
        <v>236</v>
      </c>
      <c r="F95" t="s">
        <v>244</v>
      </c>
      <c r="G95">
        <v>1</v>
      </c>
      <c r="H95" t="s">
        <v>238</v>
      </c>
      <c r="I95">
        <v>10673</v>
      </c>
      <c r="J95" t="s">
        <v>233</v>
      </c>
      <c r="K95" t="s">
        <v>240</v>
      </c>
    </row>
    <row r="96" spans="1:11" x14ac:dyDescent="0.3">
      <c r="A96">
        <v>32</v>
      </c>
      <c r="B96">
        <v>1093</v>
      </c>
      <c r="C96" t="s">
        <v>228</v>
      </c>
      <c r="D96" t="s">
        <v>48</v>
      </c>
      <c r="E96" t="s">
        <v>236</v>
      </c>
      <c r="F96" t="s">
        <v>231</v>
      </c>
      <c r="G96">
        <v>3</v>
      </c>
      <c r="H96" t="s">
        <v>232</v>
      </c>
      <c r="I96">
        <v>5010</v>
      </c>
      <c r="J96" t="s">
        <v>239</v>
      </c>
      <c r="K96" t="s">
        <v>234</v>
      </c>
    </row>
    <row r="97" spans="1:11" x14ac:dyDescent="0.3">
      <c r="A97">
        <v>54</v>
      </c>
      <c r="B97">
        <v>1217</v>
      </c>
      <c r="C97" t="s">
        <v>235</v>
      </c>
      <c r="D97" t="s">
        <v>250</v>
      </c>
      <c r="E97" t="s">
        <v>230</v>
      </c>
      <c r="F97" t="s">
        <v>248</v>
      </c>
      <c r="G97">
        <v>3</v>
      </c>
      <c r="H97" t="s">
        <v>238</v>
      </c>
      <c r="I97">
        <v>13549</v>
      </c>
      <c r="J97" t="s">
        <v>239</v>
      </c>
      <c r="K97" t="s">
        <v>234</v>
      </c>
    </row>
    <row r="98" spans="1:11" x14ac:dyDescent="0.3">
      <c r="A98">
        <v>24</v>
      </c>
      <c r="B98">
        <v>1353</v>
      </c>
      <c r="C98" t="s">
        <v>228</v>
      </c>
      <c r="D98" t="s">
        <v>43</v>
      </c>
      <c r="E98" t="s">
        <v>230</v>
      </c>
      <c r="F98" t="s">
        <v>231</v>
      </c>
      <c r="G98">
        <v>3</v>
      </c>
      <c r="H98" t="s">
        <v>238</v>
      </c>
      <c r="I98">
        <v>4999</v>
      </c>
      <c r="J98" t="s">
        <v>239</v>
      </c>
      <c r="K98" t="s">
        <v>234</v>
      </c>
    </row>
    <row r="99" spans="1:11" x14ac:dyDescent="0.3">
      <c r="A99">
        <v>28</v>
      </c>
      <c r="B99">
        <v>120</v>
      </c>
      <c r="C99" t="s">
        <v>228</v>
      </c>
      <c r="D99" t="s">
        <v>48</v>
      </c>
      <c r="E99" t="s">
        <v>236</v>
      </c>
      <c r="F99" t="s">
        <v>231</v>
      </c>
      <c r="G99">
        <v>3</v>
      </c>
      <c r="H99" t="s">
        <v>238</v>
      </c>
      <c r="I99">
        <v>4221</v>
      </c>
      <c r="J99" t="s">
        <v>239</v>
      </c>
      <c r="K99" t="s">
        <v>245</v>
      </c>
    </row>
    <row r="100" spans="1:11" x14ac:dyDescent="0.3">
      <c r="A100">
        <v>58</v>
      </c>
      <c r="B100">
        <v>682</v>
      </c>
      <c r="C100" t="s">
        <v>228</v>
      </c>
      <c r="D100" t="s">
        <v>48</v>
      </c>
      <c r="E100" t="s">
        <v>236</v>
      </c>
      <c r="F100" t="s">
        <v>231</v>
      </c>
      <c r="G100">
        <v>3</v>
      </c>
      <c r="H100" t="s">
        <v>232</v>
      </c>
      <c r="I100">
        <v>13872</v>
      </c>
      <c r="J100" t="s">
        <v>239</v>
      </c>
      <c r="K100" t="s">
        <v>234</v>
      </c>
    </row>
    <row r="101" spans="1:11" x14ac:dyDescent="0.3">
      <c r="A101">
        <v>44</v>
      </c>
      <c r="B101">
        <v>489</v>
      </c>
      <c r="C101" t="s">
        <v>235</v>
      </c>
      <c r="D101" t="s">
        <v>48</v>
      </c>
      <c r="E101" t="s">
        <v>236</v>
      </c>
      <c r="F101" t="s">
        <v>241</v>
      </c>
      <c r="G101">
        <v>2</v>
      </c>
      <c r="H101" t="s">
        <v>238</v>
      </c>
      <c r="I101">
        <v>2042</v>
      </c>
      <c r="J101" t="s">
        <v>239</v>
      </c>
      <c r="K101" t="s">
        <v>245</v>
      </c>
    </row>
    <row r="102" spans="1:11" x14ac:dyDescent="0.3">
      <c r="A102">
        <v>37</v>
      </c>
      <c r="B102">
        <v>807</v>
      </c>
      <c r="C102" t="s">
        <v>251</v>
      </c>
      <c r="D102" t="s">
        <v>251</v>
      </c>
      <c r="E102" t="s">
        <v>236</v>
      </c>
      <c r="F102" t="s">
        <v>251</v>
      </c>
      <c r="G102">
        <v>1</v>
      </c>
      <c r="H102" t="s">
        <v>242</v>
      </c>
      <c r="I102">
        <v>2073</v>
      </c>
      <c r="J102" t="s">
        <v>233</v>
      </c>
      <c r="K102" t="s">
        <v>234</v>
      </c>
    </row>
    <row r="103" spans="1:11" x14ac:dyDescent="0.3">
      <c r="A103">
        <v>32</v>
      </c>
      <c r="B103">
        <v>827</v>
      </c>
      <c r="C103" t="s">
        <v>235</v>
      </c>
      <c r="D103" t="s">
        <v>229</v>
      </c>
      <c r="E103" t="s">
        <v>236</v>
      </c>
      <c r="F103" t="s">
        <v>237</v>
      </c>
      <c r="G103">
        <v>1</v>
      </c>
      <c r="H103" t="s">
        <v>232</v>
      </c>
      <c r="I103">
        <v>2956</v>
      </c>
      <c r="J103" t="s">
        <v>239</v>
      </c>
      <c r="K103" t="s">
        <v>234</v>
      </c>
    </row>
    <row r="104" spans="1:11" x14ac:dyDescent="0.3">
      <c r="A104">
        <v>20</v>
      </c>
      <c r="B104">
        <v>871</v>
      </c>
      <c r="C104" t="s">
        <v>235</v>
      </c>
      <c r="D104" t="s">
        <v>229</v>
      </c>
      <c r="E104" t="s">
        <v>230</v>
      </c>
      <c r="F104" t="s">
        <v>241</v>
      </c>
      <c r="G104">
        <v>4</v>
      </c>
      <c r="H104" t="s">
        <v>232</v>
      </c>
      <c r="I104">
        <v>2926</v>
      </c>
      <c r="J104" t="s">
        <v>233</v>
      </c>
      <c r="K104" t="s">
        <v>240</v>
      </c>
    </row>
    <row r="105" spans="1:11" x14ac:dyDescent="0.3">
      <c r="A105">
        <v>34</v>
      </c>
      <c r="B105">
        <v>665</v>
      </c>
      <c r="C105" t="s">
        <v>235</v>
      </c>
      <c r="D105" t="s">
        <v>43</v>
      </c>
      <c r="E105" t="s">
        <v>230</v>
      </c>
      <c r="F105" t="s">
        <v>237</v>
      </c>
      <c r="G105">
        <v>3</v>
      </c>
      <c r="H105" t="s">
        <v>232</v>
      </c>
      <c r="I105">
        <v>4809</v>
      </c>
      <c r="J105" t="s">
        <v>239</v>
      </c>
      <c r="K105" t="s">
        <v>234</v>
      </c>
    </row>
    <row r="106" spans="1:11" x14ac:dyDescent="0.3">
      <c r="A106">
        <v>37</v>
      </c>
      <c r="B106">
        <v>1040</v>
      </c>
      <c r="C106" t="s">
        <v>235</v>
      </c>
      <c r="D106" t="s">
        <v>229</v>
      </c>
      <c r="E106" t="s">
        <v>236</v>
      </c>
      <c r="F106" t="s">
        <v>244</v>
      </c>
      <c r="G106">
        <v>4</v>
      </c>
      <c r="H106" t="s">
        <v>242</v>
      </c>
      <c r="I106">
        <v>5163</v>
      </c>
      <c r="J106" t="s">
        <v>239</v>
      </c>
      <c r="K106" t="s">
        <v>245</v>
      </c>
    </row>
    <row r="107" spans="1:11" x14ac:dyDescent="0.3">
      <c r="A107">
        <v>59</v>
      </c>
      <c r="B107">
        <v>1420</v>
      </c>
      <c r="C107" t="s">
        <v>251</v>
      </c>
      <c r="D107" t="s">
        <v>251</v>
      </c>
      <c r="E107" t="s">
        <v>230</v>
      </c>
      <c r="F107" t="s">
        <v>246</v>
      </c>
      <c r="G107">
        <v>4</v>
      </c>
      <c r="H107" t="s">
        <v>238</v>
      </c>
      <c r="I107">
        <v>18844</v>
      </c>
      <c r="J107" t="s">
        <v>239</v>
      </c>
      <c r="K107" t="s">
        <v>245</v>
      </c>
    </row>
    <row r="108" spans="1:11" x14ac:dyDescent="0.3">
      <c r="A108">
        <v>50</v>
      </c>
      <c r="B108">
        <v>1115</v>
      </c>
      <c r="C108" t="s">
        <v>235</v>
      </c>
      <c r="D108" t="s">
        <v>229</v>
      </c>
      <c r="E108" t="s">
        <v>230</v>
      </c>
      <c r="F108" t="s">
        <v>248</v>
      </c>
      <c r="G108">
        <v>2</v>
      </c>
      <c r="H108" t="s">
        <v>238</v>
      </c>
      <c r="I108">
        <v>18172</v>
      </c>
      <c r="J108" t="s">
        <v>233</v>
      </c>
      <c r="K108" t="s">
        <v>240</v>
      </c>
    </row>
    <row r="109" spans="1:11" x14ac:dyDescent="0.3">
      <c r="A109">
        <v>25</v>
      </c>
      <c r="B109">
        <v>240</v>
      </c>
      <c r="C109" t="s">
        <v>228</v>
      </c>
      <c r="D109" t="s">
        <v>249</v>
      </c>
      <c r="E109" t="s">
        <v>236</v>
      </c>
      <c r="F109" t="s">
        <v>231</v>
      </c>
      <c r="G109">
        <v>3</v>
      </c>
      <c r="H109" t="s">
        <v>232</v>
      </c>
      <c r="I109">
        <v>5744</v>
      </c>
      <c r="J109" t="s">
        <v>233</v>
      </c>
      <c r="K109" t="s">
        <v>234</v>
      </c>
    </row>
    <row r="110" spans="1:11" x14ac:dyDescent="0.3">
      <c r="A110">
        <v>25</v>
      </c>
      <c r="B110">
        <v>1280</v>
      </c>
      <c r="C110" t="s">
        <v>235</v>
      </c>
      <c r="D110" t="s">
        <v>48</v>
      </c>
      <c r="E110" t="s">
        <v>236</v>
      </c>
      <c r="F110" t="s">
        <v>237</v>
      </c>
      <c r="G110">
        <v>4</v>
      </c>
      <c r="H110" t="s">
        <v>238</v>
      </c>
      <c r="I110">
        <v>2889</v>
      </c>
      <c r="J110" t="s">
        <v>239</v>
      </c>
      <c r="K110" t="s">
        <v>234</v>
      </c>
    </row>
    <row r="111" spans="1:11" x14ac:dyDescent="0.3">
      <c r="A111">
        <v>22</v>
      </c>
      <c r="B111">
        <v>534</v>
      </c>
      <c r="C111" t="s">
        <v>235</v>
      </c>
      <c r="D111" t="s">
        <v>48</v>
      </c>
      <c r="E111" t="s">
        <v>230</v>
      </c>
      <c r="F111" t="s">
        <v>241</v>
      </c>
      <c r="G111">
        <v>4</v>
      </c>
      <c r="H111" t="s">
        <v>232</v>
      </c>
      <c r="I111">
        <v>2871</v>
      </c>
      <c r="J111" t="s">
        <v>239</v>
      </c>
      <c r="K111" t="s">
        <v>234</v>
      </c>
    </row>
    <row r="112" spans="1:11" x14ac:dyDescent="0.3">
      <c r="A112">
        <v>51</v>
      </c>
      <c r="B112">
        <v>1456</v>
      </c>
      <c r="C112" t="s">
        <v>235</v>
      </c>
      <c r="D112" t="s">
        <v>48</v>
      </c>
      <c r="E112" t="s">
        <v>230</v>
      </c>
      <c r="F112" t="s">
        <v>244</v>
      </c>
      <c r="G112">
        <v>1</v>
      </c>
      <c r="H112" t="s">
        <v>232</v>
      </c>
      <c r="I112">
        <v>7484</v>
      </c>
      <c r="J112" t="s">
        <v>239</v>
      </c>
      <c r="K112" t="s">
        <v>240</v>
      </c>
    </row>
    <row r="113" spans="1:11" x14ac:dyDescent="0.3">
      <c r="A113">
        <v>34</v>
      </c>
      <c r="B113">
        <v>658</v>
      </c>
      <c r="C113" t="s">
        <v>235</v>
      </c>
      <c r="D113" t="s">
        <v>229</v>
      </c>
      <c r="E113" t="s">
        <v>236</v>
      </c>
      <c r="F113" t="s">
        <v>241</v>
      </c>
      <c r="G113">
        <v>3</v>
      </c>
      <c r="H113" t="s">
        <v>232</v>
      </c>
      <c r="I113">
        <v>6074</v>
      </c>
      <c r="J113" t="s">
        <v>233</v>
      </c>
      <c r="K113" t="s">
        <v>240</v>
      </c>
    </row>
    <row r="114" spans="1:11" x14ac:dyDescent="0.3">
      <c r="A114">
        <v>54</v>
      </c>
      <c r="B114">
        <v>142</v>
      </c>
      <c r="C114" t="s">
        <v>251</v>
      </c>
      <c r="D114" t="s">
        <v>251</v>
      </c>
      <c r="E114" t="s">
        <v>230</v>
      </c>
      <c r="F114" t="s">
        <v>246</v>
      </c>
      <c r="G114">
        <v>4</v>
      </c>
      <c r="H114" t="s">
        <v>232</v>
      </c>
      <c r="I114">
        <v>17328</v>
      </c>
      <c r="J114" t="s">
        <v>233</v>
      </c>
      <c r="K114" t="s">
        <v>245</v>
      </c>
    </row>
    <row r="115" spans="1:11" x14ac:dyDescent="0.3">
      <c r="A115">
        <v>24</v>
      </c>
      <c r="B115">
        <v>1127</v>
      </c>
      <c r="C115" t="s">
        <v>235</v>
      </c>
      <c r="D115" t="s">
        <v>229</v>
      </c>
      <c r="E115" t="s">
        <v>236</v>
      </c>
      <c r="F115" t="s">
        <v>241</v>
      </c>
      <c r="G115">
        <v>3</v>
      </c>
      <c r="H115" t="s">
        <v>238</v>
      </c>
      <c r="I115">
        <v>2774</v>
      </c>
      <c r="J115" t="s">
        <v>239</v>
      </c>
      <c r="K115" t="s">
        <v>234</v>
      </c>
    </row>
    <row r="116" spans="1:11" x14ac:dyDescent="0.3">
      <c r="A116">
        <v>34</v>
      </c>
      <c r="B116">
        <v>1031</v>
      </c>
      <c r="C116" t="s">
        <v>235</v>
      </c>
      <c r="D116" t="s">
        <v>229</v>
      </c>
      <c r="E116" t="s">
        <v>230</v>
      </c>
      <c r="F116" t="s">
        <v>237</v>
      </c>
      <c r="G116">
        <v>2</v>
      </c>
      <c r="H116" t="s">
        <v>242</v>
      </c>
      <c r="I116">
        <v>4505</v>
      </c>
      <c r="J116" t="s">
        <v>239</v>
      </c>
      <c r="K116" t="s">
        <v>234</v>
      </c>
    </row>
    <row r="117" spans="1:11" x14ac:dyDescent="0.3">
      <c r="A117">
        <v>37</v>
      </c>
      <c r="B117">
        <v>1189</v>
      </c>
      <c r="C117" t="s">
        <v>228</v>
      </c>
      <c r="D117" t="s">
        <v>229</v>
      </c>
      <c r="E117" t="s">
        <v>236</v>
      </c>
      <c r="F117" t="s">
        <v>231</v>
      </c>
      <c r="G117">
        <v>4</v>
      </c>
      <c r="H117" t="s">
        <v>232</v>
      </c>
      <c r="I117">
        <v>7428</v>
      </c>
      <c r="J117" t="s">
        <v>239</v>
      </c>
      <c r="K117" t="s">
        <v>234</v>
      </c>
    </row>
    <row r="118" spans="1:11" x14ac:dyDescent="0.3">
      <c r="A118">
        <v>34</v>
      </c>
      <c r="B118">
        <v>1354</v>
      </c>
      <c r="C118" t="s">
        <v>235</v>
      </c>
      <c r="D118" t="s">
        <v>48</v>
      </c>
      <c r="E118" t="s">
        <v>230</v>
      </c>
      <c r="F118" t="s">
        <v>246</v>
      </c>
      <c r="G118">
        <v>1</v>
      </c>
      <c r="H118" t="s">
        <v>232</v>
      </c>
      <c r="I118">
        <v>11631</v>
      </c>
      <c r="J118" t="s">
        <v>239</v>
      </c>
      <c r="K118" t="s">
        <v>234</v>
      </c>
    </row>
    <row r="119" spans="1:11" x14ac:dyDescent="0.3">
      <c r="A119">
        <v>36</v>
      </c>
      <c r="B119">
        <v>1467</v>
      </c>
      <c r="C119" t="s">
        <v>228</v>
      </c>
      <c r="D119" t="s">
        <v>250</v>
      </c>
      <c r="E119" t="s">
        <v>230</v>
      </c>
      <c r="F119" t="s">
        <v>231</v>
      </c>
      <c r="G119">
        <v>4</v>
      </c>
      <c r="H119" t="s">
        <v>238</v>
      </c>
      <c r="I119">
        <v>9738</v>
      </c>
      <c r="J119" t="s">
        <v>239</v>
      </c>
      <c r="K119" t="s">
        <v>240</v>
      </c>
    </row>
    <row r="120" spans="1:11" x14ac:dyDescent="0.3">
      <c r="A120">
        <v>36</v>
      </c>
      <c r="B120">
        <v>922</v>
      </c>
      <c r="C120" t="s">
        <v>235</v>
      </c>
      <c r="D120" t="s">
        <v>229</v>
      </c>
      <c r="E120" t="s">
        <v>230</v>
      </c>
      <c r="F120" t="s">
        <v>241</v>
      </c>
      <c r="G120">
        <v>4</v>
      </c>
      <c r="H120" t="s">
        <v>242</v>
      </c>
      <c r="I120">
        <v>2835</v>
      </c>
      <c r="J120" t="s">
        <v>239</v>
      </c>
      <c r="K120" t="s">
        <v>234</v>
      </c>
    </row>
    <row r="121" spans="1:11" x14ac:dyDescent="0.3">
      <c r="A121">
        <v>43</v>
      </c>
      <c r="B121">
        <v>394</v>
      </c>
      <c r="C121" t="s">
        <v>228</v>
      </c>
      <c r="D121" t="s">
        <v>229</v>
      </c>
      <c r="E121" t="s">
        <v>236</v>
      </c>
      <c r="F121" t="s">
        <v>246</v>
      </c>
      <c r="G121">
        <v>4</v>
      </c>
      <c r="H121" t="s">
        <v>238</v>
      </c>
      <c r="I121">
        <v>16959</v>
      </c>
      <c r="J121" t="s">
        <v>233</v>
      </c>
      <c r="K121" t="s">
        <v>240</v>
      </c>
    </row>
    <row r="122" spans="1:11" x14ac:dyDescent="0.3">
      <c r="A122">
        <v>30</v>
      </c>
      <c r="B122">
        <v>1312</v>
      </c>
      <c r="C122" t="s">
        <v>235</v>
      </c>
      <c r="D122" t="s">
        <v>229</v>
      </c>
      <c r="E122" t="s">
        <v>236</v>
      </c>
      <c r="F122" t="s">
        <v>237</v>
      </c>
      <c r="G122">
        <v>3</v>
      </c>
      <c r="H122" t="s">
        <v>242</v>
      </c>
      <c r="I122">
        <v>2613</v>
      </c>
      <c r="J122" t="s">
        <v>239</v>
      </c>
      <c r="K122" t="s">
        <v>240</v>
      </c>
    </row>
    <row r="123" spans="1:11" x14ac:dyDescent="0.3">
      <c r="A123">
        <v>33</v>
      </c>
      <c r="B123">
        <v>750</v>
      </c>
      <c r="C123" t="s">
        <v>228</v>
      </c>
      <c r="D123" t="s">
        <v>249</v>
      </c>
      <c r="E123" t="s">
        <v>236</v>
      </c>
      <c r="F123" t="s">
        <v>231</v>
      </c>
      <c r="G123">
        <v>2</v>
      </c>
      <c r="H123" t="s">
        <v>238</v>
      </c>
      <c r="I123">
        <v>6146</v>
      </c>
      <c r="J123" t="s">
        <v>239</v>
      </c>
      <c r="K123" t="s">
        <v>245</v>
      </c>
    </row>
    <row r="124" spans="1:11" x14ac:dyDescent="0.3">
      <c r="A124">
        <v>56</v>
      </c>
      <c r="B124">
        <v>441</v>
      </c>
      <c r="C124" t="s">
        <v>235</v>
      </c>
      <c r="D124" t="s">
        <v>229</v>
      </c>
      <c r="E124" t="s">
        <v>230</v>
      </c>
      <c r="F124" t="s">
        <v>237</v>
      </c>
      <c r="G124">
        <v>2</v>
      </c>
      <c r="H124" t="s">
        <v>238</v>
      </c>
      <c r="I124">
        <v>4963</v>
      </c>
      <c r="J124" t="s">
        <v>233</v>
      </c>
      <c r="K124" t="s">
        <v>234</v>
      </c>
    </row>
    <row r="125" spans="1:11" x14ac:dyDescent="0.3">
      <c r="A125">
        <v>51</v>
      </c>
      <c r="B125">
        <v>684</v>
      </c>
      <c r="C125" t="s">
        <v>235</v>
      </c>
      <c r="D125" t="s">
        <v>229</v>
      </c>
      <c r="E125" t="s">
        <v>236</v>
      </c>
      <c r="F125" t="s">
        <v>248</v>
      </c>
      <c r="G125">
        <v>3</v>
      </c>
      <c r="H125" t="s">
        <v>232</v>
      </c>
      <c r="I125">
        <v>19537</v>
      </c>
      <c r="J125" t="s">
        <v>239</v>
      </c>
      <c r="K125" t="s">
        <v>234</v>
      </c>
    </row>
    <row r="126" spans="1:11" x14ac:dyDescent="0.3">
      <c r="A126">
        <v>31</v>
      </c>
      <c r="B126">
        <v>249</v>
      </c>
      <c r="C126" t="s">
        <v>228</v>
      </c>
      <c r="D126" t="s">
        <v>229</v>
      </c>
      <c r="E126" t="s">
        <v>236</v>
      </c>
      <c r="F126" t="s">
        <v>231</v>
      </c>
      <c r="G126">
        <v>3</v>
      </c>
      <c r="H126" t="s">
        <v>238</v>
      </c>
      <c r="I126">
        <v>6172</v>
      </c>
      <c r="J126" t="s">
        <v>233</v>
      </c>
      <c r="K126" t="s">
        <v>234</v>
      </c>
    </row>
    <row r="127" spans="1:11" x14ac:dyDescent="0.3">
      <c r="A127">
        <v>26</v>
      </c>
      <c r="B127">
        <v>841</v>
      </c>
      <c r="C127" t="s">
        <v>235</v>
      </c>
      <c r="D127" t="s">
        <v>43</v>
      </c>
      <c r="E127" t="s">
        <v>230</v>
      </c>
      <c r="F127" t="s">
        <v>237</v>
      </c>
      <c r="G127">
        <v>2</v>
      </c>
      <c r="H127" t="s">
        <v>238</v>
      </c>
      <c r="I127">
        <v>2368</v>
      </c>
      <c r="J127" t="s">
        <v>239</v>
      </c>
      <c r="K127" t="s">
        <v>234</v>
      </c>
    </row>
    <row r="128" spans="1:11" x14ac:dyDescent="0.3">
      <c r="A128">
        <v>58</v>
      </c>
      <c r="B128">
        <v>147</v>
      </c>
      <c r="C128" t="s">
        <v>235</v>
      </c>
      <c r="D128" t="s">
        <v>48</v>
      </c>
      <c r="E128" t="s">
        <v>230</v>
      </c>
      <c r="F128" t="s">
        <v>244</v>
      </c>
      <c r="G128">
        <v>4</v>
      </c>
      <c r="H128" t="s">
        <v>238</v>
      </c>
      <c r="I128">
        <v>10312</v>
      </c>
      <c r="J128" t="s">
        <v>239</v>
      </c>
      <c r="K128" t="s">
        <v>234</v>
      </c>
    </row>
    <row r="129" spans="1:11" x14ac:dyDescent="0.3">
      <c r="A129">
        <v>19</v>
      </c>
      <c r="B129">
        <v>528</v>
      </c>
      <c r="C129" t="s">
        <v>228</v>
      </c>
      <c r="D129" t="s">
        <v>249</v>
      </c>
      <c r="E129" t="s">
        <v>236</v>
      </c>
      <c r="F129" t="s">
        <v>247</v>
      </c>
      <c r="G129">
        <v>3</v>
      </c>
      <c r="H129" t="s">
        <v>232</v>
      </c>
      <c r="I129">
        <v>1675</v>
      </c>
      <c r="J129" t="s">
        <v>233</v>
      </c>
      <c r="K129" t="s">
        <v>234</v>
      </c>
    </row>
    <row r="130" spans="1:11" x14ac:dyDescent="0.3">
      <c r="A130">
        <v>22</v>
      </c>
      <c r="B130">
        <v>594</v>
      </c>
      <c r="C130" t="s">
        <v>235</v>
      </c>
      <c r="D130" t="s">
        <v>250</v>
      </c>
      <c r="E130" t="s">
        <v>236</v>
      </c>
      <c r="F130" t="s">
        <v>241</v>
      </c>
      <c r="G130">
        <v>4</v>
      </c>
      <c r="H130" t="s">
        <v>238</v>
      </c>
      <c r="I130">
        <v>2523</v>
      </c>
      <c r="J130" t="s">
        <v>239</v>
      </c>
      <c r="K130" t="s">
        <v>234</v>
      </c>
    </row>
    <row r="131" spans="1:11" x14ac:dyDescent="0.3">
      <c r="A131">
        <v>49</v>
      </c>
      <c r="B131">
        <v>470</v>
      </c>
      <c r="C131" t="s">
        <v>235</v>
      </c>
      <c r="D131" t="s">
        <v>48</v>
      </c>
      <c r="E131" t="s">
        <v>230</v>
      </c>
      <c r="F131" t="s">
        <v>243</v>
      </c>
      <c r="G131">
        <v>1</v>
      </c>
      <c r="H131" t="s">
        <v>238</v>
      </c>
      <c r="I131">
        <v>6567</v>
      </c>
      <c r="J131" t="s">
        <v>239</v>
      </c>
      <c r="K131" t="s">
        <v>234</v>
      </c>
    </row>
    <row r="132" spans="1:11" x14ac:dyDescent="0.3">
      <c r="A132">
        <v>43</v>
      </c>
      <c r="B132">
        <v>957</v>
      </c>
      <c r="C132" t="s">
        <v>235</v>
      </c>
      <c r="D132" t="s">
        <v>48</v>
      </c>
      <c r="E132" t="s">
        <v>230</v>
      </c>
      <c r="F132" t="s">
        <v>237</v>
      </c>
      <c r="G132">
        <v>3</v>
      </c>
      <c r="H132" t="s">
        <v>232</v>
      </c>
      <c r="I132">
        <v>4739</v>
      </c>
      <c r="J132" t="s">
        <v>239</v>
      </c>
      <c r="K132" t="s">
        <v>240</v>
      </c>
    </row>
    <row r="133" spans="1:11" x14ac:dyDescent="0.3">
      <c r="A133">
        <v>50</v>
      </c>
      <c r="B133">
        <v>809</v>
      </c>
      <c r="C133" t="s">
        <v>228</v>
      </c>
      <c r="D133" t="s">
        <v>249</v>
      </c>
      <c r="E133" t="s">
        <v>230</v>
      </c>
      <c r="F133" t="s">
        <v>231</v>
      </c>
      <c r="G133">
        <v>4</v>
      </c>
      <c r="H133" t="s">
        <v>232</v>
      </c>
      <c r="I133">
        <v>9208</v>
      </c>
      <c r="J133" t="s">
        <v>239</v>
      </c>
      <c r="K133" t="s">
        <v>240</v>
      </c>
    </row>
    <row r="134" spans="1:11" x14ac:dyDescent="0.3">
      <c r="A134">
        <v>31</v>
      </c>
      <c r="B134">
        <v>542</v>
      </c>
      <c r="C134" t="s">
        <v>228</v>
      </c>
      <c r="D134" t="s">
        <v>229</v>
      </c>
      <c r="E134" t="s">
        <v>230</v>
      </c>
      <c r="F134" t="s">
        <v>231</v>
      </c>
      <c r="G134">
        <v>3</v>
      </c>
      <c r="H134" t="s">
        <v>238</v>
      </c>
      <c r="I134">
        <v>4559</v>
      </c>
      <c r="J134" t="s">
        <v>233</v>
      </c>
      <c r="K134" t="s">
        <v>234</v>
      </c>
    </row>
    <row r="135" spans="1:11" x14ac:dyDescent="0.3">
      <c r="A135">
        <v>41</v>
      </c>
      <c r="B135">
        <v>802</v>
      </c>
      <c r="C135" t="s">
        <v>228</v>
      </c>
      <c r="D135" t="s">
        <v>229</v>
      </c>
      <c r="E135" t="s">
        <v>236</v>
      </c>
      <c r="F135" t="s">
        <v>231</v>
      </c>
      <c r="G135">
        <v>3</v>
      </c>
      <c r="H135" t="s">
        <v>242</v>
      </c>
      <c r="I135">
        <v>8189</v>
      </c>
      <c r="J135" t="s">
        <v>233</v>
      </c>
      <c r="K135" t="s">
        <v>234</v>
      </c>
    </row>
    <row r="136" spans="1:11" x14ac:dyDescent="0.3">
      <c r="A136">
        <v>26</v>
      </c>
      <c r="B136">
        <v>1355</v>
      </c>
      <c r="C136" t="s">
        <v>251</v>
      </c>
      <c r="D136" t="s">
        <v>229</v>
      </c>
      <c r="E136" t="s">
        <v>230</v>
      </c>
      <c r="F136" t="s">
        <v>251</v>
      </c>
      <c r="G136">
        <v>3</v>
      </c>
      <c r="H136" t="s">
        <v>238</v>
      </c>
      <c r="I136">
        <v>2942</v>
      </c>
      <c r="J136" t="s">
        <v>239</v>
      </c>
      <c r="K136" t="s">
        <v>234</v>
      </c>
    </row>
    <row r="137" spans="1:11" x14ac:dyDescent="0.3">
      <c r="A137">
        <v>36</v>
      </c>
      <c r="B137">
        <v>216</v>
      </c>
      <c r="C137" t="s">
        <v>235</v>
      </c>
      <c r="D137" t="s">
        <v>48</v>
      </c>
      <c r="E137" t="s">
        <v>236</v>
      </c>
      <c r="F137" t="s">
        <v>243</v>
      </c>
      <c r="G137">
        <v>2</v>
      </c>
      <c r="H137" t="s">
        <v>242</v>
      </c>
      <c r="I137">
        <v>4941</v>
      </c>
      <c r="J137" t="s">
        <v>239</v>
      </c>
      <c r="K137" t="s">
        <v>234</v>
      </c>
    </row>
    <row r="138" spans="1:11" x14ac:dyDescent="0.3">
      <c r="A138">
        <v>51</v>
      </c>
      <c r="B138">
        <v>1150</v>
      </c>
      <c r="C138" t="s">
        <v>235</v>
      </c>
      <c r="D138" t="s">
        <v>229</v>
      </c>
      <c r="E138" t="s">
        <v>236</v>
      </c>
      <c r="F138" t="s">
        <v>243</v>
      </c>
      <c r="G138">
        <v>4</v>
      </c>
      <c r="H138" t="s">
        <v>232</v>
      </c>
      <c r="I138">
        <v>10650</v>
      </c>
      <c r="J138" t="s">
        <v>239</v>
      </c>
      <c r="K138" t="s">
        <v>240</v>
      </c>
    </row>
    <row r="139" spans="1:11" x14ac:dyDescent="0.3">
      <c r="A139">
        <v>39</v>
      </c>
      <c r="B139">
        <v>1329</v>
      </c>
      <c r="C139" t="s">
        <v>228</v>
      </c>
      <c r="D139" t="s">
        <v>229</v>
      </c>
      <c r="E139" t="s">
        <v>230</v>
      </c>
      <c r="F139" t="s">
        <v>231</v>
      </c>
      <c r="G139">
        <v>3</v>
      </c>
      <c r="H139" t="s">
        <v>238</v>
      </c>
      <c r="I139">
        <v>5902</v>
      </c>
      <c r="J139" t="s">
        <v>239</v>
      </c>
      <c r="K139" t="s">
        <v>234</v>
      </c>
    </row>
    <row r="140" spans="1:11" x14ac:dyDescent="0.3">
      <c r="A140">
        <v>25</v>
      </c>
      <c r="B140">
        <v>959</v>
      </c>
      <c r="C140" t="s">
        <v>228</v>
      </c>
      <c r="D140" t="s">
        <v>229</v>
      </c>
      <c r="E140" t="s">
        <v>236</v>
      </c>
      <c r="F140" t="s">
        <v>231</v>
      </c>
      <c r="G140">
        <v>3</v>
      </c>
      <c r="H140" t="s">
        <v>238</v>
      </c>
      <c r="I140">
        <v>8639</v>
      </c>
      <c r="J140" t="s">
        <v>239</v>
      </c>
      <c r="K140" t="s">
        <v>234</v>
      </c>
    </row>
    <row r="141" spans="1:11" x14ac:dyDescent="0.3">
      <c r="A141">
        <v>30</v>
      </c>
      <c r="B141">
        <v>1240</v>
      </c>
      <c r="C141" t="s">
        <v>251</v>
      </c>
      <c r="D141" t="s">
        <v>251</v>
      </c>
      <c r="E141" t="s">
        <v>236</v>
      </c>
      <c r="F141" t="s">
        <v>251</v>
      </c>
      <c r="G141">
        <v>4</v>
      </c>
      <c r="H141" t="s">
        <v>238</v>
      </c>
      <c r="I141">
        <v>6347</v>
      </c>
      <c r="J141" t="s">
        <v>233</v>
      </c>
      <c r="K141" t="s">
        <v>234</v>
      </c>
    </row>
    <row r="142" spans="1:11" x14ac:dyDescent="0.3">
      <c r="A142">
        <v>32</v>
      </c>
      <c r="B142">
        <v>1033</v>
      </c>
      <c r="C142" t="s">
        <v>235</v>
      </c>
      <c r="D142" t="s">
        <v>48</v>
      </c>
      <c r="E142" t="s">
        <v>230</v>
      </c>
      <c r="F142" t="s">
        <v>241</v>
      </c>
      <c r="G142">
        <v>1</v>
      </c>
      <c r="H142" t="s">
        <v>232</v>
      </c>
      <c r="I142">
        <v>4200</v>
      </c>
      <c r="J142" t="s">
        <v>239</v>
      </c>
      <c r="K142" t="s">
        <v>234</v>
      </c>
    </row>
    <row r="143" spans="1:11" x14ac:dyDescent="0.3">
      <c r="A143">
        <v>45</v>
      </c>
      <c r="B143">
        <v>1316</v>
      </c>
      <c r="C143" t="s">
        <v>235</v>
      </c>
      <c r="D143" t="s">
        <v>48</v>
      </c>
      <c r="E143" t="s">
        <v>236</v>
      </c>
      <c r="F143" t="s">
        <v>237</v>
      </c>
      <c r="G143">
        <v>4</v>
      </c>
      <c r="H143" t="s">
        <v>232</v>
      </c>
      <c r="I143">
        <v>3452</v>
      </c>
      <c r="J143" t="s">
        <v>239</v>
      </c>
      <c r="K143" t="s">
        <v>234</v>
      </c>
    </row>
    <row r="144" spans="1:11" x14ac:dyDescent="0.3">
      <c r="A144">
        <v>38</v>
      </c>
      <c r="B144">
        <v>364</v>
      </c>
      <c r="C144" t="s">
        <v>235</v>
      </c>
      <c r="D144" t="s">
        <v>250</v>
      </c>
      <c r="E144" t="s">
        <v>230</v>
      </c>
      <c r="F144" t="s">
        <v>237</v>
      </c>
      <c r="G144">
        <v>3</v>
      </c>
      <c r="H144" t="s">
        <v>232</v>
      </c>
      <c r="I144">
        <v>4317</v>
      </c>
      <c r="J144" t="s">
        <v>233</v>
      </c>
      <c r="K144" t="s">
        <v>234</v>
      </c>
    </row>
    <row r="145" spans="1:11" x14ac:dyDescent="0.3">
      <c r="A145">
        <v>30</v>
      </c>
      <c r="B145">
        <v>438</v>
      </c>
      <c r="C145" t="s">
        <v>235</v>
      </c>
      <c r="D145" t="s">
        <v>229</v>
      </c>
      <c r="E145" t="s">
        <v>230</v>
      </c>
      <c r="F145" t="s">
        <v>237</v>
      </c>
      <c r="G145">
        <v>3</v>
      </c>
      <c r="H145" t="s">
        <v>232</v>
      </c>
      <c r="I145">
        <v>2632</v>
      </c>
      <c r="J145" t="s">
        <v>239</v>
      </c>
      <c r="K145" t="s">
        <v>234</v>
      </c>
    </row>
    <row r="146" spans="1:11" x14ac:dyDescent="0.3">
      <c r="A146">
        <v>32</v>
      </c>
      <c r="B146">
        <v>689</v>
      </c>
      <c r="C146" t="s">
        <v>228</v>
      </c>
      <c r="D146" t="s">
        <v>48</v>
      </c>
      <c r="E146" t="s">
        <v>236</v>
      </c>
      <c r="F146" t="s">
        <v>231</v>
      </c>
      <c r="G146">
        <v>4</v>
      </c>
      <c r="H146" t="s">
        <v>242</v>
      </c>
      <c r="I146">
        <v>4668</v>
      </c>
      <c r="J146" t="s">
        <v>239</v>
      </c>
      <c r="K146" t="s">
        <v>240</v>
      </c>
    </row>
    <row r="147" spans="1:11" x14ac:dyDescent="0.3">
      <c r="A147">
        <v>30</v>
      </c>
      <c r="B147">
        <v>201</v>
      </c>
      <c r="C147" t="s">
        <v>235</v>
      </c>
      <c r="D147" t="s">
        <v>250</v>
      </c>
      <c r="E147" t="s">
        <v>230</v>
      </c>
      <c r="F147" t="s">
        <v>237</v>
      </c>
      <c r="G147">
        <v>1</v>
      </c>
      <c r="H147" t="s">
        <v>242</v>
      </c>
      <c r="I147">
        <v>3204</v>
      </c>
      <c r="J147" t="s">
        <v>239</v>
      </c>
      <c r="K147" t="s">
        <v>234</v>
      </c>
    </row>
    <row r="148" spans="1:11" x14ac:dyDescent="0.3">
      <c r="A148">
        <v>30</v>
      </c>
      <c r="B148">
        <v>1427</v>
      </c>
      <c r="C148" t="s">
        <v>235</v>
      </c>
      <c r="D148" t="s">
        <v>48</v>
      </c>
      <c r="E148" t="s">
        <v>236</v>
      </c>
      <c r="F148" t="s">
        <v>241</v>
      </c>
      <c r="G148">
        <v>4</v>
      </c>
      <c r="H148" t="s">
        <v>232</v>
      </c>
      <c r="I148">
        <v>2720</v>
      </c>
      <c r="J148" t="s">
        <v>239</v>
      </c>
      <c r="K148" t="s">
        <v>234</v>
      </c>
    </row>
    <row r="149" spans="1:11" x14ac:dyDescent="0.3">
      <c r="A149">
        <v>41</v>
      </c>
      <c r="B149">
        <v>857</v>
      </c>
      <c r="C149" t="s">
        <v>235</v>
      </c>
      <c r="D149" t="s">
        <v>229</v>
      </c>
      <c r="E149" t="s">
        <v>236</v>
      </c>
      <c r="F149" t="s">
        <v>246</v>
      </c>
      <c r="G149">
        <v>1</v>
      </c>
      <c r="H149" t="s">
        <v>242</v>
      </c>
      <c r="I149">
        <v>17181</v>
      </c>
      <c r="J149" t="s">
        <v>239</v>
      </c>
      <c r="K149" t="s">
        <v>240</v>
      </c>
    </row>
    <row r="150" spans="1:11" x14ac:dyDescent="0.3">
      <c r="A150">
        <v>41</v>
      </c>
      <c r="B150">
        <v>933</v>
      </c>
      <c r="C150" t="s">
        <v>235</v>
      </c>
      <c r="D150" t="s">
        <v>229</v>
      </c>
      <c r="E150" t="s">
        <v>236</v>
      </c>
      <c r="F150" t="s">
        <v>241</v>
      </c>
      <c r="G150">
        <v>1</v>
      </c>
      <c r="H150" t="s">
        <v>238</v>
      </c>
      <c r="I150">
        <v>2238</v>
      </c>
      <c r="J150" t="s">
        <v>239</v>
      </c>
      <c r="K150" t="s">
        <v>234</v>
      </c>
    </row>
    <row r="151" spans="1:11" x14ac:dyDescent="0.3">
      <c r="A151">
        <v>19</v>
      </c>
      <c r="B151">
        <v>1181</v>
      </c>
      <c r="C151" t="s">
        <v>235</v>
      </c>
      <c r="D151" t="s">
        <v>48</v>
      </c>
      <c r="E151" t="s">
        <v>230</v>
      </c>
      <c r="F151" t="s">
        <v>241</v>
      </c>
      <c r="G151">
        <v>2</v>
      </c>
      <c r="H151" t="s">
        <v>232</v>
      </c>
      <c r="I151">
        <v>1483</v>
      </c>
      <c r="J151" t="s">
        <v>239</v>
      </c>
      <c r="K151" t="s">
        <v>234</v>
      </c>
    </row>
    <row r="152" spans="1:11" x14ac:dyDescent="0.3">
      <c r="A152">
        <v>40</v>
      </c>
      <c r="B152">
        <v>1395</v>
      </c>
      <c r="C152" t="s">
        <v>235</v>
      </c>
      <c r="D152" t="s">
        <v>48</v>
      </c>
      <c r="E152" t="s">
        <v>230</v>
      </c>
      <c r="F152" t="s">
        <v>237</v>
      </c>
      <c r="G152">
        <v>2</v>
      </c>
      <c r="H152" t="s">
        <v>242</v>
      </c>
      <c r="I152">
        <v>5605</v>
      </c>
      <c r="J152" t="s">
        <v>239</v>
      </c>
      <c r="K152" t="s">
        <v>240</v>
      </c>
    </row>
    <row r="153" spans="1:11" x14ac:dyDescent="0.3">
      <c r="A153">
        <v>35</v>
      </c>
      <c r="B153">
        <v>662</v>
      </c>
      <c r="C153" t="s">
        <v>228</v>
      </c>
      <c r="D153" t="s">
        <v>249</v>
      </c>
      <c r="E153" t="s">
        <v>236</v>
      </c>
      <c r="F153" t="s">
        <v>231</v>
      </c>
      <c r="G153">
        <v>2</v>
      </c>
      <c r="H153" t="s">
        <v>238</v>
      </c>
      <c r="I153">
        <v>7295</v>
      </c>
      <c r="J153" t="s">
        <v>239</v>
      </c>
      <c r="K153" t="s">
        <v>234</v>
      </c>
    </row>
    <row r="154" spans="1:11" x14ac:dyDescent="0.3">
      <c r="A154">
        <v>53</v>
      </c>
      <c r="B154">
        <v>1436</v>
      </c>
      <c r="C154" t="s">
        <v>228</v>
      </c>
      <c r="D154" t="s">
        <v>249</v>
      </c>
      <c r="E154" t="s">
        <v>236</v>
      </c>
      <c r="F154" t="s">
        <v>247</v>
      </c>
      <c r="G154">
        <v>3</v>
      </c>
      <c r="H154" t="s">
        <v>238</v>
      </c>
      <c r="I154">
        <v>2306</v>
      </c>
      <c r="J154" t="s">
        <v>233</v>
      </c>
      <c r="K154" t="s">
        <v>234</v>
      </c>
    </row>
    <row r="155" spans="1:11" x14ac:dyDescent="0.3">
      <c r="A155">
        <v>45</v>
      </c>
      <c r="B155">
        <v>194</v>
      </c>
      <c r="C155" t="s">
        <v>235</v>
      </c>
      <c r="D155" t="s">
        <v>229</v>
      </c>
      <c r="E155" t="s">
        <v>236</v>
      </c>
      <c r="F155" t="s">
        <v>241</v>
      </c>
      <c r="G155">
        <v>2</v>
      </c>
      <c r="H155" t="s">
        <v>242</v>
      </c>
      <c r="I155">
        <v>2348</v>
      </c>
      <c r="J155" t="s">
        <v>239</v>
      </c>
      <c r="K155" t="s">
        <v>234</v>
      </c>
    </row>
    <row r="156" spans="1:11" x14ac:dyDescent="0.3">
      <c r="A156">
        <v>32</v>
      </c>
      <c r="B156">
        <v>967</v>
      </c>
      <c r="C156" t="s">
        <v>228</v>
      </c>
      <c r="D156" t="s">
        <v>249</v>
      </c>
      <c r="E156" t="s">
        <v>230</v>
      </c>
      <c r="F156" t="s">
        <v>231</v>
      </c>
      <c r="G156">
        <v>4</v>
      </c>
      <c r="H156" t="s">
        <v>232</v>
      </c>
      <c r="I156">
        <v>8998</v>
      </c>
      <c r="J156" t="s">
        <v>239</v>
      </c>
      <c r="K156" t="s">
        <v>240</v>
      </c>
    </row>
    <row r="157" spans="1:11" x14ac:dyDescent="0.3">
      <c r="A157">
        <v>29</v>
      </c>
      <c r="B157">
        <v>1496</v>
      </c>
      <c r="C157" t="s">
        <v>235</v>
      </c>
      <c r="D157" t="s">
        <v>250</v>
      </c>
      <c r="E157" t="s">
        <v>236</v>
      </c>
      <c r="F157" t="s">
        <v>243</v>
      </c>
      <c r="G157">
        <v>3</v>
      </c>
      <c r="H157" t="s">
        <v>238</v>
      </c>
      <c r="I157">
        <v>4319</v>
      </c>
      <c r="J157" t="s">
        <v>239</v>
      </c>
      <c r="K157" t="s">
        <v>245</v>
      </c>
    </row>
    <row r="158" spans="1:11" x14ac:dyDescent="0.3">
      <c r="A158">
        <v>51</v>
      </c>
      <c r="B158">
        <v>1169</v>
      </c>
      <c r="C158" t="s">
        <v>235</v>
      </c>
      <c r="D158" t="s">
        <v>48</v>
      </c>
      <c r="E158" t="s">
        <v>236</v>
      </c>
      <c r="F158" t="s">
        <v>243</v>
      </c>
      <c r="G158">
        <v>3</v>
      </c>
      <c r="H158" t="s">
        <v>238</v>
      </c>
      <c r="I158">
        <v>6132</v>
      </c>
      <c r="J158" t="s">
        <v>239</v>
      </c>
      <c r="K158" t="s">
        <v>234</v>
      </c>
    </row>
    <row r="159" spans="1:11" x14ac:dyDescent="0.3">
      <c r="A159">
        <v>58</v>
      </c>
      <c r="B159">
        <v>1145</v>
      </c>
      <c r="C159" t="s">
        <v>235</v>
      </c>
      <c r="D159" t="s">
        <v>48</v>
      </c>
      <c r="E159" t="s">
        <v>230</v>
      </c>
      <c r="F159" t="s">
        <v>237</v>
      </c>
      <c r="G159">
        <v>2</v>
      </c>
      <c r="H159" t="s">
        <v>238</v>
      </c>
      <c r="I159">
        <v>3346</v>
      </c>
      <c r="J159" t="s">
        <v>233</v>
      </c>
      <c r="K159" t="s">
        <v>234</v>
      </c>
    </row>
    <row r="160" spans="1:11" x14ac:dyDescent="0.3">
      <c r="A160">
        <v>40</v>
      </c>
      <c r="B160">
        <v>630</v>
      </c>
      <c r="C160" t="s">
        <v>228</v>
      </c>
      <c r="D160" t="s">
        <v>249</v>
      </c>
      <c r="E160" t="s">
        <v>236</v>
      </c>
      <c r="F160" t="s">
        <v>231</v>
      </c>
      <c r="G160">
        <v>4</v>
      </c>
      <c r="H160" t="s">
        <v>238</v>
      </c>
      <c r="I160">
        <v>10855</v>
      </c>
      <c r="J160" t="s">
        <v>239</v>
      </c>
      <c r="K160" t="s">
        <v>234</v>
      </c>
    </row>
    <row r="161" spans="1:11" x14ac:dyDescent="0.3">
      <c r="A161">
        <v>34</v>
      </c>
      <c r="B161">
        <v>303</v>
      </c>
      <c r="C161" t="s">
        <v>228</v>
      </c>
      <c r="D161" t="s">
        <v>249</v>
      </c>
      <c r="E161" t="s">
        <v>230</v>
      </c>
      <c r="F161" t="s">
        <v>247</v>
      </c>
      <c r="G161">
        <v>3</v>
      </c>
      <c r="H161" t="s">
        <v>238</v>
      </c>
      <c r="I161">
        <v>2231</v>
      </c>
      <c r="J161" t="s">
        <v>239</v>
      </c>
      <c r="K161" t="s">
        <v>240</v>
      </c>
    </row>
    <row r="162" spans="1:11" x14ac:dyDescent="0.3">
      <c r="A162">
        <v>22</v>
      </c>
      <c r="B162">
        <v>1256</v>
      </c>
      <c r="C162" t="s">
        <v>235</v>
      </c>
      <c r="D162" t="s">
        <v>48</v>
      </c>
      <c r="E162" t="s">
        <v>236</v>
      </c>
      <c r="F162" t="s">
        <v>237</v>
      </c>
      <c r="G162">
        <v>4</v>
      </c>
      <c r="H162" t="s">
        <v>238</v>
      </c>
      <c r="I162">
        <v>2323</v>
      </c>
      <c r="J162" t="s">
        <v>239</v>
      </c>
      <c r="K162" t="s">
        <v>234</v>
      </c>
    </row>
    <row r="163" spans="1:11" x14ac:dyDescent="0.3">
      <c r="A163">
        <v>27</v>
      </c>
      <c r="B163">
        <v>691</v>
      </c>
      <c r="C163" t="s">
        <v>235</v>
      </c>
      <c r="D163" t="s">
        <v>48</v>
      </c>
      <c r="E163" t="s">
        <v>236</v>
      </c>
      <c r="F163" t="s">
        <v>237</v>
      </c>
      <c r="G163">
        <v>2</v>
      </c>
      <c r="H163" t="s">
        <v>242</v>
      </c>
      <c r="I163">
        <v>2024</v>
      </c>
      <c r="J163" t="s">
        <v>239</v>
      </c>
      <c r="K163" t="s">
        <v>245</v>
      </c>
    </row>
    <row r="164" spans="1:11" x14ac:dyDescent="0.3">
      <c r="A164">
        <v>28</v>
      </c>
      <c r="B164">
        <v>440</v>
      </c>
      <c r="C164" t="s">
        <v>235</v>
      </c>
      <c r="D164" t="s">
        <v>48</v>
      </c>
      <c r="E164" t="s">
        <v>236</v>
      </c>
      <c r="F164" t="s">
        <v>237</v>
      </c>
      <c r="G164">
        <v>4</v>
      </c>
      <c r="H164" t="s">
        <v>238</v>
      </c>
      <c r="I164">
        <v>2713</v>
      </c>
      <c r="J164" t="s">
        <v>239</v>
      </c>
      <c r="K164" t="s">
        <v>234</v>
      </c>
    </row>
    <row r="165" spans="1:11" x14ac:dyDescent="0.3">
      <c r="A165">
        <v>57</v>
      </c>
      <c r="B165">
        <v>334</v>
      </c>
      <c r="C165" t="s">
        <v>235</v>
      </c>
      <c r="D165" t="s">
        <v>229</v>
      </c>
      <c r="E165" t="s">
        <v>236</v>
      </c>
      <c r="F165" t="s">
        <v>244</v>
      </c>
      <c r="G165">
        <v>4</v>
      </c>
      <c r="H165" t="s">
        <v>242</v>
      </c>
      <c r="I165">
        <v>9439</v>
      </c>
      <c r="J165" t="s">
        <v>233</v>
      </c>
      <c r="K165" t="s">
        <v>234</v>
      </c>
    </row>
    <row r="166" spans="1:11" x14ac:dyDescent="0.3">
      <c r="A166">
        <v>27</v>
      </c>
      <c r="B166">
        <v>1450</v>
      </c>
      <c r="C166" t="s">
        <v>235</v>
      </c>
      <c r="D166" t="s">
        <v>48</v>
      </c>
      <c r="E166" t="s">
        <v>236</v>
      </c>
      <c r="F166" t="s">
        <v>237</v>
      </c>
      <c r="G166">
        <v>3</v>
      </c>
      <c r="H166" t="s">
        <v>242</v>
      </c>
      <c r="I166">
        <v>2566</v>
      </c>
      <c r="J166" t="s">
        <v>233</v>
      </c>
      <c r="K166" t="s">
        <v>245</v>
      </c>
    </row>
    <row r="167" spans="1:11" x14ac:dyDescent="0.3">
      <c r="A167">
        <v>50</v>
      </c>
      <c r="B167">
        <v>1452</v>
      </c>
      <c r="C167" t="s">
        <v>235</v>
      </c>
      <c r="D167" t="s">
        <v>229</v>
      </c>
      <c r="E167" t="s">
        <v>230</v>
      </c>
      <c r="F167" t="s">
        <v>246</v>
      </c>
      <c r="G167">
        <v>2</v>
      </c>
      <c r="H167" t="s">
        <v>232</v>
      </c>
      <c r="I167">
        <v>19926</v>
      </c>
      <c r="J167" t="s">
        <v>239</v>
      </c>
      <c r="K167" t="s">
        <v>234</v>
      </c>
    </row>
    <row r="168" spans="1:11" x14ac:dyDescent="0.3">
      <c r="A168">
        <v>41</v>
      </c>
      <c r="B168">
        <v>465</v>
      </c>
      <c r="C168" t="s">
        <v>235</v>
      </c>
      <c r="D168" t="s">
        <v>229</v>
      </c>
      <c r="E168" t="s">
        <v>236</v>
      </c>
      <c r="F168" t="s">
        <v>237</v>
      </c>
      <c r="G168">
        <v>3</v>
      </c>
      <c r="H168" t="s">
        <v>242</v>
      </c>
      <c r="I168">
        <v>2451</v>
      </c>
      <c r="J168" t="s">
        <v>239</v>
      </c>
      <c r="K168" t="s">
        <v>234</v>
      </c>
    </row>
    <row r="169" spans="1:11" x14ac:dyDescent="0.3">
      <c r="A169">
        <v>30</v>
      </c>
      <c r="B169">
        <v>1339</v>
      </c>
      <c r="C169" t="s">
        <v>228</v>
      </c>
      <c r="D169" t="s">
        <v>229</v>
      </c>
      <c r="E169" t="s">
        <v>230</v>
      </c>
      <c r="F169" t="s">
        <v>231</v>
      </c>
      <c r="G169">
        <v>4</v>
      </c>
      <c r="H169" t="s">
        <v>238</v>
      </c>
      <c r="I169">
        <v>9419</v>
      </c>
      <c r="J169" t="s">
        <v>239</v>
      </c>
      <c r="K169" t="s">
        <v>234</v>
      </c>
    </row>
    <row r="170" spans="1:11" x14ac:dyDescent="0.3">
      <c r="A170">
        <v>38</v>
      </c>
      <c r="B170">
        <v>702</v>
      </c>
      <c r="C170" t="s">
        <v>228</v>
      </c>
      <c r="D170" t="s">
        <v>229</v>
      </c>
      <c r="E170" t="s">
        <v>230</v>
      </c>
      <c r="F170" t="s">
        <v>231</v>
      </c>
      <c r="G170">
        <v>4</v>
      </c>
      <c r="H170" t="s">
        <v>232</v>
      </c>
      <c r="I170">
        <v>8686</v>
      </c>
      <c r="J170" t="s">
        <v>239</v>
      </c>
      <c r="K170" t="s">
        <v>234</v>
      </c>
    </row>
    <row r="171" spans="1:11" x14ac:dyDescent="0.3">
      <c r="A171">
        <v>32</v>
      </c>
      <c r="B171">
        <v>120</v>
      </c>
      <c r="C171" t="s">
        <v>235</v>
      </c>
      <c r="D171" t="s">
        <v>229</v>
      </c>
      <c r="E171" t="s">
        <v>236</v>
      </c>
      <c r="F171" t="s">
        <v>237</v>
      </c>
      <c r="G171">
        <v>3</v>
      </c>
      <c r="H171" t="s">
        <v>232</v>
      </c>
      <c r="I171">
        <v>3038</v>
      </c>
      <c r="J171" t="s">
        <v>239</v>
      </c>
      <c r="K171" t="s">
        <v>234</v>
      </c>
    </row>
    <row r="172" spans="1:11" x14ac:dyDescent="0.3">
      <c r="A172">
        <v>27</v>
      </c>
      <c r="B172">
        <v>1157</v>
      </c>
      <c r="C172" t="s">
        <v>235</v>
      </c>
      <c r="D172" t="s">
        <v>250</v>
      </c>
      <c r="E172" t="s">
        <v>236</v>
      </c>
      <c r="F172" t="s">
        <v>237</v>
      </c>
      <c r="G172">
        <v>2</v>
      </c>
      <c r="H172" t="s">
        <v>238</v>
      </c>
      <c r="I172">
        <v>3058</v>
      </c>
      <c r="J172" t="s">
        <v>233</v>
      </c>
      <c r="K172" t="s">
        <v>234</v>
      </c>
    </row>
    <row r="173" spans="1:11" x14ac:dyDescent="0.3">
      <c r="A173">
        <v>19</v>
      </c>
      <c r="B173">
        <v>602</v>
      </c>
      <c r="C173" t="s">
        <v>228</v>
      </c>
      <c r="D173" t="s">
        <v>250</v>
      </c>
      <c r="E173" t="s">
        <v>230</v>
      </c>
      <c r="F173" t="s">
        <v>247</v>
      </c>
      <c r="G173">
        <v>1</v>
      </c>
      <c r="H173" t="s">
        <v>232</v>
      </c>
      <c r="I173">
        <v>2325</v>
      </c>
      <c r="J173" t="s">
        <v>239</v>
      </c>
      <c r="K173" t="s">
        <v>240</v>
      </c>
    </row>
    <row r="174" spans="1:11" x14ac:dyDescent="0.3">
      <c r="A174">
        <v>36</v>
      </c>
      <c r="B174">
        <v>1480</v>
      </c>
      <c r="C174" t="s">
        <v>235</v>
      </c>
      <c r="D174" t="s">
        <v>48</v>
      </c>
      <c r="E174" t="s">
        <v>236</v>
      </c>
      <c r="F174" t="s">
        <v>241</v>
      </c>
      <c r="G174">
        <v>2</v>
      </c>
      <c r="H174" t="s">
        <v>232</v>
      </c>
      <c r="I174">
        <v>2088</v>
      </c>
      <c r="J174" t="s">
        <v>239</v>
      </c>
      <c r="K174" t="s">
        <v>240</v>
      </c>
    </row>
    <row r="175" spans="1:11" x14ac:dyDescent="0.3">
      <c r="A175">
        <v>30</v>
      </c>
      <c r="B175">
        <v>111</v>
      </c>
      <c r="C175" t="s">
        <v>235</v>
      </c>
      <c r="D175" t="s">
        <v>48</v>
      </c>
      <c r="E175" t="s">
        <v>236</v>
      </c>
      <c r="F175" t="s">
        <v>241</v>
      </c>
      <c r="G175">
        <v>1</v>
      </c>
      <c r="H175" t="s">
        <v>242</v>
      </c>
      <c r="I175">
        <v>3072</v>
      </c>
      <c r="J175" t="s">
        <v>239</v>
      </c>
      <c r="K175" t="s">
        <v>245</v>
      </c>
    </row>
    <row r="176" spans="1:11" x14ac:dyDescent="0.3">
      <c r="A176">
        <v>45</v>
      </c>
      <c r="B176">
        <v>1268</v>
      </c>
      <c r="C176" t="s">
        <v>228</v>
      </c>
      <c r="D176" t="s">
        <v>229</v>
      </c>
      <c r="E176" t="s">
        <v>230</v>
      </c>
      <c r="F176" t="s">
        <v>231</v>
      </c>
      <c r="G176">
        <v>1</v>
      </c>
      <c r="H176" t="s">
        <v>242</v>
      </c>
      <c r="I176">
        <v>5006</v>
      </c>
      <c r="J176" t="s">
        <v>233</v>
      </c>
      <c r="K176" t="s">
        <v>234</v>
      </c>
    </row>
    <row r="177" spans="1:11" x14ac:dyDescent="0.3">
      <c r="A177">
        <v>56</v>
      </c>
      <c r="B177">
        <v>713</v>
      </c>
      <c r="C177" t="s">
        <v>235</v>
      </c>
      <c r="D177" t="s">
        <v>229</v>
      </c>
      <c r="E177" t="s">
        <v>230</v>
      </c>
      <c r="F177" t="s">
        <v>237</v>
      </c>
      <c r="G177">
        <v>1</v>
      </c>
      <c r="H177" t="s">
        <v>242</v>
      </c>
      <c r="I177">
        <v>4257</v>
      </c>
      <c r="J177" t="s">
        <v>233</v>
      </c>
      <c r="K177" t="s">
        <v>234</v>
      </c>
    </row>
    <row r="178" spans="1:11" x14ac:dyDescent="0.3">
      <c r="A178">
        <v>33</v>
      </c>
      <c r="B178">
        <v>134</v>
      </c>
      <c r="C178" t="s">
        <v>235</v>
      </c>
      <c r="D178" t="s">
        <v>229</v>
      </c>
      <c r="E178" t="s">
        <v>236</v>
      </c>
      <c r="F178" t="s">
        <v>237</v>
      </c>
      <c r="G178">
        <v>4</v>
      </c>
      <c r="H178" t="s">
        <v>232</v>
      </c>
      <c r="I178">
        <v>2500</v>
      </c>
      <c r="J178" t="s">
        <v>239</v>
      </c>
      <c r="K178" t="s">
        <v>234</v>
      </c>
    </row>
    <row r="179" spans="1:11" x14ac:dyDescent="0.3">
      <c r="A179">
        <v>19</v>
      </c>
      <c r="B179">
        <v>303</v>
      </c>
      <c r="C179" t="s">
        <v>235</v>
      </c>
      <c r="D179" t="s">
        <v>229</v>
      </c>
      <c r="E179" t="s">
        <v>236</v>
      </c>
      <c r="F179" t="s">
        <v>241</v>
      </c>
      <c r="G179">
        <v>4</v>
      </c>
      <c r="H179" t="s">
        <v>232</v>
      </c>
      <c r="I179">
        <v>1102</v>
      </c>
      <c r="J179" t="s">
        <v>239</v>
      </c>
      <c r="K179" t="s">
        <v>234</v>
      </c>
    </row>
    <row r="180" spans="1:11" x14ac:dyDescent="0.3">
      <c r="A180">
        <v>46</v>
      </c>
      <c r="B180">
        <v>526</v>
      </c>
      <c r="C180" t="s">
        <v>228</v>
      </c>
      <c r="D180" t="s">
        <v>249</v>
      </c>
      <c r="E180" t="s">
        <v>230</v>
      </c>
      <c r="F180" t="s">
        <v>231</v>
      </c>
      <c r="G180">
        <v>1</v>
      </c>
      <c r="H180" t="s">
        <v>242</v>
      </c>
      <c r="I180">
        <v>10453</v>
      </c>
      <c r="J180" t="s">
        <v>239</v>
      </c>
      <c r="K180" t="s">
        <v>234</v>
      </c>
    </row>
    <row r="181" spans="1:11" x14ac:dyDescent="0.3">
      <c r="A181">
        <v>38</v>
      </c>
      <c r="B181">
        <v>1380</v>
      </c>
      <c r="C181" t="s">
        <v>235</v>
      </c>
      <c r="D181" t="s">
        <v>229</v>
      </c>
      <c r="E181" t="s">
        <v>230</v>
      </c>
      <c r="F181" t="s">
        <v>241</v>
      </c>
      <c r="G181">
        <v>4</v>
      </c>
      <c r="H181" t="s">
        <v>232</v>
      </c>
      <c r="I181">
        <v>2288</v>
      </c>
      <c r="J181" t="s">
        <v>239</v>
      </c>
      <c r="K181" t="s">
        <v>234</v>
      </c>
    </row>
    <row r="182" spans="1:11" x14ac:dyDescent="0.3">
      <c r="A182">
        <v>31</v>
      </c>
      <c r="B182">
        <v>140</v>
      </c>
      <c r="C182" t="s">
        <v>235</v>
      </c>
      <c r="D182" t="s">
        <v>48</v>
      </c>
      <c r="E182" t="s">
        <v>230</v>
      </c>
      <c r="F182" t="s">
        <v>237</v>
      </c>
      <c r="G182">
        <v>4</v>
      </c>
      <c r="H182" t="s">
        <v>238</v>
      </c>
      <c r="I182">
        <v>3929</v>
      </c>
      <c r="J182" t="s">
        <v>233</v>
      </c>
      <c r="K182" t="s">
        <v>234</v>
      </c>
    </row>
    <row r="183" spans="1:11" x14ac:dyDescent="0.3">
      <c r="A183">
        <v>34</v>
      </c>
      <c r="B183">
        <v>629</v>
      </c>
      <c r="C183" t="s">
        <v>235</v>
      </c>
      <c r="D183" t="s">
        <v>48</v>
      </c>
      <c r="E183" t="s">
        <v>230</v>
      </c>
      <c r="F183" t="s">
        <v>237</v>
      </c>
      <c r="G183">
        <v>2</v>
      </c>
      <c r="H183" t="s">
        <v>232</v>
      </c>
      <c r="I183">
        <v>2311</v>
      </c>
      <c r="J183" t="s">
        <v>239</v>
      </c>
      <c r="K183" t="s">
        <v>234</v>
      </c>
    </row>
    <row r="184" spans="1:11" x14ac:dyDescent="0.3">
      <c r="A184">
        <v>41</v>
      </c>
      <c r="B184">
        <v>1356</v>
      </c>
      <c r="C184" t="s">
        <v>228</v>
      </c>
      <c r="D184" t="s">
        <v>249</v>
      </c>
      <c r="E184" t="s">
        <v>230</v>
      </c>
      <c r="F184" t="s">
        <v>247</v>
      </c>
      <c r="G184">
        <v>2</v>
      </c>
      <c r="H184" t="s">
        <v>232</v>
      </c>
      <c r="I184">
        <v>3140</v>
      </c>
      <c r="J184" t="s">
        <v>233</v>
      </c>
      <c r="K184" t="s">
        <v>234</v>
      </c>
    </row>
    <row r="185" spans="1:11" x14ac:dyDescent="0.3">
      <c r="A185">
        <v>50</v>
      </c>
      <c r="B185">
        <v>328</v>
      </c>
      <c r="C185" t="s">
        <v>235</v>
      </c>
      <c r="D185" t="s">
        <v>48</v>
      </c>
      <c r="E185" t="s">
        <v>236</v>
      </c>
      <c r="F185" t="s">
        <v>241</v>
      </c>
      <c r="G185">
        <v>3</v>
      </c>
      <c r="H185" t="s">
        <v>238</v>
      </c>
      <c r="I185">
        <v>3690</v>
      </c>
      <c r="J185" t="s">
        <v>239</v>
      </c>
      <c r="K185" t="s">
        <v>234</v>
      </c>
    </row>
    <row r="186" spans="1:11" x14ac:dyDescent="0.3">
      <c r="A186">
        <v>53</v>
      </c>
      <c r="B186">
        <v>1084</v>
      </c>
      <c r="C186" t="s">
        <v>235</v>
      </c>
      <c r="D186" t="s">
        <v>48</v>
      </c>
      <c r="E186" t="s">
        <v>230</v>
      </c>
      <c r="F186" t="s">
        <v>243</v>
      </c>
      <c r="G186">
        <v>1</v>
      </c>
      <c r="H186" t="s">
        <v>242</v>
      </c>
      <c r="I186">
        <v>4450</v>
      </c>
      <c r="J186" t="s">
        <v>239</v>
      </c>
      <c r="K186" t="s">
        <v>234</v>
      </c>
    </row>
    <row r="187" spans="1:11" x14ac:dyDescent="0.3">
      <c r="A187">
        <v>33</v>
      </c>
      <c r="B187">
        <v>931</v>
      </c>
      <c r="C187" t="s">
        <v>235</v>
      </c>
      <c r="D187" t="s">
        <v>48</v>
      </c>
      <c r="E187" t="s">
        <v>230</v>
      </c>
      <c r="F187" t="s">
        <v>237</v>
      </c>
      <c r="G187">
        <v>2</v>
      </c>
      <c r="H187" t="s">
        <v>238</v>
      </c>
      <c r="I187">
        <v>2756</v>
      </c>
      <c r="J187" t="s">
        <v>239</v>
      </c>
      <c r="K187" t="s">
        <v>234</v>
      </c>
    </row>
    <row r="188" spans="1:11" x14ac:dyDescent="0.3">
      <c r="A188">
        <v>40</v>
      </c>
      <c r="B188">
        <v>989</v>
      </c>
      <c r="C188" t="s">
        <v>235</v>
      </c>
      <c r="D188" t="s">
        <v>48</v>
      </c>
      <c r="E188" t="s">
        <v>230</v>
      </c>
      <c r="F188" t="s">
        <v>246</v>
      </c>
      <c r="G188">
        <v>3</v>
      </c>
      <c r="H188" t="s">
        <v>238</v>
      </c>
      <c r="I188">
        <v>19033</v>
      </c>
      <c r="J188" t="s">
        <v>239</v>
      </c>
      <c r="K188" t="s">
        <v>234</v>
      </c>
    </row>
    <row r="189" spans="1:11" x14ac:dyDescent="0.3">
      <c r="A189">
        <v>55</v>
      </c>
      <c r="B189">
        <v>692</v>
      </c>
      <c r="C189" t="s">
        <v>235</v>
      </c>
      <c r="D189" t="s">
        <v>48</v>
      </c>
      <c r="E189" t="s">
        <v>236</v>
      </c>
      <c r="F189" t="s">
        <v>248</v>
      </c>
      <c r="G189">
        <v>2</v>
      </c>
      <c r="H189" t="s">
        <v>232</v>
      </c>
      <c r="I189">
        <v>18722</v>
      </c>
      <c r="J189" t="s">
        <v>239</v>
      </c>
      <c r="K189" t="s">
        <v>234</v>
      </c>
    </row>
    <row r="190" spans="1:11" x14ac:dyDescent="0.3">
      <c r="A190">
        <v>34</v>
      </c>
      <c r="B190">
        <v>1069</v>
      </c>
      <c r="C190" t="s">
        <v>235</v>
      </c>
      <c r="D190" t="s">
        <v>229</v>
      </c>
      <c r="E190" t="s">
        <v>236</v>
      </c>
      <c r="F190" t="s">
        <v>243</v>
      </c>
      <c r="G190">
        <v>3</v>
      </c>
      <c r="H190" t="s">
        <v>238</v>
      </c>
      <c r="I190">
        <v>9547</v>
      </c>
      <c r="J190" t="s">
        <v>239</v>
      </c>
      <c r="K190" t="s">
        <v>240</v>
      </c>
    </row>
    <row r="191" spans="1:11" x14ac:dyDescent="0.3">
      <c r="A191">
        <v>51</v>
      </c>
      <c r="B191">
        <v>313</v>
      </c>
      <c r="C191" t="s">
        <v>235</v>
      </c>
      <c r="D191" t="s">
        <v>48</v>
      </c>
      <c r="E191" t="s">
        <v>230</v>
      </c>
      <c r="F191" t="s">
        <v>244</v>
      </c>
      <c r="G191">
        <v>2</v>
      </c>
      <c r="H191" t="s">
        <v>232</v>
      </c>
      <c r="I191">
        <v>13734</v>
      </c>
      <c r="J191" t="s">
        <v>239</v>
      </c>
      <c r="K191" t="s">
        <v>234</v>
      </c>
    </row>
    <row r="192" spans="1:11" x14ac:dyDescent="0.3">
      <c r="A192">
        <v>52</v>
      </c>
      <c r="B192">
        <v>699</v>
      </c>
      <c r="C192" t="s">
        <v>235</v>
      </c>
      <c r="D192" t="s">
        <v>229</v>
      </c>
      <c r="E192" t="s">
        <v>236</v>
      </c>
      <c r="F192" t="s">
        <v>246</v>
      </c>
      <c r="G192">
        <v>3</v>
      </c>
      <c r="H192" t="s">
        <v>238</v>
      </c>
      <c r="I192">
        <v>19999</v>
      </c>
      <c r="J192" t="s">
        <v>239</v>
      </c>
      <c r="K192" t="s">
        <v>234</v>
      </c>
    </row>
    <row r="193" spans="1:11" x14ac:dyDescent="0.3">
      <c r="A193">
        <v>27</v>
      </c>
      <c r="B193">
        <v>894</v>
      </c>
      <c r="C193" t="s">
        <v>235</v>
      </c>
      <c r="D193" t="s">
        <v>48</v>
      </c>
      <c r="E193" t="s">
        <v>230</v>
      </c>
      <c r="F193" t="s">
        <v>237</v>
      </c>
      <c r="G193">
        <v>2</v>
      </c>
      <c r="H193" t="s">
        <v>232</v>
      </c>
      <c r="I193">
        <v>2279</v>
      </c>
      <c r="J193" t="s">
        <v>239</v>
      </c>
      <c r="K193" t="s">
        <v>234</v>
      </c>
    </row>
    <row r="194" spans="1:11" x14ac:dyDescent="0.3">
      <c r="A194">
        <v>35</v>
      </c>
      <c r="B194">
        <v>556</v>
      </c>
      <c r="C194" t="s">
        <v>235</v>
      </c>
      <c r="D194" t="s">
        <v>229</v>
      </c>
      <c r="E194" t="s">
        <v>236</v>
      </c>
      <c r="F194" t="s">
        <v>243</v>
      </c>
      <c r="G194">
        <v>3</v>
      </c>
      <c r="H194" t="s">
        <v>238</v>
      </c>
      <c r="I194">
        <v>5916</v>
      </c>
      <c r="J194" t="s">
        <v>233</v>
      </c>
      <c r="K194" t="s">
        <v>234</v>
      </c>
    </row>
    <row r="195" spans="1:11" x14ac:dyDescent="0.3">
      <c r="A195">
        <v>43</v>
      </c>
      <c r="B195">
        <v>1344</v>
      </c>
      <c r="C195" t="s">
        <v>235</v>
      </c>
      <c r="D195" t="s">
        <v>48</v>
      </c>
      <c r="E195" t="s">
        <v>236</v>
      </c>
      <c r="F195" t="s">
        <v>237</v>
      </c>
      <c r="G195">
        <v>4</v>
      </c>
      <c r="H195" t="s">
        <v>242</v>
      </c>
      <c r="I195">
        <v>2089</v>
      </c>
      <c r="J195" t="s">
        <v>239</v>
      </c>
      <c r="K195" t="s">
        <v>245</v>
      </c>
    </row>
    <row r="196" spans="1:11" x14ac:dyDescent="0.3">
      <c r="A196">
        <v>45</v>
      </c>
      <c r="B196">
        <v>1195</v>
      </c>
      <c r="C196" t="s">
        <v>235</v>
      </c>
      <c r="D196" t="s">
        <v>48</v>
      </c>
      <c r="E196" t="s">
        <v>236</v>
      </c>
      <c r="F196" t="s">
        <v>246</v>
      </c>
      <c r="G196">
        <v>4</v>
      </c>
      <c r="H196" t="s">
        <v>238</v>
      </c>
      <c r="I196">
        <v>16792</v>
      </c>
      <c r="J196" t="s">
        <v>239</v>
      </c>
      <c r="K196" t="s">
        <v>245</v>
      </c>
    </row>
    <row r="197" spans="1:11" x14ac:dyDescent="0.3">
      <c r="A197">
        <v>37</v>
      </c>
      <c r="B197">
        <v>290</v>
      </c>
      <c r="C197" t="s">
        <v>235</v>
      </c>
      <c r="D197" t="s">
        <v>229</v>
      </c>
      <c r="E197" t="s">
        <v>236</v>
      </c>
      <c r="F197" t="s">
        <v>237</v>
      </c>
      <c r="G197">
        <v>1</v>
      </c>
      <c r="H197" t="s">
        <v>238</v>
      </c>
      <c r="I197">
        <v>3564</v>
      </c>
      <c r="J197" t="s">
        <v>233</v>
      </c>
      <c r="K197" t="s">
        <v>234</v>
      </c>
    </row>
    <row r="198" spans="1:11" x14ac:dyDescent="0.3">
      <c r="A198">
        <v>35</v>
      </c>
      <c r="B198">
        <v>138</v>
      </c>
      <c r="C198" t="s">
        <v>235</v>
      </c>
      <c r="D198" t="s">
        <v>48</v>
      </c>
      <c r="E198" t="s">
        <v>230</v>
      </c>
      <c r="F198" t="s">
        <v>241</v>
      </c>
      <c r="G198">
        <v>2</v>
      </c>
      <c r="H198" t="s">
        <v>232</v>
      </c>
      <c r="I198">
        <v>4425</v>
      </c>
      <c r="J198" t="s">
        <v>239</v>
      </c>
      <c r="K198" t="s">
        <v>240</v>
      </c>
    </row>
    <row r="199" spans="1:11" x14ac:dyDescent="0.3">
      <c r="A199">
        <v>42</v>
      </c>
      <c r="B199">
        <v>926</v>
      </c>
      <c r="C199" t="s">
        <v>235</v>
      </c>
      <c r="D199" t="s">
        <v>48</v>
      </c>
      <c r="E199" t="s">
        <v>230</v>
      </c>
      <c r="F199" t="s">
        <v>243</v>
      </c>
      <c r="G199">
        <v>3</v>
      </c>
      <c r="H199" t="s">
        <v>242</v>
      </c>
      <c r="I199">
        <v>5265</v>
      </c>
      <c r="J199" t="s">
        <v>239</v>
      </c>
      <c r="K199" t="s">
        <v>245</v>
      </c>
    </row>
    <row r="200" spans="1:11" x14ac:dyDescent="0.3">
      <c r="A200">
        <v>38</v>
      </c>
      <c r="B200">
        <v>1261</v>
      </c>
      <c r="C200" t="s">
        <v>235</v>
      </c>
      <c r="D200" t="s">
        <v>229</v>
      </c>
      <c r="E200" t="s">
        <v>236</v>
      </c>
      <c r="F200" t="s">
        <v>243</v>
      </c>
      <c r="G200">
        <v>3</v>
      </c>
      <c r="H200" t="s">
        <v>238</v>
      </c>
      <c r="I200">
        <v>6553</v>
      </c>
      <c r="J200" t="s">
        <v>239</v>
      </c>
      <c r="K200" t="s">
        <v>234</v>
      </c>
    </row>
    <row r="201" spans="1:11" x14ac:dyDescent="0.3">
      <c r="A201">
        <v>38</v>
      </c>
      <c r="B201">
        <v>1084</v>
      </c>
      <c r="C201" t="s">
        <v>235</v>
      </c>
      <c r="D201" t="s">
        <v>250</v>
      </c>
      <c r="E201" t="s">
        <v>236</v>
      </c>
      <c r="F201" t="s">
        <v>243</v>
      </c>
      <c r="G201">
        <v>4</v>
      </c>
      <c r="H201" t="s">
        <v>238</v>
      </c>
      <c r="I201">
        <v>6261</v>
      </c>
      <c r="J201" t="s">
        <v>239</v>
      </c>
      <c r="K201" t="s">
        <v>234</v>
      </c>
    </row>
    <row r="202" spans="1:11" x14ac:dyDescent="0.3">
      <c r="A202">
        <v>27</v>
      </c>
      <c r="B202">
        <v>472</v>
      </c>
      <c r="C202" t="s">
        <v>235</v>
      </c>
      <c r="D202" t="s">
        <v>250</v>
      </c>
      <c r="E202" t="s">
        <v>236</v>
      </c>
      <c r="F202" t="s">
        <v>243</v>
      </c>
      <c r="G202">
        <v>1</v>
      </c>
      <c r="H202" t="s">
        <v>238</v>
      </c>
      <c r="I202">
        <v>4298</v>
      </c>
      <c r="J202" t="s">
        <v>239</v>
      </c>
      <c r="K202" t="s">
        <v>240</v>
      </c>
    </row>
    <row r="203" spans="1:11" x14ac:dyDescent="0.3">
      <c r="A203">
        <v>49</v>
      </c>
      <c r="B203">
        <v>1002</v>
      </c>
      <c r="C203" t="s">
        <v>235</v>
      </c>
      <c r="D203" t="s">
        <v>229</v>
      </c>
      <c r="E203" t="s">
        <v>236</v>
      </c>
      <c r="F203" t="s">
        <v>243</v>
      </c>
      <c r="G203">
        <v>4</v>
      </c>
      <c r="H203" t="s">
        <v>242</v>
      </c>
      <c r="I203">
        <v>6804</v>
      </c>
      <c r="J203" t="s">
        <v>233</v>
      </c>
      <c r="K203" t="s">
        <v>245</v>
      </c>
    </row>
    <row r="204" spans="1:11" x14ac:dyDescent="0.3">
      <c r="A204">
        <v>34</v>
      </c>
      <c r="B204">
        <v>878</v>
      </c>
      <c r="C204" t="s">
        <v>235</v>
      </c>
      <c r="D204" t="s">
        <v>48</v>
      </c>
      <c r="E204" t="s">
        <v>236</v>
      </c>
      <c r="F204" t="s">
        <v>237</v>
      </c>
      <c r="G204">
        <v>3</v>
      </c>
      <c r="H204" t="s">
        <v>242</v>
      </c>
      <c r="I204">
        <v>3815</v>
      </c>
      <c r="J204" t="s">
        <v>233</v>
      </c>
      <c r="K204" t="s">
        <v>240</v>
      </c>
    </row>
    <row r="205" spans="1:11" x14ac:dyDescent="0.3">
      <c r="A205">
        <v>40</v>
      </c>
      <c r="B205">
        <v>905</v>
      </c>
      <c r="C205" t="s">
        <v>235</v>
      </c>
      <c r="D205" t="s">
        <v>48</v>
      </c>
      <c r="E205" t="s">
        <v>236</v>
      </c>
      <c r="F205" t="s">
        <v>241</v>
      </c>
      <c r="G205">
        <v>4</v>
      </c>
      <c r="H205" t="s">
        <v>238</v>
      </c>
      <c r="I205">
        <v>2741</v>
      </c>
      <c r="J205" t="s">
        <v>233</v>
      </c>
      <c r="K205" t="s">
        <v>234</v>
      </c>
    </row>
    <row r="206" spans="1:11" x14ac:dyDescent="0.3">
      <c r="A206">
        <v>38</v>
      </c>
      <c r="B206">
        <v>1180</v>
      </c>
      <c r="C206" t="s">
        <v>235</v>
      </c>
      <c r="D206" t="s">
        <v>48</v>
      </c>
      <c r="E206" t="s">
        <v>236</v>
      </c>
      <c r="F206" t="s">
        <v>244</v>
      </c>
      <c r="G206">
        <v>1</v>
      </c>
      <c r="H206" t="s">
        <v>238</v>
      </c>
      <c r="I206">
        <v>6673</v>
      </c>
      <c r="J206" t="s">
        <v>233</v>
      </c>
      <c r="K206" t="s">
        <v>234</v>
      </c>
    </row>
    <row r="207" spans="1:11" x14ac:dyDescent="0.3">
      <c r="A207">
        <v>29</v>
      </c>
      <c r="B207">
        <v>121</v>
      </c>
      <c r="C207" t="s">
        <v>228</v>
      </c>
      <c r="D207" t="s">
        <v>249</v>
      </c>
      <c r="E207" t="s">
        <v>230</v>
      </c>
      <c r="F207" t="s">
        <v>231</v>
      </c>
      <c r="G207">
        <v>4</v>
      </c>
      <c r="H207" t="s">
        <v>238</v>
      </c>
      <c r="I207">
        <v>7639</v>
      </c>
      <c r="J207" t="s">
        <v>239</v>
      </c>
      <c r="K207" t="s">
        <v>234</v>
      </c>
    </row>
    <row r="208" spans="1:11" x14ac:dyDescent="0.3">
      <c r="A208">
        <v>22</v>
      </c>
      <c r="B208">
        <v>1136</v>
      </c>
      <c r="C208" t="s">
        <v>235</v>
      </c>
      <c r="D208" t="s">
        <v>229</v>
      </c>
      <c r="E208" t="s">
        <v>236</v>
      </c>
      <c r="F208" t="s">
        <v>237</v>
      </c>
      <c r="G208">
        <v>2</v>
      </c>
      <c r="H208" t="s">
        <v>242</v>
      </c>
      <c r="I208">
        <v>2328</v>
      </c>
      <c r="J208" t="s">
        <v>233</v>
      </c>
      <c r="K208" t="s">
        <v>234</v>
      </c>
    </row>
    <row r="209" spans="1:11" x14ac:dyDescent="0.3">
      <c r="A209">
        <v>36</v>
      </c>
      <c r="B209">
        <v>635</v>
      </c>
      <c r="C209" t="s">
        <v>235</v>
      </c>
      <c r="D209" t="s">
        <v>48</v>
      </c>
      <c r="E209" t="s">
        <v>230</v>
      </c>
      <c r="F209" t="s">
        <v>241</v>
      </c>
      <c r="G209">
        <v>4</v>
      </c>
      <c r="H209" t="s">
        <v>232</v>
      </c>
      <c r="I209">
        <v>2153</v>
      </c>
      <c r="J209" t="s">
        <v>239</v>
      </c>
      <c r="K209" t="s">
        <v>240</v>
      </c>
    </row>
    <row r="210" spans="1:11" x14ac:dyDescent="0.3">
      <c r="A210">
        <v>40</v>
      </c>
      <c r="B210">
        <v>1151</v>
      </c>
      <c r="C210" t="s">
        <v>235</v>
      </c>
      <c r="D210" t="s">
        <v>229</v>
      </c>
      <c r="E210" t="s">
        <v>236</v>
      </c>
      <c r="F210" t="s">
        <v>244</v>
      </c>
      <c r="G210">
        <v>4</v>
      </c>
      <c r="H210" t="s">
        <v>238</v>
      </c>
      <c r="I210">
        <v>4876</v>
      </c>
      <c r="J210" t="s">
        <v>239</v>
      </c>
      <c r="K210" t="s">
        <v>245</v>
      </c>
    </row>
    <row r="211" spans="1:11" x14ac:dyDescent="0.3">
      <c r="A211">
        <v>46</v>
      </c>
      <c r="B211">
        <v>644</v>
      </c>
      <c r="C211" t="s">
        <v>235</v>
      </c>
      <c r="D211" t="s">
        <v>48</v>
      </c>
      <c r="E211" t="s">
        <v>236</v>
      </c>
      <c r="F211" t="s">
        <v>244</v>
      </c>
      <c r="G211">
        <v>1</v>
      </c>
      <c r="H211" t="s">
        <v>242</v>
      </c>
      <c r="I211">
        <v>9396</v>
      </c>
      <c r="J211" t="s">
        <v>239</v>
      </c>
      <c r="K211" t="s">
        <v>234</v>
      </c>
    </row>
    <row r="212" spans="1:11" x14ac:dyDescent="0.3">
      <c r="A212">
        <v>32</v>
      </c>
      <c r="B212">
        <v>1045</v>
      </c>
      <c r="C212" t="s">
        <v>228</v>
      </c>
      <c r="D212" t="s">
        <v>48</v>
      </c>
      <c r="E212" t="s">
        <v>236</v>
      </c>
      <c r="F212" t="s">
        <v>231</v>
      </c>
      <c r="G212">
        <v>4</v>
      </c>
      <c r="H212" t="s">
        <v>238</v>
      </c>
      <c r="I212">
        <v>10400</v>
      </c>
      <c r="J212" t="s">
        <v>239</v>
      </c>
      <c r="K212" t="s">
        <v>234</v>
      </c>
    </row>
    <row r="213" spans="1:11" x14ac:dyDescent="0.3">
      <c r="A213">
        <v>30</v>
      </c>
      <c r="B213">
        <v>829</v>
      </c>
      <c r="C213" t="s">
        <v>235</v>
      </c>
      <c r="D213" t="s">
        <v>229</v>
      </c>
      <c r="E213" t="s">
        <v>236</v>
      </c>
      <c r="F213" t="s">
        <v>243</v>
      </c>
      <c r="G213">
        <v>3</v>
      </c>
      <c r="H213" t="s">
        <v>232</v>
      </c>
      <c r="I213">
        <v>8474</v>
      </c>
      <c r="J213" t="s">
        <v>239</v>
      </c>
      <c r="K213" t="s">
        <v>245</v>
      </c>
    </row>
    <row r="214" spans="1:11" x14ac:dyDescent="0.3">
      <c r="A214">
        <v>27</v>
      </c>
      <c r="B214">
        <v>1242</v>
      </c>
      <c r="C214" t="s">
        <v>228</v>
      </c>
      <c r="D214" t="s">
        <v>229</v>
      </c>
      <c r="E214" t="s">
        <v>230</v>
      </c>
      <c r="F214" t="s">
        <v>231</v>
      </c>
      <c r="G214">
        <v>3</v>
      </c>
      <c r="H214" t="s">
        <v>232</v>
      </c>
      <c r="I214">
        <v>9981</v>
      </c>
      <c r="J214" t="s">
        <v>239</v>
      </c>
      <c r="K214" t="s">
        <v>240</v>
      </c>
    </row>
    <row r="215" spans="1:11" x14ac:dyDescent="0.3">
      <c r="A215">
        <v>51</v>
      </c>
      <c r="B215">
        <v>1469</v>
      </c>
      <c r="C215" t="s">
        <v>235</v>
      </c>
      <c r="D215" t="s">
        <v>229</v>
      </c>
      <c r="E215" t="s">
        <v>236</v>
      </c>
      <c r="F215" t="s">
        <v>248</v>
      </c>
      <c r="G215">
        <v>2</v>
      </c>
      <c r="H215" t="s">
        <v>238</v>
      </c>
      <c r="I215">
        <v>12490</v>
      </c>
      <c r="J215" t="s">
        <v>239</v>
      </c>
      <c r="K215" t="s">
        <v>234</v>
      </c>
    </row>
    <row r="216" spans="1:11" x14ac:dyDescent="0.3">
      <c r="A216">
        <v>30</v>
      </c>
      <c r="B216">
        <v>1005</v>
      </c>
      <c r="C216" t="s">
        <v>235</v>
      </c>
      <c r="D216" t="s">
        <v>250</v>
      </c>
      <c r="E216" t="s">
        <v>230</v>
      </c>
      <c r="F216" t="s">
        <v>237</v>
      </c>
      <c r="G216">
        <v>1</v>
      </c>
      <c r="H216" t="s">
        <v>232</v>
      </c>
      <c r="I216">
        <v>2657</v>
      </c>
      <c r="J216" t="s">
        <v>233</v>
      </c>
      <c r="K216" t="s">
        <v>234</v>
      </c>
    </row>
    <row r="217" spans="1:11" x14ac:dyDescent="0.3">
      <c r="A217">
        <v>41</v>
      </c>
      <c r="B217">
        <v>896</v>
      </c>
      <c r="C217" t="s">
        <v>228</v>
      </c>
      <c r="D217" t="s">
        <v>229</v>
      </c>
      <c r="E217" t="s">
        <v>230</v>
      </c>
      <c r="F217" t="s">
        <v>246</v>
      </c>
      <c r="G217">
        <v>4</v>
      </c>
      <c r="H217" t="s">
        <v>232</v>
      </c>
      <c r="I217">
        <v>13591</v>
      </c>
      <c r="J217" t="s">
        <v>233</v>
      </c>
      <c r="K217" t="s">
        <v>234</v>
      </c>
    </row>
    <row r="218" spans="1:11" x14ac:dyDescent="0.3">
      <c r="A218">
        <v>30</v>
      </c>
      <c r="B218">
        <v>334</v>
      </c>
      <c r="C218" t="s">
        <v>228</v>
      </c>
      <c r="D218" t="s">
        <v>249</v>
      </c>
      <c r="E218" t="s">
        <v>230</v>
      </c>
      <c r="F218" t="s">
        <v>231</v>
      </c>
      <c r="G218">
        <v>1</v>
      </c>
      <c r="H218" t="s">
        <v>232</v>
      </c>
      <c r="I218">
        <v>6696</v>
      </c>
      <c r="J218" t="s">
        <v>239</v>
      </c>
      <c r="K218" t="s">
        <v>240</v>
      </c>
    </row>
    <row r="219" spans="1:11" x14ac:dyDescent="0.3">
      <c r="A219">
        <v>29</v>
      </c>
      <c r="B219">
        <v>992</v>
      </c>
      <c r="C219" t="s">
        <v>235</v>
      </c>
      <c r="D219" t="s">
        <v>250</v>
      </c>
      <c r="E219" t="s">
        <v>236</v>
      </c>
      <c r="F219" t="s">
        <v>237</v>
      </c>
      <c r="G219">
        <v>3</v>
      </c>
      <c r="H219" t="s">
        <v>232</v>
      </c>
      <c r="I219">
        <v>2058</v>
      </c>
      <c r="J219" t="s">
        <v>239</v>
      </c>
      <c r="K219" t="s">
        <v>234</v>
      </c>
    </row>
    <row r="220" spans="1:11" x14ac:dyDescent="0.3">
      <c r="A220">
        <v>45</v>
      </c>
      <c r="B220">
        <v>1052</v>
      </c>
      <c r="C220" t="s">
        <v>228</v>
      </c>
      <c r="D220" t="s">
        <v>48</v>
      </c>
      <c r="E220" t="s">
        <v>230</v>
      </c>
      <c r="F220" t="s">
        <v>231</v>
      </c>
      <c r="G220">
        <v>4</v>
      </c>
      <c r="H220" t="s">
        <v>232</v>
      </c>
      <c r="I220">
        <v>8865</v>
      </c>
      <c r="J220" t="s">
        <v>239</v>
      </c>
      <c r="K220" t="s">
        <v>245</v>
      </c>
    </row>
    <row r="221" spans="1:11" x14ac:dyDescent="0.3">
      <c r="A221">
        <v>54</v>
      </c>
      <c r="B221">
        <v>1147</v>
      </c>
      <c r="C221" t="s">
        <v>228</v>
      </c>
      <c r="D221" t="s">
        <v>249</v>
      </c>
      <c r="E221" t="s">
        <v>230</v>
      </c>
      <c r="F221" t="s">
        <v>231</v>
      </c>
      <c r="G221">
        <v>1</v>
      </c>
      <c r="H221" t="s">
        <v>238</v>
      </c>
      <c r="I221">
        <v>5940</v>
      </c>
      <c r="J221" t="s">
        <v>239</v>
      </c>
      <c r="K221" t="s">
        <v>234</v>
      </c>
    </row>
    <row r="222" spans="1:11" x14ac:dyDescent="0.3">
      <c r="A222">
        <v>36</v>
      </c>
      <c r="B222">
        <v>1396</v>
      </c>
      <c r="C222" t="s">
        <v>235</v>
      </c>
      <c r="D222" t="s">
        <v>229</v>
      </c>
      <c r="E222" t="s">
        <v>236</v>
      </c>
      <c r="F222" t="s">
        <v>241</v>
      </c>
      <c r="G222">
        <v>2</v>
      </c>
      <c r="H222" t="s">
        <v>232</v>
      </c>
      <c r="I222">
        <v>5914</v>
      </c>
      <c r="J222" t="s">
        <v>239</v>
      </c>
      <c r="K222" t="s">
        <v>234</v>
      </c>
    </row>
    <row r="223" spans="1:11" x14ac:dyDescent="0.3">
      <c r="A223">
        <v>33</v>
      </c>
      <c r="B223">
        <v>147</v>
      </c>
      <c r="C223" t="s">
        <v>235</v>
      </c>
      <c r="D223" t="s">
        <v>48</v>
      </c>
      <c r="E223" t="s">
        <v>230</v>
      </c>
      <c r="F223" t="s">
        <v>237</v>
      </c>
      <c r="G223">
        <v>2</v>
      </c>
      <c r="H223" t="s">
        <v>238</v>
      </c>
      <c r="I223">
        <v>2622</v>
      </c>
      <c r="J223" t="s">
        <v>239</v>
      </c>
      <c r="K223" t="s">
        <v>234</v>
      </c>
    </row>
    <row r="224" spans="1:11" x14ac:dyDescent="0.3">
      <c r="A224">
        <v>37</v>
      </c>
      <c r="B224">
        <v>663</v>
      </c>
      <c r="C224" t="s">
        <v>235</v>
      </c>
      <c r="D224" t="s">
        <v>43</v>
      </c>
      <c r="E224" t="s">
        <v>236</v>
      </c>
      <c r="F224" t="s">
        <v>248</v>
      </c>
      <c r="G224">
        <v>4</v>
      </c>
      <c r="H224" t="s">
        <v>242</v>
      </c>
      <c r="I224">
        <v>12185</v>
      </c>
      <c r="J224" t="s">
        <v>233</v>
      </c>
      <c r="K224" t="s">
        <v>240</v>
      </c>
    </row>
    <row r="225" spans="1:11" x14ac:dyDescent="0.3">
      <c r="A225">
        <v>38</v>
      </c>
      <c r="B225">
        <v>119</v>
      </c>
      <c r="C225" t="s">
        <v>228</v>
      </c>
      <c r="D225" t="s">
        <v>229</v>
      </c>
      <c r="E225" t="s">
        <v>236</v>
      </c>
      <c r="F225" t="s">
        <v>231</v>
      </c>
      <c r="G225">
        <v>3</v>
      </c>
      <c r="H225" t="s">
        <v>242</v>
      </c>
      <c r="I225">
        <v>10609</v>
      </c>
      <c r="J225" t="s">
        <v>239</v>
      </c>
      <c r="K225" t="s">
        <v>234</v>
      </c>
    </row>
    <row r="226" spans="1:11" x14ac:dyDescent="0.3">
      <c r="A226">
        <v>31</v>
      </c>
      <c r="B226">
        <v>979</v>
      </c>
      <c r="C226" t="s">
        <v>235</v>
      </c>
      <c r="D226" t="s">
        <v>48</v>
      </c>
      <c r="E226" t="s">
        <v>236</v>
      </c>
      <c r="F226" t="s">
        <v>243</v>
      </c>
      <c r="G226">
        <v>3</v>
      </c>
      <c r="H226" t="s">
        <v>238</v>
      </c>
      <c r="I226">
        <v>4345</v>
      </c>
      <c r="J226" t="s">
        <v>239</v>
      </c>
      <c r="K226" t="s">
        <v>245</v>
      </c>
    </row>
    <row r="227" spans="1:11" x14ac:dyDescent="0.3">
      <c r="A227">
        <v>59</v>
      </c>
      <c r="B227">
        <v>142</v>
      </c>
      <c r="C227" t="s">
        <v>235</v>
      </c>
      <c r="D227" t="s">
        <v>229</v>
      </c>
      <c r="E227" t="s">
        <v>236</v>
      </c>
      <c r="F227" t="s">
        <v>237</v>
      </c>
      <c r="G227">
        <v>4</v>
      </c>
      <c r="H227" t="s">
        <v>238</v>
      </c>
      <c r="I227">
        <v>2177</v>
      </c>
      <c r="J227" t="s">
        <v>239</v>
      </c>
      <c r="K227" t="s">
        <v>234</v>
      </c>
    </row>
    <row r="228" spans="1:11" x14ac:dyDescent="0.3">
      <c r="A228">
        <v>37</v>
      </c>
      <c r="B228">
        <v>319</v>
      </c>
      <c r="C228" t="s">
        <v>228</v>
      </c>
      <c r="D228" t="s">
        <v>249</v>
      </c>
      <c r="E228" t="s">
        <v>236</v>
      </c>
      <c r="F228" t="s">
        <v>247</v>
      </c>
      <c r="G228">
        <v>4</v>
      </c>
      <c r="H228" t="s">
        <v>242</v>
      </c>
      <c r="I228">
        <v>2793</v>
      </c>
      <c r="J228" t="s">
        <v>239</v>
      </c>
      <c r="K228" t="s">
        <v>240</v>
      </c>
    </row>
    <row r="229" spans="1:11" x14ac:dyDescent="0.3">
      <c r="A229">
        <v>29</v>
      </c>
      <c r="B229">
        <v>1413</v>
      </c>
      <c r="C229" t="s">
        <v>228</v>
      </c>
      <c r="D229" t="s">
        <v>48</v>
      </c>
      <c r="E229" t="s">
        <v>230</v>
      </c>
      <c r="F229" t="s">
        <v>231</v>
      </c>
      <c r="G229">
        <v>4</v>
      </c>
      <c r="H229" t="s">
        <v>238</v>
      </c>
      <c r="I229">
        <v>7918</v>
      </c>
      <c r="J229" t="s">
        <v>239</v>
      </c>
      <c r="K229" t="s">
        <v>240</v>
      </c>
    </row>
    <row r="230" spans="1:11" x14ac:dyDescent="0.3">
      <c r="A230">
        <v>35</v>
      </c>
      <c r="B230">
        <v>944</v>
      </c>
      <c r="C230" t="s">
        <v>228</v>
      </c>
      <c r="D230" t="s">
        <v>249</v>
      </c>
      <c r="E230" t="s">
        <v>230</v>
      </c>
      <c r="F230" t="s">
        <v>231</v>
      </c>
      <c r="G230">
        <v>3</v>
      </c>
      <c r="H230" t="s">
        <v>232</v>
      </c>
      <c r="I230">
        <v>8789</v>
      </c>
      <c r="J230" t="s">
        <v>239</v>
      </c>
      <c r="K230" t="s">
        <v>240</v>
      </c>
    </row>
    <row r="231" spans="1:11" x14ac:dyDescent="0.3">
      <c r="A231">
        <v>29</v>
      </c>
      <c r="B231">
        <v>896</v>
      </c>
      <c r="C231" t="s">
        <v>235</v>
      </c>
      <c r="D231" t="s">
        <v>48</v>
      </c>
      <c r="E231" t="s">
        <v>236</v>
      </c>
      <c r="F231" t="s">
        <v>237</v>
      </c>
      <c r="G231">
        <v>4</v>
      </c>
      <c r="H231" t="s">
        <v>232</v>
      </c>
      <c r="I231">
        <v>2389</v>
      </c>
      <c r="J231" t="s">
        <v>233</v>
      </c>
      <c r="K231" t="s">
        <v>234</v>
      </c>
    </row>
    <row r="232" spans="1:11" x14ac:dyDescent="0.3">
      <c r="A232">
        <v>52</v>
      </c>
      <c r="B232">
        <v>1323</v>
      </c>
      <c r="C232" t="s">
        <v>235</v>
      </c>
      <c r="D232" t="s">
        <v>229</v>
      </c>
      <c r="E232" t="s">
        <v>230</v>
      </c>
      <c r="F232" t="s">
        <v>241</v>
      </c>
      <c r="G232">
        <v>4</v>
      </c>
      <c r="H232" t="s">
        <v>232</v>
      </c>
      <c r="I232">
        <v>3212</v>
      </c>
      <c r="J232" t="s">
        <v>239</v>
      </c>
      <c r="K232" t="s">
        <v>234</v>
      </c>
    </row>
    <row r="233" spans="1:11" x14ac:dyDescent="0.3">
      <c r="A233">
        <v>42</v>
      </c>
      <c r="B233">
        <v>532</v>
      </c>
      <c r="C233" t="s">
        <v>235</v>
      </c>
      <c r="D233" t="s">
        <v>250</v>
      </c>
      <c r="E233" t="s">
        <v>236</v>
      </c>
      <c r="F233" t="s">
        <v>246</v>
      </c>
      <c r="G233">
        <v>4</v>
      </c>
      <c r="H233" t="s">
        <v>238</v>
      </c>
      <c r="I233">
        <v>19232</v>
      </c>
      <c r="J233" t="s">
        <v>239</v>
      </c>
      <c r="K233" t="s">
        <v>234</v>
      </c>
    </row>
    <row r="234" spans="1:11" x14ac:dyDescent="0.3">
      <c r="A234">
        <v>59</v>
      </c>
      <c r="B234">
        <v>818</v>
      </c>
      <c r="C234" t="s">
        <v>251</v>
      </c>
      <c r="D234" t="s">
        <v>48</v>
      </c>
      <c r="E234" t="s">
        <v>236</v>
      </c>
      <c r="F234" t="s">
        <v>251</v>
      </c>
      <c r="G234">
        <v>3</v>
      </c>
      <c r="H234" t="s">
        <v>238</v>
      </c>
      <c r="I234">
        <v>2267</v>
      </c>
      <c r="J234" t="s">
        <v>239</v>
      </c>
      <c r="K234" t="s">
        <v>234</v>
      </c>
    </row>
    <row r="235" spans="1:11" x14ac:dyDescent="0.3">
      <c r="A235">
        <v>50</v>
      </c>
      <c r="B235">
        <v>854</v>
      </c>
      <c r="C235" t="s">
        <v>228</v>
      </c>
      <c r="D235" t="s">
        <v>48</v>
      </c>
      <c r="E235" t="s">
        <v>230</v>
      </c>
      <c r="F235" t="s">
        <v>246</v>
      </c>
      <c r="G235">
        <v>4</v>
      </c>
      <c r="H235" t="s">
        <v>242</v>
      </c>
      <c r="I235">
        <v>19517</v>
      </c>
      <c r="J235" t="s">
        <v>239</v>
      </c>
      <c r="K235" t="s">
        <v>234</v>
      </c>
    </row>
    <row r="236" spans="1:11" x14ac:dyDescent="0.3">
      <c r="A236">
        <v>33</v>
      </c>
      <c r="B236">
        <v>813</v>
      </c>
      <c r="C236" t="s">
        <v>235</v>
      </c>
      <c r="D236" t="s">
        <v>48</v>
      </c>
      <c r="E236" t="s">
        <v>236</v>
      </c>
      <c r="F236" t="s">
        <v>241</v>
      </c>
      <c r="G236">
        <v>4</v>
      </c>
      <c r="H236" t="s">
        <v>238</v>
      </c>
      <c r="I236">
        <v>2436</v>
      </c>
      <c r="J236" t="s">
        <v>233</v>
      </c>
      <c r="K236" t="s">
        <v>234</v>
      </c>
    </row>
    <row r="237" spans="1:11" x14ac:dyDescent="0.3">
      <c r="A237">
        <v>43</v>
      </c>
      <c r="B237">
        <v>1034</v>
      </c>
      <c r="C237" t="s">
        <v>228</v>
      </c>
      <c r="D237" t="s">
        <v>249</v>
      </c>
      <c r="E237" t="s">
        <v>230</v>
      </c>
      <c r="F237" t="s">
        <v>246</v>
      </c>
      <c r="G237">
        <v>4</v>
      </c>
      <c r="H237" t="s">
        <v>238</v>
      </c>
      <c r="I237">
        <v>16064</v>
      </c>
      <c r="J237" t="s">
        <v>233</v>
      </c>
      <c r="K237" t="s">
        <v>234</v>
      </c>
    </row>
    <row r="238" spans="1:11" x14ac:dyDescent="0.3">
      <c r="A238">
        <v>33</v>
      </c>
      <c r="B238">
        <v>465</v>
      </c>
      <c r="C238" t="s">
        <v>235</v>
      </c>
      <c r="D238" t="s">
        <v>229</v>
      </c>
      <c r="E238" t="s">
        <v>230</v>
      </c>
      <c r="F238" t="s">
        <v>241</v>
      </c>
      <c r="G238">
        <v>1</v>
      </c>
      <c r="H238" t="s">
        <v>238</v>
      </c>
      <c r="I238">
        <v>2707</v>
      </c>
      <c r="J238" t="s">
        <v>239</v>
      </c>
      <c r="K238" t="s">
        <v>234</v>
      </c>
    </row>
    <row r="239" spans="1:11" x14ac:dyDescent="0.3">
      <c r="A239">
        <v>52</v>
      </c>
      <c r="B239">
        <v>771</v>
      </c>
      <c r="C239" t="s">
        <v>228</v>
      </c>
      <c r="D239" t="s">
        <v>229</v>
      </c>
      <c r="E239" t="s">
        <v>236</v>
      </c>
      <c r="F239" t="s">
        <v>246</v>
      </c>
      <c r="G239">
        <v>3</v>
      </c>
      <c r="H239" t="s">
        <v>232</v>
      </c>
      <c r="I239">
        <v>19068</v>
      </c>
      <c r="J239" t="s">
        <v>233</v>
      </c>
      <c r="K239" t="s">
        <v>245</v>
      </c>
    </row>
    <row r="240" spans="1:11" x14ac:dyDescent="0.3">
      <c r="A240">
        <v>32</v>
      </c>
      <c r="B240">
        <v>1401</v>
      </c>
      <c r="C240" t="s">
        <v>228</v>
      </c>
      <c r="D240" t="s">
        <v>229</v>
      </c>
      <c r="E240" t="s">
        <v>230</v>
      </c>
      <c r="F240" t="s">
        <v>247</v>
      </c>
      <c r="G240">
        <v>2</v>
      </c>
      <c r="H240" t="s">
        <v>238</v>
      </c>
      <c r="I240">
        <v>3931</v>
      </c>
      <c r="J240" t="s">
        <v>239</v>
      </c>
      <c r="K240" t="s">
        <v>234</v>
      </c>
    </row>
    <row r="241" spans="1:11" x14ac:dyDescent="0.3">
      <c r="A241">
        <v>32</v>
      </c>
      <c r="B241">
        <v>515</v>
      </c>
      <c r="C241" t="s">
        <v>235</v>
      </c>
      <c r="D241" t="s">
        <v>229</v>
      </c>
      <c r="E241" t="s">
        <v>236</v>
      </c>
      <c r="F241" t="s">
        <v>241</v>
      </c>
      <c r="G241">
        <v>3</v>
      </c>
      <c r="H241" t="s">
        <v>232</v>
      </c>
      <c r="I241">
        <v>3730</v>
      </c>
      <c r="J241" t="s">
        <v>233</v>
      </c>
      <c r="K241" t="s">
        <v>234</v>
      </c>
    </row>
    <row r="242" spans="1:11" x14ac:dyDescent="0.3">
      <c r="A242">
        <v>39</v>
      </c>
      <c r="B242">
        <v>1431</v>
      </c>
      <c r="C242" t="s">
        <v>235</v>
      </c>
      <c r="D242" t="s">
        <v>48</v>
      </c>
      <c r="E242" t="s">
        <v>230</v>
      </c>
      <c r="F242" t="s">
        <v>241</v>
      </c>
      <c r="G242">
        <v>3</v>
      </c>
      <c r="H242" t="s">
        <v>242</v>
      </c>
      <c r="I242">
        <v>2232</v>
      </c>
      <c r="J242" t="s">
        <v>239</v>
      </c>
      <c r="K242" t="s">
        <v>234</v>
      </c>
    </row>
    <row r="243" spans="1:11" x14ac:dyDescent="0.3">
      <c r="A243">
        <v>32</v>
      </c>
      <c r="B243">
        <v>976</v>
      </c>
      <c r="C243" t="s">
        <v>228</v>
      </c>
      <c r="D243" t="s">
        <v>249</v>
      </c>
      <c r="E243" t="s">
        <v>236</v>
      </c>
      <c r="F243" t="s">
        <v>231</v>
      </c>
      <c r="G243">
        <v>4</v>
      </c>
      <c r="H243" t="s">
        <v>238</v>
      </c>
      <c r="I243">
        <v>4465</v>
      </c>
      <c r="J243" t="s">
        <v>239</v>
      </c>
      <c r="K243" t="s">
        <v>245</v>
      </c>
    </row>
    <row r="244" spans="1:11" x14ac:dyDescent="0.3">
      <c r="A244">
        <v>41</v>
      </c>
      <c r="B244">
        <v>1411</v>
      </c>
      <c r="C244" t="s">
        <v>235</v>
      </c>
      <c r="D244" t="s">
        <v>229</v>
      </c>
      <c r="E244" t="s">
        <v>236</v>
      </c>
      <c r="F244" t="s">
        <v>237</v>
      </c>
      <c r="G244">
        <v>1</v>
      </c>
      <c r="H244" t="s">
        <v>242</v>
      </c>
      <c r="I244">
        <v>3072</v>
      </c>
      <c r="J244" t="s">
        <v>239</v>
      </c>
      <c r="K244" t="s">
        <v>234</v>
      </c>
    </row>
    <row r="245" spans="1:11" x14ac:dyDescent="0.3">
      <c r="A245">
        <v>40</v>
      </c>
      <c r="B245">
        <v>1300</v>
      </c>
      <c r="C245" t="s">
        <v>235</v>
      </c>
      <c r="D245" t="s">
        <v>250</v>
      </c>
      <c r="E245" t="s">
        <v>236</v>
      </c>
      <c r="F245" t="s">
        <v>237</v>
      </c>
      <c r="G245">
        <v>4</v>
      </c>
      <c r="H245" t="s">
        <v>242</v>
      </c>
      <c r="I245">
        <v>3319</v>
      </c>
      <c r="J245" t="s">
        <v>239</v>
      </c>
      <c r="K245" t="s">
        <v>234</v>
      </c>
    </row>
    <row r="246" spans="1:11" x14ac:dyDescent="0.3">
      <c r="A246">
        <v>45</v>
      </c>
      <c r="B246">
        <v>252</v>
      </c>
      <c r="C246" t="s">
        <v>235</v>
      </c>
      <c r="D246" t="s">
        <v>43</v>
      </c>
      <c r="E246" t="s">
        <v>236</v>
      </c>
      <c r="F246" t="s">
        <v>246</v>
      </c>
      <c r="G246">
        <v>4</v>
      </c>
      <c r="H246" t="s">
        <v>238</v>
      </c>
      <c r="I246">
        <v>19202</v>
      </c>
      <c r="J246" t="s">
        <v>239</v>
      </c>
      <c r="K246" t="s">
        <v>234</v>
      </c>
    </row>
    <row r="247" spans="1:11" x14ac:dyDescent="0.3">
      <c r="A247">
        <v>31</v>
      </c>
      <c r="B247">
        <v>1327</v>
      </c>
      <c r="C247" t="s">
        <v>235</v>
      </c>
      <c r="D247" t="s">
        <v>48</v>
      </c>
      <c r="E247" t="s">
        <v>236</v>
      </c>
      <c r="F247" t="s">
        <v>248</v>
      </c>
      <c r="G247">
        <v>3</v>
      </c>
      <c r="H247" t="s">
        <v>242</v>
      </c>
      <c r="I247">
        <v>13675</v>
      </c>
      <c r="J247" t="s">
        <v>239</v>
      </c>
      <c r="K247" t="s">
        <v>240</v>
      </c>
    </row>
    <row r="248" spans="1:11" x14ac:dyDescent="0.3">
      <c r="A248">
        <v>33</v>
      </c>
      <c r="B248">
        <v>832</v>
      </c>
      <c r="C248" t="s">
        <v>235</v>
      </c>
      <c r="D248" t="s">
        <v>229</v>
      </c>
      <c r="E248" t="s">
        <v>230</v>
      </c>
      <c r="F248" t="s">
        <v>237</v>
      </c>
      <c r="G248">
        <v>4</v>
      </c>
      <c r="H248" t="s">
        <v>238</v>
      </c>
      <c r="I248">
        <v>2911</v>
      </c>
      <c r="J248" t="s">
        <v>239</v>
      </c>
      <c r="K248" t="s">
        <v>234</v>
      </c>
    </row>
    <row r="249" spans="1:11" x14ac:dyDescent="0.3">
      <c r="A249">
        <v>34</v>
      </c>
      <c r="B249">
        <v>470</v>
      </c>
      <c r="C249" t="s">
        <v>235</v>
      </c>
      <c r="D249" t="s">
        <v>229</v>
      </c>
      <c r="E249" t="s">
        <v>236</v>
      </c>
      <c r="F249" t="s">
        <v>243</v>
      </c>
      <c r="G249">
        <v>1</v>
      </c>
      <c r="H249" t="s">
        <v>238</v>
      </c>
      <c r="I249">
        <v>5957</v>
      </c>
      <c r="J249" t="s">
        <v>239</v>
      </c>
      <c r="K249" t="s">
        <v>234</v>
      </c>
    </row>
    <row r="250" spans="1:11" x14ac:dyDescent="0.3">
      <c r="A250">
        <v>37</v>
      </c>
      <c r="B250">
        <v>1017</v>
      </c>
      <c r="C250" t="s">
        <v>235</v>
      </c>
      <c r="D250" t="s">
        <v>48</v>
      </c>
      <c r="E250" t="s">
        <v>230</v>
      </c>
      <c r="F250" t="s">
        <v>237</v>
      </c>
      <c r="G250">
        <v>1</v>
      </c>
      <c r="H250" t="s">
        <v>238</v>
      </c>
      <c r="I250">
        <v>3920</v>
      </c>
      <c r="J250" t="s">
        <v>239</v>
      </c>
      <c r="K250" t="s">
        <v>234</v>
      </c>
    </row>
    <row r="251" spans="1:11" x14ac:dyDescent="0.3">
      <c r="A251">
        <v>45</v>
      </c>
      <c r="B251">
        <v>1199</v>
      </c>
      <c r="C251" t="s">
        <v>235</v>
      </c>
      <c r="D251" t="s">
        <v>229</v>
      </c>
      <c r="E251" t="s">
        <v>236</v>
      </c>
      <c r="F251" t="s">
        <v>243</v>
      </c>
      <c r="G251">
        <v>3</v>
      </c>
      <c r="H251" t="s">
        <v>238</v>
      </c>
      <c r="I251">
        <v>6434</v>
      </c>
      <c r="J251" t="s">
        <v>239</v>
      </c>
      <c r="K251" t="s">
        <v>240</v>
      </c>
    </row>
    <row r="252" spans="1:11" x14ac:dyDescent="0.3">
      <c r="A252">
        <v>37</v>
      </c>
      <c r="B252">
        <v>504</v>
      </c>
      <c r="C252" t="s">
        <v>235</v>
      </c>
      <c r="D252" t="s">
        <v>48</v>
      </c>
      <c r="E252" t="s">
        <v>236</v>
      </c>
      <c r="F252" t="s">
        <v>243</v>
      </c>
      <c r="G252">
        <v>3</v>
      </c>
      <c r="H252" t="s">
        <v>242</v>
      </c>
      <c r="I252">
        <v>10048</v>
      </c>
      <c r="J252" t="s">
        <v>239</v>
      </c>
      <c r="K252" t="s">
        <v>240</v>
      </c>
    </row>
    <row r="253" spans="1:11" x14ac:dyDescent="0.3">
      <c r="A253">
        <v>39</v>
      </c>
      <c r="B253">
        <v>505</v>
      </c>
      <c r="C253" t="s">
        <v>235</v>
      </c>
      <c r="D253" t="s">
        <v>250</v>
      </c>
      <c r="E253" t="s">
        <v>230</v>
      </c>
      <c r="F253" t="s">
        <v>244</v>
      </c>
      <c r="G253">
        <v>3</v>
      </c>
      <c r="H253" t="s">
        <v>232</v>
      </c>
      <c r="I253">
        <v>10938</v>
      </c>
      <c r="J253" t="s">
        <v>239</v>
      </c>
      <c r="K253" t="s">
        <v>240</v>
      </c>
    </row>
    <row r="254" spans="1:11" x14ac:dyDescent="0.3">
      <c r="A254">
        <v>29</v>
      </c>
      <c r="B254">
        <v>665</v>
      </c>
      <c r="C254" t="s">
        <v>235</v>
      </c>
      <c r="D254" t="s">
        <v>229</v>
      </c>
      <c r="E254" t="s">
        <v>236</v>
      </c>
      <c r="F254" t="s">
        <v>237</v>
      </c>
      <c r="G254">
        <v>4</v>
      </c>
      <c r="H254" t="s">
        <v>232</v>
      </c>
      <c r="I254">
        <v>2340</v>
      </c>
      <c r="J254" t="s">
        <v>239</v>
      </c>
      <c r="K254" t="s">
        <v>234</v>
      </c>
    </row>
    <row r="255" spans="1:11" x14ac:dyDescent="0.3">
      <c r="A255">
        <v>42</v>
      </c>
      <c r="B255">
        <v>916</v>
      </c>
      <c r="C255" t="s">
        <v>235</v>
      </c>
      <c r="D255" t="s">
        <v>229</v>
      </c>
      <c r="E255" t="s">
        <v>230</v>
      </c>
      <c r="F255" t="s">
        <v>237</v>
      </c>
      <c r="G255">
        <v>1</v>
      </c>
      <c r="H255" t="s">
        <v>232</v>
      </c>
      <c r="I255">
        <v>6545</v>
      </c>
      <c r="J255" t="s">
        <v>233</v>
      </c>
      <c r="K255" t="s">
        <v>234</v>
      </c>
    </row>
    <row r="256" spans="1:11" x14ac:dyDescent="0.3">
      <c r="A256">
        <v>29</v>
      </c>
      <c r="B256">
        <v>1247</v>
      </c>
      <c r="C256" t="s">
        <v>228</v>
      </c>
      <c r="D256" t="s">
        <v>249</v>
      </c>
      <c r="E256" t="s">
        <v>236</v>
      </c>
      <c r="F256" t="s">
        <v>231</v>
      </c>
      <c r="G256">
        <v>4</v>
      </c>
      <c r="H256" t="s">
        <v>242</v>
      </c>
      <c r="I256">
        <v>6931</v>
      </c>
      <c r="J256" t="s">
        <v>239</v>
      </c>
      <c r="K256" t="s">
        <v>234</v>
      </c>
    </row>
    <row r="257" spans="1:11" x14ac:dyDescent="0.3">
      <c r="A257">
        <v>25</v>
      </c>
      <c r="B257">
        <v>685</v>
      </c>
      <c r="C257" t="s">
        <v>235</v>
      </c>
      <c r="D257" t="s">
        <v>229</v>
      </c>
      <c r="E257" t="s">
        <v>230</v>
      </c>
      <c r="F257" t="s">
        <v>243</v>
      </c>
      <c r="G257">
        <v>3</v>
      </c>
      <c r="H257" t="s">
        <v>238</v>
      </c>
      <c r="I257">
        <v>4898</v>
      </c>
      <c r="J257" t="s">
        <v>239</v>
      </c>
      <c r="K257" t="s">
        <v>234</v>
      </c>
    </row>
    <row r="258" spans="1:11" x14ac:dyDescent="0.3">
      <c r="A258">
        <v>42</v>
      </c>
      <c r="B258">
        <v>269</v>
      </c>
      <c r="C258" t="s">
        <v>235</v>
      </c>
      <c r="D258" t="s">
        <v>48</v>
      </c>
      <c r="E258" t="s">
        <v>230</v>
      </c>
      <c r="F258" t="s">
        <v>241</v>
      </c>
      <c r="G258">
        <v>1</v>
      </c>
      <c r="H258" t="s">
        <v>242</v>
      </c>
      <c r="I258">
        <v>2593</v>
      </c>
      <c r="J258" t="s">
        <v>233</v>
      </c>
      <c r="K258" t="s">
        <v>234</v>
      </c>
    </row>
    <row r="259" spans="1:11" x14ac:dyDescent="0.3">
      <c r="A259">
        <v>40</v>
      </c>
      <c r="B259">
        <v>1416</v>
      </c>
      <c r="C259" t="s">
        <v>235</v>
      </c>
      <c r="D259" t="s">
        <v>48</v>
      </c>
      <c r="E259" t="s">
        <v>236</v>
      </c>
      <c r="F259" t="s">
        <v>248</v>
      </c>
      <c r="G259">
        <v>3</v>
      </c>
      <c r="H259" t="s">
        <v>242</v>
      </c>
      <c r="I259">
        <v>19436</v>
      </c>
      <c r="J259" t="s">
        <v>239</v>
      </c>
      <c r="K259" t="s">
        <v>234</v>
      </c>
    </row>
    <row r="260" spans="1:11" x14ac:dyDescent="0.3">
      <c r="A260">
        <v>51</v>
      </c>
      <c r="B260">
        <v>833</v>
      </c>
      <c r="C260" t="s">
        <v>235</v>
      </c>
      <c r="D260" t="s">
        <v>229</v>
      </c>
      <c r="E260" t="s">
        <v>236</v>
      </c>
      <c r="F260" t="s">
        <v>237</v>
      </c>
      <c r="G260">
        <v>4</v>
      </c>
      <c r="H260" t="s">
        <v>238</v>
      </c>
      <c r="I260">
        <v>2723</v>
      </c>
      <c r="J260" t="s">
        <v>239</v>
      </c>
      <c r="K260" t="s">
        <v>234</v>
      </c>
    </row>
    <row r="261" spans="1:11" x14ac:dyDescent="0.3">
      <c r="A261">
        <v>31</v>
      </c>
      <c r="B261">
        <v>307</v>
      </c>
      <c r="C261" t="s">
        <v>235</v>
      </c>
      <c r="D261" t="s">
        <v>48</v>
      </c>
      <c r="E261" t="s">
        <v>236</v>
      </c>
      <c r="F261" t="s">
        <v>241</v>
      </c>
      <c r="G261">
        <v>2</v>
      </c>
      <c r="H261" t="s">
        <v>232</v>
      </c>
      <c r="I261">
        <v>3479</v>
      </c>
      <c r="J261" t="s">
        <v>239</v>
      </c>
      <c r="K261" t="s">
        <v>240</v>
      </c>
    </row>
    <row r="262" spans="1:11" x14ac:dyDescent="0.3">
      <c r="A262">
        <v>32</v>
      </c>
      <c r="B262">
        <v>1311</v>
      </c>
      <c r="C262" t="s">
        <v>235</v>
      </c>
      <c r="D262" t="s">
        <v>229</v>
      </c>
      <c r="E262" t="s">
        <v>236</v>
      </c>
      <c r="F262" t="s">
        <v>241</v>
      </c>
      <c r="G262">
        <v>2</v>
      </c>
      <c r="H262" t="s">
        <v>238</v>
      </c>
      <c r="I262">
        <v>2794</v>
      </c>
      <c r="J262" t="s">
        <v>239</v>
      </c>
      <c r="K262" t="s">
        <v>240</v>
      </c>
    </row>
    <row r="263" spans="1:11" x14ac:dyDescent="0.3">
      <c r="A263">
        <v>38</v>
      </c>
      <c r="B263">
        <v>1327</v>
      </c>
      <c r="C263" t="s">
        <v>228</v>
      </c>
      <c r="D263" t="s">
        <v>229</v>
      </c>
      <c r="E263" t="s">
        <v>236</v>
      </c>
      <c r="F263" t="s">
        <v>231</v>
      </c>
      <c r="G263">
        <v>4</v>
      </c>
      <c r="H263" t="s">
        <v>238</v>
      </c>
      <c r="I263">
        <v>5249</v>
      </c>
      <c r="J263" t="s">
        <v>239</v>
      </c>
      <c r="K263" t="s">
        <v>245</v>
      </c>
    </row>
    <row r="264" spans="1:11" x14ac:dyDescent="0.3">
      <c r="A264">
        <v>32</v>
      </c>
      <c r="B264">
        <v>128</v>
      </c>
      <c r="C264" t="s">
        <v>235</v>
      </c>
      <c r="D264" t="s">
        <v>250</v>
      </c>
      <c r="E264" t="s">
        <v>236</v>
      </c>
      <c r="F264" t="s">
        <v>241</v>
      </c>
      <c r="G264">
        <v>1</v>
      </c>
      <c r="H264" t="s">
        <v>232</v>
      </c>
      <c r="I264">
        <v>2176</v>
      </c>
      <c r="J264" t="s">
        <v>239</v>
      </c>
      <c r="K264" t="s">
        <v>234</v>
      </c>
    </row>
    <row r="265" spans="1:11" x14ac:dyDescent="0.3">
      <c r="A265">
        <v>46</v>
      </c>
      <c r="B265">
        <v>488</v>
      </c>
      <c r="C265" t="s">
        <v>228</v>
      </c>
      <c r="D265" t="s">
        <v>250</v>
      </c>
      <c r="E265" t="s">
        <v>230</v>
      </c>
      <c r="F265" t="s">
        <v>246</v>
      </c>
      <c r="G265">
        <v>2</v>
      </c>
      <c r="H265" t="s">
        <v>238</v>
      </c>
      <c r="I265">
        <v>16872</v>
      </c>
      <c r="J265" t="s">
        <v>233</v>
      </c>
      <c r="K265" t="s">
        <v>234</v>
      </c>
    </row>
    <row r="266" spans="1:11" x14ac:dyDescent="0.3">
      <c r="A266">
        <v>28</v>
      </c>
      <c r="B266">
        <v>529</v>
      </c>
      <c r="C266" t="s">
        <v>235</v>
      </c>
      <c r="D266" t="s">
        <v>229</v>
      </c>
      <c r="E266" t="s">
        <v>236</v>
      </c>
      <c r="F266" t="s">
        <v>241</v>
      </c>
      <c r="G266">
        <v>3</v>
      </c>
      <c r="H266" t="s">
        <v>232</v>
      </c>
      <c r="I266">
        <v>3485</v>
      </c>
      <c r="J266" t="s">
        <v>239</v>
      </c>
      <c r="K266" t="s">
        <v>234</v>
      </c>
    </row>
    <row r="267" spans="1:11" x14ac:dyDescent="0.3">
      <c r="A267">
        <v>29</v>
      </c>
      <c r="B267">
        <v>1210</v>
      </c>
      <c r="C267" t="s">
        <v>228</v>
      </c>
      <c r="D267" t="s">
        <v>48</v>
      </c>
      <c r="E267" t="s">
        <v>236</v>
      </c>
      <c r="F267" t="s">
        <v>231</v>
      </c>
      <c r="G267">
        <v>2</v>
      </c>
      <c r="H267" t="s">
        <v>238</v>
      </c>
      <c r="I267">
        <v>6644</v>
      </c>
      <c r="J267" t="s">
        <v>239</v>
      </c>
      <c r="K267" t="s">
        <v>234</v>
      </c>
    </row>
    <row r="268" spans="1:11" x14ac:dyDescent="0.3">
      <c r="A268">
        <v>31</v>
      </c>
      <c r="B268">
        <v>1463</v>
      </c>
      <c r="C268" t="s">
        <v>235</v>
      </c>
      <c r="D268" t="s">
        <v>48</v>
      </c>
      <c r="E268" t="s">
        <v>236</v>
      </c>
      <c r="F268" t="s">
        <v>244</v>
      </c>
      <c r="G268">
        <v>4</v>
      </c>
      <c r="H268" t="s">
        <v>238</v>
      </c>
      <c r="I268">
        <v>5582</v>
      </c>
      <c r="J268" t="s">
        <v>239</v>
      </c>
      <c r="K268" t="s">
        <v>234</v>
      </c>
    </row>
    <row r="269" spans="1:11" x14ac:dyDescent="0.3">
      <c r="A269">
        <v>25</v>
      </c>
      <c r="B269">
        <v>675</v>
      </c>
      <c r="C269" t="s">
        <v>235</v>
      </c>
      <c r="D269" t="s">
        <v>229</v>
      </c>
      <c r="E269" t="s">
        <v>236</v>
      </c>
      <c r="F269" t="s">
        <v>244</v>
      </c>
      <c r="G269">
        <v>1</v>
      </c>
      <c r="H269" t="s">
        <v>242</v>
      </c>
      <c r="I269">
        <v>4000</v>
      </c>
      <c r="J269" t="s">
        <v>239</v>
      </c>
      <c r="K269" t="s">
        <v>245</v>
      </c>
    </row>
    <row r="270" spans="1:11" x14ac:dyDescent="0.3">
      <c r="A270">
        <v>45</v>
      </c>
      <c r="B270">
        <v>1385</v>
      </c>
      <c r="C270" t="s">
        <v>235</v>
      </c>
      <c r="D270" t="s">
        <v>48</v>
      </c>
      <c r="E270" t="s">
        <v>236</v>
      </c>
      <c r="F270" t="s">
        <v>244</v>
      </c>
      <c r="G270">
        <v>4</v>
      </c>
      <c r="H270" t="s">
        <v>238</v>
      </c>
      <c r="I270">
        <v>13496</v>
      </c>
      <c r="J270" t="s">
        <v>233</v>
      </c>
      <c r="K270" t="s">
        <v>234</v>
      </c>
    </row>
    <row r="271" spans="1:11" x14ac:dyDescent="0.3">
      <c r="A271">
        <v>36</v>
      </c>
      <c r="B271">
        <v>1403</v>
      </c>
      <c r="C271" t="s">
        <v>235</v>
      </c>
      <c r="D271" t="s">
        <v>229</v>
      </c>
      <c r="E271" t="s">
        <v>236</v>
      </c>
      <c r="F271" t="s">
        <v>241</v>
      </c>
      <c r="G271">
        <v>4</v>
      </c>
      <c r="H271" t="s">
        <v>238</v>
      </c>
      <c r="I271">
        <v>3210</v>
      </c>
      <c r="J271" t="s">
        <v>239</v>
      </c>
      <c r="K271" t="s">
        <v>234</v>
      </c>
    </row>
    <row r="272" spans="1:11" x14ac:dyDescent="0.3">
      <c r="A272">
        <v>55</v>
      </c>
      <c r="B272">
        <v>452</v>
      </c>
      <c r="C272" t="s">
        <v>235</v>
      </c>
      <c r="D272" t="s">
        <v>48</v>
      </c>
      <c r="E272" t="s">
        <v>236</v>
      </c>
      <c r="F272" t="s">
        <v>246</v>
      </c>
      <c r="G272">
        <v>1</v>
      </c>
      <c r="H272" t="s">
        <v>232</v>
      </c>
      <c r="I272">
        <v>19045</v>
      </c>
      <c r="J272" t="s">
        <v>233</v>
      </c>
      <c r="K272" t="s">
        <v>234</v>
      </c>
    </row>
    <row r="273" spans="1:11" x14ac:dyDescent="0.3">
      <c r="A273">
        <v>47</v>
      </c>
      <c r="B273">
        <v>666</v>
      </c>
      <c r="C273" t="s">
        <v>235</v>
      </c>
      <c r="D273" t="s">
        <v>229</v>
      </c>
      <c r="E273" t="s">
        <v>236</v>
      </c>
      <c r="F273" t="s">
        <v>246</v>
      </c>
      <c r="G273">
        <v>2</v>
      </c>
      <c r="H273" t="s">
        <v>238</v>
      </c>
      <c r="I273">
        <v>11849</v>
      </c>
      <c r="J273" t="s">
        <v>233</v>
      </c>
      <c r="K273" t="s">
        <v>245</v>
      </c>
    </row>
    <row r="274" spans="1:11" x14ac:dyDescent="0.3">
      <c r="A274">
        <v>28</v>
      </c>
      <c r="B274">
        <v>1158</v>
      </c>
      <c r="C274" t="s">
        <v>235</v>
      </c>
      <c r="D274" t="s">
        <v>48</v>
      </c>
      <c r="E274" t="s">
        <v>236</v>
      </c>
      <c r="F274" t="s">
        <v>237</v>
      </c>
      <c r="G274">
        <v>4</v>
      </c>
      <c r="H274" t="s">
        <v>238</v>
      </c>
      <c r="I274">
        <v>2070</v>
      </c>
      <c r="J274" t="s">
        <v>239</v>
      </c>
      <c r="K274" t="s">
        <v>234</v>
      </c>
    </row>
    <row r="275" spans="1:11" x14ac:dyDescent="0.3">
      <c r="A275">
        <v>37</v>
      </c>
      <c r="B275">
        <v>228</v>
      </c>
      <c r="C275" t="s">
        <v>228</v>
      </c>
      <c r="D275" t="s">
        <v>48</v>
      </c>
      <c r="E275" t="s">
        <v>236</v>
      </c>
      <c r="F275" t="s">
        <v>231</v>
      </c>
      <c r="G275">
        <v>4</v>
      </c>
      <c r="H275" t="s">
        <v>238</v>
      </c>
      <c r="I275">
        <v>6502</v>
      </c>
      <c r="J275" t="s">
        <v>239</v>
      </c>
      <c r="K275" t="s">
        <v>234</v>
      </c>
    </row>
    <row r="276" spans="1:11" x14ac:dyDescent="0.3">
      <c r="A276">
        <v>21</v>
      </c>
      <c r="B276">
        <v>996</v>
      </c>
      <c r="C276" t="s">
        <v>235</v>
      </c>
      <c r="D276" t="s">
        <v>48</v>
      </c>
      <c r="E276" t="s">
        <v>236</v>
      </c>
      <c r="F276" t="s">
        <v>237</v>
      </c>
      <c r="G276">
        <v>3</v>
      </c>
      <c r="H276" t="s">
        <v>232</v>
      </c>
      <c r="I276">
        <v>3230</v>
      </c>
      <c r="J276" t="s">
        <v>239</v>
      </c>
      <c r="K276" t="s">
        <v>234</v>
      </c>
    </row>
    <row r="277" spans="1:11" x14ac:dyDescent="0.3">
      <c r="A277">
        <v>37</v>
      </c>
      <c r="B277">
        <v>728</v>
      </c>
      <c r="C277" t="s">
        <v>235</v>
      </c>
      <c r="D277" t="s">
        <v>48</v>
      </c>
      <c r="E277" t="s">
        <v>230</v>
      </c>
      <c r="F277" t="s">
        <v>248</v>
      </c>
      <c r="G277">
        <v>4</v>
      </c>
      <c r="H277" t="s">
        <v>242</v>
      </c>
      <c r="I277">
        <v>13603</v>
      </c>
      <c r="J277" t="s">
        <v>233</v>
      </c>
      <c r="K277" t="s">
        <v>245</v>
      </c>
    </row>
    <row r="278" spans="1:11" x14ac:dyDescent="0.3">
      <c r="A278">
        <v>35</v>
      </c>
      <c r="B278">
        <v>1315</v>
      </c>
      <c r="C278" t="s">
        <v>235</v>
      </c>
      <c r="D278" t="s">
        <v>229</v>
      </c>
      <c r="E278" t="s">
        <v>230</v>
      </c>
      <c r="F278" t="s">
        <v>246</v>
      </c>
      <c r="G278">
        <v>2</v>
      </c>
      <c r="H278" t="s">
        <v>242</v>
      </c>
      <c r="I278">
        <v>11996</v>
      </c>
      <c r="J278" t="s">
        <v>239</v>
      </c>
      <c r="K278" t="s">
        <v>234</v>
      </c>
    </row>
    <row r="279" spans="1:11" x14ac:dyDescent="0.3">
      <c r="A279">
        <v>38</v>
      </c>
      <c r="B279">
        <v>322</v>
      </c>
      <c r="C279" t="s">
        <v>228</v>
      </c>
      <c r="D279" t="s">
        <v>48</v>
      </c>
      <c r="E279" t="s">
        <v>230</v>
      </c>
      <c r="F279" t="s">
        <v>231</v>
      </c>
      <c r="G279">
        <v>1</v>
      </c>
      <c r="H279" t="s">
        <v>242</v>
      </c>
      <c r="I279">
        <v>5605</v>
      </c>
      <c r="J279" t="s">
        <v>233</v>
      </c>
      <c r="K279" t="s">
        <v>234</v>
      </c>
    </row>
    <row r="280" spans="1:11" x14ac:dyDescent="0.3">
      <c r="A280">
        <v>26</v>
      </c>
      <c r="B280">
        <v>1479</v>
      </c>
      <c r="C280" t="s">
        <v>235</v>
      </c>
      <c r="D280" t="s">
        <v>229</v>
      </c>
      <c r="E280" t="s">
        <v>230</v>
      </c>
      <c r="F280" t="s">
        <v>243</v>
      </c>
      <c r="G280">
        <v>2</v>
      </c>
      <c r="H280" t="s">
        <v>242</v>
      </c>
      <c r="I280">
        <v>6397</v>
      </c>
      <c r="J280" t="s">
        <v>239</v>
      </c>
      <c r="K280" t="s">
        <v>240</v>
      </c>
    </row>
    <row r="281" spans="1:11" x14ac:dyDescent="0.3">
      <c r="A281">
        <v>50</v>
      </c>
      <c r="B281">
        <v>797</v>
      </c>
      <c r="C281" t="s">
        <v>235</v>
      </c>
      <c r="D281" t="s">
        <v>229</v>
      </c>
      <c r="E281" t="s">
        <v>236</v>
      </c>
      <c r="F281" t="s">
        <v>248</v>
      </c>
      <c r="G281">
        <v>2</v>
      </c>
      <c r="H281" t="s">
        <v>242</v>
      </c>
      <c r="I281">
        <v>19144</v>
      </c>
      <c r="J281" t="s">
        <v>239</v>
      </c>
      <c r="K281" t="s">
        <v>234</v>
      </c>
    </row>
    <row r="282" spans="1:11" x14ac:dyDescent="0.3">
      <c r="A282">
        <v>53</v>
      </c>
      <c r="B282">
        <v>1070</v>
      </c>
      <c r="C282" t="s">
        <v>235</v>
      </c>
      <c r="D282" t="s">
        <v>48</v>
      </c>
      <c r="E282" t="s">
        <v>236</v>
      </c>
      <c r="F282" t="s">
        <v>248</v>
      </c>
      <c r="G282">
        <v>3</v>
      </c>
      <c r="H282" t="s">
        <v>238</v>
      </c>
      <c r="I282">
        <v>17584</v>
      </c>
      <c r="J282" t="s">
        <v>233</v>
      </c>
      <c r="K282" t="s">
        <v>234</v>
      </c>
    </row>
    <row r="283" spans="1:11" x14ac:dyDescent="0.3">
      <c r="A283">
        <v>42</v>
      </c>
      <c r="B283">
        <v>635</v>
      </c>
      <c r="C283" t="s">
        <v>228</v>
      </c>
      <c r="D283" t="s">
        <v>229</v>
      </c>
      <c r="E283" t="s">
        <v>236</v>
      </c>
      <c r="F283" t="s">
        <v>231</v>
      </c>
      <c r="G283">
        <v>3</v>
      </c>
      <c r="H283" t="s">
        <v>238</v>
      </c>
      <c r="I283">
        <v>4907</v>
      </c>
      <c r="J283" t="s">
        <v>239</v>
      </c>
      <c r="K283" t="s">
        <v>234</v>
      </c>
    </row>
    <row r="284" spans="1:11" x14ac:dyDescent="0.3">
      <c r="A284">
        <v>29</v>
      </c>
      <c r="B284">
        <v>442</v>
      </c>
      <c r="C284" t="s">
        <v>228</v>
      </c>
      <c r="D284" t="s">
        <v>229</v>
      </c>
      <c r="E284" t="s">
        <v>236</v>
      </c>
      <c r="F284" t="s">
        <v>231</v>
      </c>
      <c r="G284">
        <v>4</v>
      </c>
      <c r="H284" t="s">
        <v>232</v>
      </c>
      <c r="I284">
        <v>4554</v>
      </c>
      <c r="J284" t="s">
        <v>239</v>
      </c>
      <c r="K284" t="s">
        <v>240</v>
      </c>
    </row>
    <row r="285" spans="1:11" x14ac:dyDescent="0.3">
      <c r="A285">
        <v>55</v>
      </c>
      <c r="B285">
        <v>147</v>
      </c>
      <c r="C285" t="s">
        <v>235</v>
      </c>
      <c r="D285" t="s">
        <v>250</v>
      </c>
      <c r="E285" t="s">
        <v>236</v>
      </c>
      <c r="F285" t="s">
        <v>241</v>
      </c>
      <c r="G285">
        <v>4</v>
      </c>
      <c r="H285" t="s">
        <v>238</v>
      </c>
      <c r="I285">
        <v>5415</v>
      </c>
      <c r="J285" t="s">
        <v>233</v>
      </c>
      <c r="K285" t="s">
        <v>234</v>
      </c>
    </row>
    <row r="286" spans="1:11" x14ac:dyDescent="0.3">
      <c r="A286">
        <v>26</v>
      </c>
      <c r="B286">
        <v>496</v>
      </c>
      <c r="C286" t="s">
        <v>235</v>
      </c>
      <c r="D286" t="s">
        <v>48</v>
      </c>
      <c r="E286" t="s">
        <v>236</v>
      </c>
      <c r="F286" t="s">
        <v>244</v>
      </c>
      <c r="G286">
        <v>1</v>
      </c>
      <c r="H286" t="s">
        <v>238</v>
      </c>
      <c r="I286">
        <v>4741</v>
      </c>
      <c r="J286" t="s">
        <v>233</v>
      </c>
      <c r="K286" t="s">
        <v>240</v>
      </c>
    </row>
    <row r="287" spans="1:11" x14ac:dyDescent="0.3">
      <c r="A287">
        <v>37</v>
      </c>
      <c r="B287">
        <v>1372</v>
      </c>
      <c r="C287" t="s">
        <v>235</v>
      </c>
      <c r="D287" t="s">
        <v>229</v>
      </c>
      <c r="E287" t="s">
        <v>230</v>
      </c>
      <c r="F287" t="s">
        <v>237</v>
      </c>
      <c r="G287">
        <v>4</v>
      </c>
      <c r="H287" t="s">
        <v>232</v>
      </c>
      <c r="I287">
        <v>2115</v>
      </c>
      <c r="J287" t="s">
        <v>239</v>
      </c>
      <c r="K287" t="s">
        <v>234</v>
      </c>
    </row>
    <row r="288" spans="1:11" x14ac:dyDescent="0.3">
      <c r="A288">
        <v>44</v>
      </c>
      <c r="B288">
        <v>920</v>
      </c>
      <c r="C288" t="s">
        <v>235</v>
      </c>
      <c r="D288" t="s">
        <v>229</v>
      </c>
      <c r="E288" t="s">
        <v>236</v>
      </c>
      <c r="F288" t="s">
        <v>241</v>
      </c>
      <c r="G288">
        <v>3</v>
      </c>
      <c r="H288" t="s">
        <v>242</v>
      </c>
      <c r="I288">
        <v>3161</v>
      </c>
      <c r="J288" t="s">
        <v>233</v>
      </c>
      <c r="K288" t="s">
        <v>240</v>
      </c>
    </row>
    <row r="289" spans="1:11" x14ac:dyDescent="0.3">
      <c r="A289">
        <v>38</v>
      </c>
      <c r="B289">
        <v>688</v>
      </c>
      <c r="C289" t="s">
        <v>235</v>
      </c>
      <c r="D289" t="s">
        <v>229</v>
      </c>
      <c r="E289" t="s">
        <v>236</v>
      </c>
      <c r="F289" t="s">
        <v>244</v>
      </c>
      <c r="G289">
        <v>4</v>
      </c>
      <c r="H289" t="s">
        <v>242</v>
      </c>
      <c r="I289">
        <v>5745</v>
      </c>
      <c r="J289" t="s">
        <v>239</v>
      </c>
      <c r="K289" t="s">
        <v>234</v>
      </c>
    </row>
    <row r="290" spans="1:11" x14ac:dyDescent="0.3">
      <c r="A290">
        <v>26</v>
      </c>
      <c r="B290">
        <v>1449</v>
      </c>
      <c r="C290" t="s">
        <v>235</v>
      </c>
      <c r="D290" t="s">
        <v>48</v>
      </c>
      <c r="E290" t="s">
        <v>236</v>
      </c>
      <c r="F290" t="s">
        <v>241</v>
      </c>
      <c r="G290">
        <v>2</v>
      </c>
      <c r="H290" t="s">
        <v>242</v>
      </c>
      <c r="I290">
        <v>2373</v>
      </c>
      <c r="J290" t="s">
        <v>233</v>
      </c>
      <c r="K290" t="s">
        <v>234</v>
      </c>
    </row>
    <row r="291" spans="1:11" x14ac:dyDescent="0.3">
      <c r="A291">
        <v>28</v>
      </c>
      <c r="B291">
        <v>1117</v>
      </c>
      <c r="C291" t="s">
        <v>235</v>
      </c>
      <c r="D291" t="s">
        <v>229</v>
      </c>
      <c r="E291" t="s">
        <v>230</v>
      </c>
      <c r="F291" t="s">
        <v>237</v>
      </c>
      <c r="G291">
        <v>4</v>
      </c>
      <c r="H291" t="s">
        <v>232</v>
      </c>
      <c r="I291">
        <v>3310</v>
      </c>
      <c r="J291" t="s">
        <v>239</v>
      </c>
      <c r="K291" t="s">
        <v>234</v>
      </c>
    </row>
    <row r="292" spans="1:11" x14ac:dyDescent="0.3">
      <c r="A292">
        <v>49</v>
      </c>
      <c r="B292">
        <v>636</v>
      </c>
      <c r="C292" t="s">
        <v>235</v>
      </c>
      <c r="D292" t="s">
        <v>229</v>
      </c>
      <c r="E292" t="s">
        <v>230</v>
      </c>
      <c r="F292" t="s">
        <v>248</v>
      </c>
      <c r="G292">
        <v>1</v>
      </c>
      <c r="H292" t="s">
        <v>232</v>
      </c>
      <c r="I292">
        <v>18665</v>
      </c>
      <c r="J292" t="s">
        <v>233</v>
      </c>
      <c r="K292" t="s">
        <v>240</v>
      </c>
    </row>
    <row r="293" spans="1:11" x14ac:dyDescent="0.3">
      <c r="A293">
        <v>36</v>
      </c>
      <c r="B293">
        <v>506</v>
      </c>
      <c r="C293" t="s">
        <v>235</v>
      </c>
      <c r="D293" t="s">
        <v>250</v>
      </c>
      <c r="E293" t="s">
        <v>236</v>
      </c>
      <c r="F293" t="s">
        <v>237</v>
      </c>
      <c r="G293">
        <v>2</v>
      </c>
      <c r="H293" t="s">
        <v>232</v>
      </c>
      <c r="I293">
        <v>4485</v>
      </c>
      <c r="J293" t="s">
        <v>239</v>
      </c>
      <c r="K293" t="s">
        <v>234</v>
      </c>
    </row>
    <row r="294" spans="1:11" x14ac:dyDescent="0.3">
      <c r="A294">
        <v>31</v>
      </c>
      <c r="B294">
        <v>444</v>
      </c>
      <c r="C294" t="s">
        <v>228</v>
      </c>
      <c r="D294" t="s">
        <v>249</v>
      </c>
      <c r="E294" t="s">
        <v>230</v>
      </c>
      <c r="F294" t="s">
        <v>247</v>
      </c>
      <c r="G294">
        <v>2</v>
      </c>
      <c r="H294" t="s">
        <v>242</v>
      </c>
      <c r="I294">
        <v>2789</v>
      </c>
      <c r="J294" t="s">
        <v>239</v>
      </c>
      <c r="K294" t="s">
        <v>240</v>
      </c>
    </row>
    <row r="295" spans="1:11" x14ac:dyDescent="0.3">
      <c r="A295">
        <v>26</v>
      </c>
      <c r="B295">
        <v>950</v>
      </c>
      <c r="C295" t="s">
        <v>228</v>
      </c>
      <c r="D295" t="s">
        <v>249</v>
      </c>
      <c r="E295" t="s">
        <v>236</v>
      </c>
      <c r="F295" t="s">
        <v>231</v>
      </c>
      <c r="G295">
        <v>4</v>
      </c>
      <c r="H295" t="s">
        <v>232</v>
      </c>
      <c r="I295">
        <v>5828</v>
      </c>
      <c r="J295" t="s">
        <v>233</v>
      </c>
      <c r="K295" t="s">
        <v>234</v>
      </c>
    </row>
    <row r="296" spans="1:11" x14ac:dyDescent="0.3">
      <c r="A296">
        <v>37</v>
      </c>
      <c r="B296">
        <v>889</v>
      </c>
      <c r="C296" t="s">
        <v>235</v>
      </c>
      <c r="D296" t="s">
        <v>48</v>
      </c>
      <c r="E296" t="s">
        <v>236</v>
      </c>
      <c r="F296" t="s">
        <v>237</v>
      </c>
      <c r="G296">
        <v>4</v>
      </c>
      <c r="H296" t="s">
        <v>238</v>
      </c>
      <c r="I296">
        <v>2326</v>
      </c>
      <c r="J296" t="s">
        <v>233</v>
      </c>
      <c r="K296" t="s">
        <v>240</v>
      </c>
    </row>
    <row r="297" spans="1:11" x14ac:dyDescent="0.3">
      <c r="A297">
        <v>42</v>
      </c>
      <c r="B297">
        <v>555</v>
      </c>
      <c r="C297" t="s">
        <v>228</v>
      </c>
      <c r="D297" t="s">
        <v>249</v>
      </c>
      <c r="E297" t="s">
        <v>230</v>
      </c>
      <c r="F297" t="s">
        <v>231</v>
      </c>
      <c r="G297">
        <v>2</v>
      </c>
      <c r="H297" t="s">
        <v>238</v>
      </c>
      <c r="I297">
        <v>13525</v>
      </c>
      <c r="J297" t="s">
        <v>239</v>
      </c>
      <c r="K297" t="s">
        <v>240</v>
      </c>
    </row>
    <row r="298" spans="1:11" x14ac:dyDescent="0.3">
      <c r="A298">
        <v>18</v>
      </c>
      <c r="B298">
        <v>230</v>
      </c>
      <c r="C298" t="s">
        <v>235</v>
      </c>
      <c r="D298" t="s">
        <v>229</v>
      </c>
      <c r="E298" t="s">
        <v>236</v>
      </c>
      <c r="F298" t="s">
        <v>241</v>
      </c>
      <c r="G298">
        <v>3</v>
      </c>
      <c r="H298" t="s">
        <v>232</v>
      </c>
      <c r="I298">
        <v>1420</v>
      </c>
      <c r="J298" t="s">
        <v>239</v>
      </c>
      <c r="K298" t="s">
        <v>234</v>
      </c>
    </row>
    <row r="299" spans="1:11" x14ac:dyDescent="0.3">
      <c r="A299">
        <v>35</v>
      </c>
      <c r="B299">
        <v>1232</v>
      </c>
      <c r="C299" t="s">
        <v>228</v>
      </c>
      <c r="D299" t="s">
        <v>249</v>
      </c>
      <c r="E299" t="s">
        <v>236</v>
      </c>
      <c r="F299" t="s">
        <v>231</v>
      </c>
      <c r="G299">
        <v>2</v>
      </c>
      <c r="H299" t="s">
        <v>238</v>
      </c>
      <c r="I299">
        <v>8020</v>
      </c>
      <c r="J299" t="s">
        <v>239</v>
      </c>
      <c r="K299" t="s">
        <v>234</v>
      </c>
    </row>
    <row r="300" spans="1:11" x14ac:dyDescent="0.3">
      <c r="A300">
        <v>36</v>
      </c>
      <c r="B300">
        <v>566</v>
      </c>
      <c r="C300" t="s">
        <v>235</v>
      </c>
      <c r="D300" t="s">
        <v>229</v>
      </c>
      <c r="E300" t="s">
        <v>236</v>
      </c>
      <c r="F300" t="s">
        <v>241</v>
      </c>
      <c r="G300">
        <v>4</v>
      </c>
      <c r="H300" t="s">
        <v>238</v>
      </c>
      <c r="I300">
        <v>3688</v>
      </c>
      <c r="J300" t="s">
        <v>239</v>
      </c>
      <c r="K300" t="s">
        <v>240</v>
      </c>
    </row>
    <row r="301" spans="1:11" x14ac:dyDescent="0.3">
      <c r="A301">
        <v>51</v>
      </c>
      <c r="B301">
        <v>1302</v>
      </c>
      <c r="C301" t="s">
        <v>235</v>
      </c>
      <c r="D301" t="s">
        <v>48</v>
      </c>
      <c r="E301" t="s">
        <v>236</v>
      </c>
      <c r="F301" t="s">
        <v>243</v>
      </c>
      <c r="G301">
        <v>2</v>
      </c>
      <c r="H301" t="s">
        <v>242</v>
      </c>
      <c r="I301">
        <v>5482</v>
      </c>
      <c r="J301" t="s">
        <v>239</v>
      </c>
      <c r="K301" t="s">
        <v>234</v>
      </c>
    </row>
    <row r="302" spans="1:11" x14ac:dyDescent="0.3">
      <c r="A302">
        <v>41</v>
      </c>
      <c r="B302">
        <v>334</v>
      </c>
      <c r="C302" t="s">
        <v>228</v>
      </c>
      <c r="D302" t="s">
        <v>229</v>
      </c>
      <c r="E302" t="s">
        <v>236</v>
      </c>
      <c r="F302" t="s">
        <v>246</v>
      </c>
      <c r="G302">
        <v>2</v>
      </c>
      <c r="H302" t="s">
        <v>232</v>
      </c>
      <c r="I302">
        <v>16015</v>
      </c>
      <c r="J302" t="s">
        <v>239</v>
      </c>
      <c r="K302" t="s">
        <v>234</v>
      </c>
    </row>
    <row r="303" spans="1:11" x14ac:dyDescent="0.3">
      <c r="A303">
        <v>18</v>
      </c>
      <c r="B303">
        <v>812</v>
      </c>
      <c r="C303" t="s">
        <v>228</v>
      </c>
      <c r="D303" t="s">
        <v>48</v>
      </c>
      <c r="E303" t="s">
        <v>230</v>
      </c>
      <c r="F303" t="s">
        <v>247</v>
      </c>
      <c r="G303">
        <v>3</v>
      </c>
      <c r="H303" t="s">
        <v>232</v>
      </c>
      <c r="I303">
        <v>1200</v>
      </c>
      <c r="J303" t="s">
        <v>239</v>
      </c>
      <c r="K303" t="s">
        <v>234</v>
      </c>
    </row>
    <row r="304" spans="1:11" x14ac:dyDescent="0.3">
      <c r="A304">
        <v>28</v>
      </c>
      <c r="B304">
        <v>1476</v>
      </c>
      <c r="C304" t="s">
        <v>235</v>
      </c>
      <c r="D304" t="s">
        <v>48</v>
      </c>
      <c r="E304" t="s">
        <v>236</v>
      </c>
      <c r="F304" t="s">
        <v>244</v>
      </c>
      <c r="G304">
        <v>1</v>
      </c>
      <c r="H304" t="s">
        <v>232</v>
      </c>
      <c r="I304">
        <v>5661</v>
      </c>
      <c r="J304" t="s">
        <v>239</v>
      </c>
      <c r="K304" t="s">
        <v>234</v>
      </c>
    </row>
    <row r="305" spans="1:11" x14ac:dyDescent="0.3">
      <c r="A305">
        <v>31</v>
      </c>
      <c r="B305">
        <v>218</v>
      </c>
      <c r="C305" t="s">
        <v>228</v>
      </c>
      <c r="D305" t="s">
        <v>250</v>
      </c>
      <c r="E305" t="s">
        <v>236</v>
      </c>
      <c r="F305" t="s">
        <v>231</v>
      </c>
      <c r="G305">
        <v>4</v>
      </c>
      <c r="H305" t="s">
        <v>238</v>
      </c>
      <c r="I305">
        <v>6929</v>
      </c>
      <c r="J305" t="s">
        <v>239</v>
      </c>
      <c r="K305" t="s">
        <v>234</v>
      </c>
    </row>
    <row r="306" spans="1:11" x14ac:dyDescent="0.3">
      <c r="A306">
        <v>39</v>
      </c>
      <c r="B306">
        <v>1132</v>
      </c>
      <c r="C306" t="s">
        <v>235</v>
      </c>
      <c r="D306" t="s">
        <v>48</v>
      </c>
      <c r="E306" t="s">
        <v>236</v>
      </c>
      <c r="F306" t="s">
        <v>244</v>
      </c>
      <c r="G306">
        <v>4</v>
      </c>
      <c r="H306" t="s">
        <v>242</v>
      </c>
      <c r="I306">
        <v>9613</v>
      </c>
      <c r="J306" t="s">
        <v>239</v>
      </c>
      <c r="K306" t="s">
        <v>234</v>
      </c>
    </row>
    <row r="307" spans="1:11" x14ac:dyDescent="0.3">
      <c r="A307">
        <v>36</v>
      </c>
      <c r="B307">
        <v>1105</v>
      </c>
      <c r="C307" t="s">
        <v>235</v>
      </c>
      <c r="D307" t="s">
        <v>229</v>
      </c>
      <c r="E307" t="s">
        <v>230</v>
      </c>
      <c r="F307" t="s">
        <v>241</v>
      </c>
      <c r="G307">
        <v>2</v>
      </c>
      <c r="H307" t="s">
        <v>238</v>
      </c>
      <c r="I307">
        <v>5674</v>
      </c>
      <c r="J307" t="s">
        <v>239</v>
      </c>
      <c r="K307" t="s">
        <v>245</v>
      </c>
    </row>
    <row r="308" spans="1:11" x14ac:dyDescent="0.3">
      <c r="A308">
        <v>32</v>
      </c>
      <c r="B308">
        <v>906</v>
      </c>
      <c r="C308" t="s">
        <v>228</v>
      </c>
      <c r="D308" t="s">
        <v>229</v>
      </c>
      <c r="E308" t="s">
        <v>236</v>
      </c>
      <c r="F308" t="s">
        <v>231</v>
      </c>
      <c r="G308">
        <v>3</v>
      </c>
      <c r="H308" t="s">
        <v>238</v>
      </c>
      <c r="I308">
        <v>5484</v>
      </c>
      <c r="J308" t="s">
        <v>239</v>
      </c>
      <c r="K308" t="s">
        <v>234</v>
      </c>
    </row>
    <row r="309" spans="1:11" x14ac:dyDescent="0.3">
      <c r="A309">
        <v>38</v>
      </c>
      <c r="B309">
        <v>849</v>
      </c>
      <c r="C309" t="s">
        <v>235</v>
      </c>
      <c r="D309" t="s">
        <v>229</v>
      </c>
      <c r="E309" t="s">
        <v>230</v>
      </c>
      <c r="F309" t="s">
        <v>248</v>
      </c>
      <c r="G309">
        <v>2</v>
      </c>
      <c r="H309" t="s">
        <v>238</v>
      </c>
      <c r="I309">
        <v>12061</v>
      </c>
      <c r="J309" t="s">
        <v>239</v>
      </c>
      <c r="K309" t="s">
        <v>234</v>
      </c>
    </row>
    <row r="310" spans="1:11" x14ac:dyDescent="0.3">
      <c r="A310">
        <v>58</v>
      </c>
      <c r="B310">
        <v>390</v>
      </c>
      <c r="C310" t="s">
        <v>235</v>
      </c>
      <c r="D310" t="s">
        <v>229</v>
      </c>
      <c r="E310" t="s">
        <v>236</v>
      </c>
      <c r="F310" t="s">
        <v>244</v>
      </c>
      <c r="G310">
        <v>3</v>
      </c>
      <c r="H310" t="s">
        <v>242</v>
      </c>
      <c r="I310">
        <v>5660</v>
      </c>
      <c r="J310" t="s">
        <v>233</v>
      </c>
      <c r="K310" t="s">
        <v>245</v>
      </c>
    </row>
    <row r="311" spans="1:11" x14ac:dyDescent="0.3">
      <c r="A311">
        <v>31</v>
      </c>
      <c r="B311">
        <v>691</v>
      </c>
      <c r="C311" t="s">
        <v>235</v>
      </c>
      <c r="D311" t="s">
        <v>250</v>
      </c>
      <c r="E311" t="s">
        <v>236</v>
      </c>
      <c r="F311" t="s">
        <v>237</v>
      </c>
      <c r="G311">
        <v>4</v>
      </c>
      <c r="H311" t="s">
        <v>238</v>
      </c>
      <c r="I311">
        <v>4821</v>
      </c>
      <c r="J311" t="s">
        <v>233</v>
      </c>
      <c r="K311" t="s">
        <v>234</v>
      </c>
    </row>
    <row r="312" spans="1:11" x14ac:dyDescent="0.3">
      <c r="A312">
        <v>31</v>
      </c>
      <c r="B312">
        <v>106</v>
      </c>
      <c r="C312" t="s">
        <v>251</v>
      </c>
      <c r="D312" t="s">
        <v>251</v>
      </c>
      <c r="E312" t="s">
        <v>236</v>
      </c>
      <c r="F312" t="s">
        <v>251</v>
      </c>
      <c r="G312">
        <v>1</v>
      </c>
      <c r="H312" t="s">
        <v>238</v>
      </c>
      <c r="I312">
        <v>6410</v>
      </c>
      <c r="J312" t="s">
        <v>239</v>
      </c>
      <c r="K312" t="s">
        <v>234</v>
      </c>
    </row>
    <row r="313" spans="1:11" x14ac:dyDescent="0.3">
      <c r="A313">
        <v>45</v>
      </c>
      <c r="B313">
        <v>1249</v>
      </c>
      <c r="C313" t="s">
        <v>235</v>
      </c>
      <c r="D313" t="s">
        <v>229</v>
      </c>
      <c r="E313" t="s">
        <v>236</v>
      </c>
      <c r="F313" t="s">
        <v>241</v>
      </c>
      <c r="G313">
        <v>1</v>
      </c>
      <c r="H313" t="s">
        <v>242</v>
      </c>
      <c r="I313">
        <v>5210</v>
      </c>
      <c r="J313" t="s">
        <v>239</v>
      </c>
      <c r="K313" t="s">
        <v>240</v>
      </c>
    </row>
    <row r="314" spans="1:11" x14ac:dyDescent="0.3">
      <c r="A314">
        <v>31</v>
      </c>
      <c r="B314">
        <v>192</v>
      </c>
      <c r="C314" t="s">
        <v>235</v>
      </c>
      <c r="D314" t="s">
        <v>229</v>
      </c>
      <c r="E314" t="s">
        <v>236</v>
      </c>
      <c r="F314" t="s">
        <v>237</v>
      </c>
      <c r="G314">
        <v>4</v>
      </c>
      <c r="H314" t="s">
        <v>242</v>
      </c>
      <c r="I314">
        <v>2695</v>
      </c>
      <c r="J314" t="s">
        <v>233</v>
      </c>
      <c r="K314" t="s">
        <v>234</v>
      </c>
    </row>
    <row r="315" spans="1:11" x14ac:dyDescent="0.3">
      <c r="A315">
        <v>33</v>
      </c>
      <c r="B315">
        <v>553</v>
      </c>
      <c r="C315" t="s">
        <v>235</v>
      </c>
      <c r="D315" t="s">
        <v>229</v>
      </c>
      <c r="E315" t="s">
        <v>230</v>
      </c>
      <c r="F315" t="s">
        <v>246</v>
      </c>
      <c r="G315">
        <v>2</v>
      </c>
      <c r="H315" t="s">
        <v>238</v>
      </c>
      <c r="I315">
        <v>11878</v>
      </c>
      <c r="J315" t="s">
        <v>239</v>
      </c>
      <c r="K315" t="s">
        <v>240</v>
      </c>
    </row>
    <row r="316" spans="1:11" x14ac:dyDescent="0.3">
      <c r="A316">
        <v>39</v>
      </c>
      <c r="B316">
        <v>117</v>
      </c>
      <c r="C316" t="s">
        <v>235</v>
      </c>
      <c r="D316" t="s">
        <v>48</v>
      </c>
      <c r="E316" t="s">
        <v>236</v>
      </c>
      <c r="F316" t="s">
        <v>246</v>
      </c>
      <c r="G316">
        <v>1</v>
      </c>
      <c r="H316" t="s">
        <v>238</v>
      </c>
      <c r="I316">
        <v>17068</v>
      </c>
      <c r="J316" t="s">
        <v>233</v>
      </c>
      <c r="K316" t="s">
        <v>234</v>
      </c>
    </row>
    <row r="317" spans="1:11" x14ac:dyDescent="0.3">
      <c r="A317">
        <v>43</v>
      </c>
      <c r="B317">
        <v>185</v>
      </c>
      <c r="C317" t="s">
        <v>235</v>
      </c>
      <c r="D317" t="s">
        <v>229</v>
      </c>
      <c r="E317" t="s">
        <v>230</v>
      </c>
      <c r="F317" t="s">
        <v>241</v>
      </c>
      <c r="G317">
        <v>4</v>
      </c>
      <c r="H317" t="s">
        <v>232</v>
      </c>
      <c r="I317">
        <v>2455</v>
      </c>
      <c r="J317" t="s">
        <v>239</v>
      </c>
      <c r="K317" t="s">
        <v>240</v>
      </c>
    </row>
    <row r="318" spans="1:11" x14ac:dyDescent="0.3">
      <c r="A318">
        <v>49</v>
      </c>
      <c r="B318">
        <v>1091</v>
      </c>
      <c r="C318" t="s">
        <v>235</v>
      </c>
      <c r="D318" t="s">
        <v>250</v>
      </c>
      <c r="E318" t="s">
        <v>230</v>
      </c>
      <c r="F318" t="s">
        <v>244</v>
      </c>
      <c r="G318">
        <v>3</v>
      </c>
      <c r="H318" t="s">
        <v>232</v>
      </c>
      <c r="I318">
        <v>13964</v>
      </c>
      <c r="J318" t="s">
        <v>233</v>
      </c>
      <c r="K318" t="s">
        <v>234</v>
      </c>
    </row>
    <row r="319" spans="1:11" x14ac:dyDescent="0.3">
      <c r="A319">
        <v>52</v>
      </c>
      <c r="B319">
        <v>723</v>
      </c>
      <c r="C319" t="s">
        <v>235</v>
      </c>
      <c r="D319" t="s">
        <v>48</v>
      </c>
      <c r="E319" t="s">
        <v>236</v>
      </c>
      <c r="F319" t="s">
        <v>237</v>
      </c>
      <c r="G319">
        <v>2</v>
      </c>
      <c r="H319" t="s">
        <v>238</v>
      </c>
      <c r="I319">
        <v>4941</v>
      </c>
      <c r="J319" t="s">
        <v>239</v>
      </c>
      <c r="K319" t="s">
        <v>234</v>
      </c>
    </row>
    <row r="320" spans="1:11" x14ac:dyDescent="0.3">
      <c r="A320">
        <v>27</v>
      </c>
      <c r="B320">
        <v>1220</v>
      </c>
      <c r="C320" t="s">
        <v>235</v>
      </c>
      <c r="D320" t="s">
        <v>229</v>
      </c>
      <c r="E320" t="s">
        <v>230</v>
      </c>
      <c r="F320" t="s">
        <v>237</v>
      </c>
      <c r="G320">
        <v>2</v>
      </c>
      <c r="H320" t="s">
        <v>232</v>
      </c>
      <c r="I320">
        <v>2478</v>
      </c>
      <c r="J320" t="s">
        <v>233</v>
      </c>
      <c r="K320" t="s">
        <v>234</v>
      </c>
    </row>
    <row r="321" spans="1:11" x14ac:dyDescent="0.3">
      <c r="A321">
        <v>32</v>
      </c>
      <c r="B321">
        <v>588</v>
      </c>
      <c r="C321" t="s">
        <v>228</v>
      </c>
      <c r="D321" t="s">
        <v>250</v>
      </c>
      <c r="E321" t="s">
        <v>230</v>
      </c>
      <c r="F321" t="s">
        <v>231</v>
      </c>
      <c r="G321">
        <v>2</v>
      </c>
      <c r="H321" t="s">
        <v>238</v>
      </c>
      <c r="I321">
        <v>5228</v>
      </c>
      <c r="J321" t="s">
        <v>233</v>
      </c>
      <c r="K321" t="s">
        <v>234</v>
      </c>
    </row>
    <row r="322" spans="1:11" x14ac:dyDescent="0.3">
      <c r="A322">
        <v>27</v>
      </c>
      <c r="B322">
        <v>1377</v>
      </c>
      <c r="C322" t="s">
        <v>228</v>
      </c>
      <c r="D322" t="s">
        <v>229</v>
      </c>
      <c r="E322" t="s">
        <v>236</v>
      </c>
      <c r="F322" t="s">
        <v>231</v>
      </c>
      <c r="G322">
        <v>3</v>
      </c>
      <c r="H322" t="s">
        <v>232</v>
      </c>
      <c r="I322">
        <v>4478</v>
      </c>
      <c r="J322" t="s">
        <v>233</v>
      </c>
      <c r="K322" t="s">
        <v>234</v>
      </c>
    </row>
    <row r="323" spans="1:11" x14ac:dyDescent="0.3">
      <c r="A323">
        <v>31</v>
      </c>
      <c r="B323">
        <v>691</v>
      </c>
      <c r="C323" t="s">
        <v>228</v>
      </c>
      <c r="D323" t="s">
        <v>249</v>
      </c>
      <c r="E323" t="s">
        <v>236</v>
      </c>
      <c r="F323" t="s">
        <v>231</v>
      </c>
      <c r="G323">
        <v>4</v>
      </c>
      <c r="H323" t="s">
        <v>242</v>
      </c>
      <c r="I323">
        <v>7547</v>
      </c>
      <c r="J323" t="s">
        <v>239</v>
      </c>
      <c r="K323" t="s">
        <v>234</v>
      </c>
    </row>
    <row r="324" spans="1:11" x14ac:dyDescent="0.3">
      <c r="A324">
        <v>32</v>
      </c>
      <c r="B324">
        <v>1018</v>
      </c>
      <c r="C324" t="s">
        <v>235</v>
      </c>
      <c r="D324" t="s">
        <v>48</v>
      </c>
      <c r="E324" t="s">
        <v>230</v>
      </c>
      <c r="F324" t="s">
        <v>237</v>
      </c>
      <c r="G324">
        <v>4</v>
      </c>
      <c r="H324" t="s">
        <v>232</v>
      </c>
      <c r="I324">
        <v>5055</v>
      </c>
      <c r="J324" t="s">
        <v>239</v>
      </c>
      <c r="K324" t="s">
        <v>234</v>
      </c>
    </row>
    <row r="325" spans="1:11" x14ac:dyDescent="0.3">
      <c r="A325">
        <v>28</v>
      </c>
      <c r="B325">
        <v>1157</v>
      </c>
      <c r="C325" t="s">
        <v>235</v>
      </c>
      <c r="D325" t="s">
        <v>48</v>
      </c>
      <c r="E325" t="s">
        <v>236</v>
      </c>
      <c r="F325" t="s">
        <v>237</v>
      </c>
      <c r="G325">
        <v>4</v>
      </c>
      <c r="H325" t="s">
        <v>238</v>
      </c>
      <c r="I325">
        <v>3464</v>
      </c>
      <c r="J325" t="s">
        <v>233</v>
      </c>
      <c r="K325" t="s">
        <v>234</v>
      </c>
    </row>
    <row r="326" spans="1:11" x14ac:dyDescent="0.3">
      <c r="A326">
        <v>30</v>
      </c>
      <c r="B326">
        <v>1275</v>
      </c>
      <c r="C326" t="s">
        <v>235</v>
      </c>
      <c r="D326" t="s">
        <v>48</v>
      </c>
      <c r="E326" t="s">
        <v>230</v>
      </c>
      <c r="F326" t="s">
        <v>237</v>
      </c>
      <c r="G326">
        <v>4</v>
      </c>
      <c r="H326" t="s">
        <v>238</v>
      </c>
      <c r="I326">
        <v>5775</v>
      </c>
      <c r="J326" t="s">
        <v>239</v>
      </c>
      <c r="K326" t="s">
        <v>234</v>
      </c>
    </row>
    <row r="327" spans="1:11" x14ac:dyDescent="0.3">
      <c r="A327">
        <v>31</v>
      </c>
      <c r="B327">
        <v>798</v>
      </c>
      <c r="C327" t="s">
        <v>235</v>
      </c>
      <c r="D327" t="s">
        <v>229</v>
      </c>
      <c r="E327" t="s">
        <v>230</v>
      </c>
      <c r="F327" t="s">
        <v>243</v>
      </c>
      <c r="G327">
        <v>3</v>
      </c>
      <c r="H327" t="s">
        <v>238</v>
      </c>
      <c r="I327">
        <v>8943</v>
      </c>
      <c r="J327" t="s">
        <v>239</v>
      </c>
      <c r="K327" t="s">
        <v>240</v>
      </c>
    </row>
    <row r="328" spans="1:11" x14ac:dyDescent="0.3">
      <c r="A328">
        <v>39</v>
      </c>
      <c r="B328">
        <v>672</v>
      </c>
      <c r="C328" t="s">
        <v>235</v>
      </c>
      <c r="D328" t="s">
        <v>48</v>
      </c>
      <c r="E328" t="s">
        <v>236</v>
      </c>
      <c r="F328" t="s">
        <v>246</v>
      </c>
      <c r="G328">
        <v>4</v>
      </c>
      <c r="H328" t="s">
        <v>238</v>
      </c>
      <c r="I328">
        <v>19272</v>
      </c>
      <c r="J328" t="s">
        <v>239</v>
      </c>
      <c r="K328" t="s">
        <v>240</v>
      </c>
    </row>
    <row r="329" spans="1:11" x14ac:dyDescent="0.3">
      <c r="A329">
        <v>39</v>
      </c>
      <c r="B329">
        <v>1162</v>
      </c>
      <c r="C329" t="s">
        <v>228</v>
      </c>
      <c r="D329" t="s">
        <v>48</v>
      </c>
      <c r="E329" t="s">
        <v>230</v>
      </c>
      <c r="F329" t="s">
        <v>231</v>
      </c>
      <c r="G329">
        <v>3</v>
      </c>
      <c r="H329" t="s">
        <v>238</v>
      </c>
      <c r="I329">
        <v>5238</v>
      </c>
      <c r="J329" t="s">
        <v>233</v>
      </c>
      <c r="K329" t="s">
        <v>234</v>
      </c>
    </row>
    <row r="330" spans="1:11" x14ac:dyDescent="0.3">
      <c r="A330">
        <v>33</v>
      </c>
      <c r="B330">
        <v>508</v>
      </c>
      <c r="C330" t="s">
        <v>228</v>
      </c>
      <c r="D330" t="s">
        <v>249</v>
      </c>
      <c r="E330" t="s">
        <v>236</v>
      </c>
      <c r="F330" t="s">
        <v>231</v>
      </c>
      <c r="G330">
        <v>4</v>
      </c>
      <c r="H330" t="s">
        <v>232</v>
      </c>
      <c r="I330">
        <v>4682</v>
      </c>
      <c r="J330" t="s">
        <v>239</v>
      </c>
      <c r="K330" t="s">
        <v>240</v>
      </c>
    </row>
    <row r="331" spans="1:11" x14ac:dyDescent="0.3">
      <c r="A331">
        <v>47</v>
      </c>
      <c r="B331">
        <v>1482</v>
      </c>
      <c r="C331" t="s">
        <v>235</v>
      </c>
      <c r="D331" t="s">
        <v>229</v>
      </c>
      <c r="E331" t="s">
        <v>236</v>
      </c>
      <c r="F331" t="s">
        <v>248</v>
      </c>
      <c r="G331">
        <v>3</v>
      </c>
      <c r="H331" t="s">
        <v>238</v>
      </c>
      <c r="I331">
        <v>18300</v>
      </c>
      <c r="J331" t="s">
        <v>239</v>
      </c>
      <c r="K331" t="s">
        <v>234</v>
      </c>
    </row>
    <row r="332" spans="1:11" x14ac:dyDescent="0.3">
      <c r="A332">
        <v>43</v>
      </c>
      <c r="B332">
        <v>559</v>
      </c>
      <c r="C332" t="s">
        <v>235</v>
      </c>
      <c r="D332" t="s">
        <v>229</v>
      </c>
      <c r="E332" t="s">
        <v>230</v>
      </c>
      <c r="F332" t="s">
        <v>241</v>
      </c>
      <c r="G332">
        <v>3</v>
      </c>
      <c r="H332" t="s">
        <v>242</v>
      </c>
      <c r="I332">
        <v>5257</v>
      </c>
      <c r="J332" t="s">
        <v>239</v>
      </c>
      <c r="K332" t="s">
        <v>240</v>
      </c>
    </row>
    <row r="333" spans="1:11" x14ac:dyDescent="0.3">
      <c r="A333">
        <v>27</v>
      </c>
      <c r="B333">
        <v>210</v>
      </c>
      <c r="C333" t="s">
        <v>228</v>
      </c>
      <c r="D333" t="s">
        <v>249</v>
      </c>
      <c r="E333" t="s">
        <v>236</v>
      </c>
      <c r="F333" t="s">
        <v>231</v>
      </c>
      <c r="G333">
        <v>2</v>
      </c>
      <c r="H333" t="s">
        <v>238</v>
      </c>
      <c r="I333">
        <v>6349</v>
      </c>
      <c r="J333" t="s">
        <v>233</v>
      </c>
      <c r="K333" t="s">
        <v>245</v>
      </c>
    </row>
    <row r="334" spans="1:11" x14ac:dyDescent="0.3">
      <c r="A334">
        <v>54</v>
      </c>
      <c r="B334">
        <v>928</v>
      </c>
      <c r="C334" t="s">
        <v>235</v>
      </c>
      <c r="D334" t="s">
        <v>229</v>
      </c>
      <c r="E334" t="s">
        <v>230</v>
      </c>
      <c r="F334" t="s">
        <v>237</v>
      </c>
      <c r="G334">
        <v>3</v>
      </c>
      <c r="H334" t="s">
        <v>232</v>
      </c>
      <c r="I334">
        <v>4869</v>
      </c>
      <c r="J334" t="s">
        <v>239</v>
      </c>
      <c r="K334" t="s">
        <v>240</v>
      </c>
    </row>
    <row r="335" spans="1:11" x14ac:dyDescent="0.3">
      <c r="A335">
        <v>43</v>
      </c>
      <c r="B335">
        <v>1001</v>
      </c>
      <c r="C335" t="s">
        <v>235</v>
      </c>
      <c r="D335" t="s">
        <v>229</v>
      </c>
      <c r="E335" t="s">
        <v>230</v>
      </c>
      <c r="F335" t="s">
        <v>244</v>
      </c>
      <c r="G335">
        <v>1</v>
      </c>
      <c r="H335" t="s">
        <v>238</v>
      </c>
      <c r="I335">
        <v>9985</v>
      </c>
      <c r="J335" t="s">
        <v>239</v>
      </c>
      <c r="K335" t="s">
        <v>234</v>
      </c>
    </row>
    <row r="336" spans="1:11" x14ac:dyDescent="0.3">
      <c r="A336">
        <v>45</v>
      </c>
      <c r="B336">
        <v>549</v>
      </c>
      <c r="C336" t="s">
        <v>235</v>
      </c>
      <c r="D336" t="s">
        <v>43</v>
      </c>
      <c r="E336" t="s">
        <v>236</v>
      </c>
      <c r="F336" t="s">
        <v>237</v>
      </c>
      <c r="G336">
        <v>4</v>
      </c>
      <c r="H336" t="s">
        <v>238</v>
      </c>
      <c r="I336">
        <v>3697</v>
      </c>
      <c r="J336" t="s">
        <v>239</v>
      </c>
      <c r="K336" t="s">
        <v>234</v>
      </c>
    </row>
    <row r="337" spans="1:11" x14ac:dyDescent="0.3">
      <c r="A337">
        <v>40</v>
      </c>
      <c r="B337">
        <v>1124</v>
      </c>
      <c r="C337" t="s">
        <v>228</v>
      </c>
      <c r="D337" t="s">
        <v>48</v>
      </c>
      <c r="E337" t="s">
        <v>236</v>
      </c>
      <c r="F337" t="s">
        <v>231</v>
      </c>
      <c r="G337">
        <v>4</v>
      </c>
      <c r="H337" t="s">
        <v>238</v>
      </c>
      <c r="I337">
        <v>7457</v>
      </c>
      <c r="J337" t="s">
        <v>233</v>
      </c>
      <c r="K337" t="s">
        <v>234</v>
      </c>
    </row>
    <row r="338" spans="1:11" x14ac:dyDescent="0.3">
      <c r="A338">
        <v>29</v>
      </c>
      <c r="B338">
        <v>318</v>
      </c>
      <c r="C338" t="s">
        <v>235</v>
      </c>
      <c r="D338" t="s">
        <v>43</v>
      </c>
      <c r="E338" t="s">
        <v>236</v>
      </c>
      <c r="F338" t="s">
        <v>241</v>
      </c>
      <c r="G338">
        <v>1</v>
      </c>
      <c r="H338" t="s">
        <v>238</v>
      </c>
      <c r="I338">
        <v>2119</v>
      </c>
      <c r="J338" t="s">
        <v>233</v>
      </c>
      <c r="K338" t="s">
        <v>234</v>
      </c>
    </row>
    <row r="339" spans="1:11" x14ac:dyDescent="0.3">
      <c r="A339">
        <v>29</v>
      </c>
      <c r="B339">
        <v>738</v>
      </c>
      <c r="C339" t="s">
        <v>235</v>
      </c>
      <c r="D339" t="s">
        <v>43</v>
      </c>
      <c r="E339" t="s">
        <v>236</v>
      </c>
      <c r="F339" t="s">
        <v>241</v>
      </c>
      <c r="G339">
        <v>4</v>
      </c>
      <c r="H339" t="s">
        <v>232</v>
      </c>
      <c r="I339">
        <v>3983</v>
      </c>
      <c r="J339" t="s">
        <v>239</v>
      </c>
      <c r="K339" t="s">
        <v>234</v>
      </c>
    </row>
    <row r="340" spans="1:11" x14ac:dyDescent="0.3">
      <c r="A340">
        <v>30</v>
      </c>
      <c r="B340">
        <v>570</v>
      </c>
      <c r="C340" t="s">
        <v>228</v>
      </c>
      <c r="D340" t="s">
        <v>249</v>
      </c>
      <c r="E340" t="s">
        <v>230</v>
      </c>
      <c r="F340" t="s">
        <v>231</v>
      </c>
      <c r="G340">
        <v>3</v>
      </c>
      <c r="H340" t="s">
        <v>242</v>
      </c>
      <c r="I340">
        <v>6118</v>
      </c>
      <c r="J340" t="s">
        <v>239</v>
      </c>
      <c r="K340" t="s">
        <v>234</v>
      </c>
    </row>
    <row r="341" spans="1:11" x14ac:dyDescent="0.3">
      <c r="A341">
        <v>27</v>
      </c>
      <c r="B341">
        <v>1130</v>
      </c>
      <c r="C341" t="s">
        <v>228</v>
      </c>
      <c r="D341" t="s">
        <v>249</v>
      </c>
      <c r="E341" t="s">
        <v>230</v>
      </c>
      <c r="F341" t="s">
        <v>231</v>
      </c>
      <c r="G341">
        <v>2</v>
      </c>
      <c r="H341" t="s">
        <v>238</v>
      </c>
      <c r="I341">
        <v>6214</v>
      </c>
      <c r="J341" t="s">
        <v>239</v>
      </c>
      <c r="K341" t="s">
        <v>234</v>
      </c>
    </row>
    <row r="342" spans="1:11" x14ac:dyDescent="0.3">
      <c r="A342">
        <v>37</v>
      </c>
      <c r="B342">
        <v>1192</v>
      </c>
      <c r="C342" t="s">
        <v>235</v>
      </c>
      <c r="D342" t="s">
        <v>48</v>
      </c>
      <c r="E342" t="s">
        <v>236</v>
      </c>
      <c r="F342" t="s">
        <v>243</v>
      </c>
      <c r="G342">
        <v>4</v>
      </c>
      <c r="H342" t="s">
        <v>242</v>
      </c>
      <c r="I342">
        <v>6347</v>
      </c>
      <c r="J342" t="s">
        <v>239</v>
      </c>
      <c r="K342" t="s">
        <v>234</v>
      </c>
    </row>
    <row r="343" spans="1:11" x14ac:dyDescent="0.3">
      <c r="A343">
        <v>38</v>
      </c>
      <c r="B343">
        <v>343</v>
      </c>
      <c r="C343" t="s">
        <v>235</v>
      </c>
      <c r="D343" t="s">
        <v>229</v>
      </c>
      <c r="E343" t="s">
        <v>236</v>
      </c>
      <c r="F343" t="s">
        <v>248</v>
      </c>
      <c r="G343">
        <v>4</v>
      </c>
      <c r="H343" t="s">
        <v>242</v>
      </c>
      <c r="I343">
        <v>11510</v>
      </c>
      <c r="J343" t="s">
        <v>233</v>
      </c>
      <c r="K343" t="s">
        <v>234</v>
      </c>
    </row>
    <row r="344" spans="1:11" x14ac:dyDescent="0.3">
      <c r="A344">
        <v>31</v>
      </c>
      <c r="B344">
        <v>1232</v>
      </c>
      <c r="C344" t="s">
        <v>235</v>
      </c>
      <c r="D344" t="s">
        <v>48</v>
      </c>
      <c r="E344" t="s">
        <v>230</v>
      </c>
      <c r="F344" t="s">
        <v>243</v>
      </c>
      <c r="G344">
        <v>4</v>
      </c>
      <c r="H344" t="s">
        <v>232</v>
      </c>
      <c r="I344">
        <v>7143</v>
      </c>
      <c r="J344" t="s">
        <v>233</v>
      </c>
      <c r="K344" t="s">
        <v>234</v>
      </c>
    </row>
    <row r="345" spans="1:11" x14ac:dyDescent="0.3">
      <c r="A345">
        <v>29</v>
      </c>
      <c r="B345">
        <v>144</v>
      </c>
      <c r="C345" t="s">
        <v>228</v>
      </c>
      <c r="D345" t="s">
        <v>249</v>
      </c>
      <c r="E345" t="s">
        <v>230</v>
      </c>
      <c r="F345" t="s">
        <v>231</v>
      </c>
      <c r="G345">
        <v>2</v>
      </c>
      <c r="H345" t="s">
        <v>242</v>
      </c>
      <c r="I345">
        <v>8268</v>
      </c>
      <c r="J345" t="s">
        <v>233</v>
      </c>
      <c r="K345" t="s">
        <v>234</v>
      </c>
    </row>
    <row r="346" spans="1:11" x14ac:dyDescent="0.3">
      <c r="A346">
        <v>35</v>
      </c>
      <c r="B346">
        <v>1296</v>
      </c>
      <c r="C346" t="s">
        <v>235</v>
      </c>
      <c r="D346" t="s">
        <v>250</v>
      </c>
      <c r="E346" t="s">
        <v>236</v>
      </c>
      <c r="F346" t="s">
        <v>243</v>
      </c>
      <c r="G346">
        <v>2</v>
      </c>
      <c r="H346" t="s">
        <v>232</v>
      </c>
      <c r="I346">
        <v>8095</v>
      </c>
      <c r="J346" t="s">
        <v>239</v>
      </c>
      <c r="K346" t="s">
        <v>234</v>
      </c>
    </row>
    <row r="347" spans="1:11" x14ac:dyDescent="0.3">
      <c r="A347">
        <v>23</v>
      </c>
      <c r="B347">
        <v>1309</v>
      </c>
      <c r="C347" t="s">
        <v>235</v>
      </c>
      <c r="D347" t="s">
        <v>229</v>
      </c>
      <c r="E347" t="s">
        <v>236</v>
      </c>
      <c r="F347" t="s">
        <v>237</v>
      </c>
      <c r="G347">
        <v>4</v>
      </c>
      <c r="H347" t="s">
        <v>242</v>
      </c>
      <c r="I347">
        <v>2904</v>
      </c>
      <c r="J347" t="s">
        <v>239</v>
      </c>
      <c r="K347" t="s">
        <v>234</v>
      </c>
    </row>
    <row r="348" spans="1:11" x14ac:dyDescent="0.3">
      <c r="A348">
        <v>41</v>
      </c>
      <c r="B348">
        <v>483</v>
      </c>
      <c r="C348" t="s">
        <v>235</v>
      </c>
      <c r="D348" t="s">
        <v>48</v>
      </c>
      <c r="E348" t="s">
        <v>236</v>
      </c>
      <c r="F348" t="s">
        <v>243</v>
      </c>
      <c r="G348">
        <v>2</v>
      </c>
      <c r="H348" t="s">
        <v>232</v>
      </c>
      <c r="I348">
        <v>6032</v>
      </c>
      <c r="J348" t="s">
        <v>233</v>
      </c>
      <c r="K348" t="s">
        <v>234</v>
      </c>
    </row>
    <row r="349" spans="1:11" x14ac:dyDescent="0.3">
      <c r="A349">
        <v>47</v>
      </c>
      <c r="B349">
        <v>1309</v>
      </c>
      <c r="C349" t="s">
        <v>228</v>
      </c>
      <c r="D349" t="s">
        <v>48</v>
      </c>
      <c r="E349" t="s">
        <v>236</v>
      </c>
      <c r="F349" t="s">
        <v>247</v>
      </c>
      <c r="G349">
        <v>3</v>
      </c>
      <c r="H349" t="s">
        <v>232</v>
      </c>
      <c r="I349">
        <v>2976</v>
      </c>
      <c r="J349" t="s">
        <v>239</v>
      </c>
      <c r="K349" t="s">
        <v>240</v>
      </c>
    </row>
    <row r="350" spans="1:11" x14ac:dyDescent="0.3">
      <c r="A350">
        <v>42</v>
      </c>
      <c r="B350">
        <v>810</v>
      </c>
      <c r="C350" t="s">
        <v>235</v>
      </c>
      <c r="D350" t="s">
        <v>229</v>
      </c>
      <c r="E350" t="s">
        <v>230</v>
      </c>
      <c r="F350" t="s">
        <v>248</v>
      </c>
      <c r="G350">
        <v>4</v>
      </c>
      <c r="H350" t="s">
        <v>232</v>
      </c>
      <c r="I350">
        <v>15992</v>
      </c>
      <c r="J350" t="s">
        <v>239</v>
      </c>
      <c r="K350" t="s">
        <v>234</v>
      </c>
    </row>
    <row r="351" spans="1:11" x14ac:dyDescent="0.3">
      <c r="A351">
        <v>29</v>
      </c>
      <c r="B351">
        <v>746</v>
      </c>
      <c r="C351" t="s">
        <v>228</v>
      </c>
      <c r="D351" t="s">
        <v>229</v>
      </c>
      <c r="E351" t="s">
        <v>236</v>
      </c>
      <c r="F351" t="s">
        <v>231</v>
      </c>
      <c r="G351">
        <v>3</v>
      </c>
      <c r="H351" t="s">
        <v>238</v>
      </c>
      <c r="I351">
        <v>4649</v>
      </c>
      <c r="J351" t="s">
        <v>239</v>
      </c>
      <c r="K351" t="s">
        <v>245</v>
      </c>
    </row>
    <row r="352" spans="1:11" x14ac:dyDescent="0.3">
      <c r="A352">
        <v>42</v>
      </c>
      <c r="B352">
        <v>544</v>
      </c>
      <c r="C352" t="s">
        <v>251</v>
      </c>
      <c r="D352" t="s">
        <v>250</v>
      </c>
      <c r="E352" t="s">
        <v>236</v>
      </c>
      <c r="F352" t="s">
        <v>251</v>
      </c>
      <c r="G352">
        <v>3</v>
      </c>
      <c r="H352" t="s">
        <v>242</v>
      </c>
      <c r="I352">
        <v>2696</v>
      </c>
      <c r="J352" t="s">
        <v>233</v>
      </c>
      <c r="K352" t="s">
        <v>234</v>
      </c>
    </row>
    <row r="353" spans="1:11" x14ac:dyDescent="0.3">
      <c r="A353">
        <v>32</v>
      </c>
      <c r="B353">
        <v>1062</v>
      </c>
      <c r="C353" t="s">
        <v>235</v>
      </c>
      <c r="D353" t="s">
        <v>48</v>
      </c>
      <c r="E353" t="s">
        <v>230</v>
      </c>
      <c r="F353" t="s">
        <v>241</v>
      </c>
      <c r="G353">
        <v>2</v>
      </c>
      <c r="H353" t="s">
        <v>238</v>
      </c>
      <c r="I353">
        <v>2370</v>
      </c>
      <c r="J353" t="s">
        <v>239</v>
      </c>
      <c r="K353" t="s">
        <v>234</v>
      </c>
    </row>
    <row r="354" spans="1:11" x14ac:dyDescent="0.3">
      <c r="A354">
        <v>48</v>
      </c>
      <c r="B354">
        <v>530</v>
      </c>
      <c r="C354" t="s">
        <v>228</v>
      </c>
      <c r="D354" t="s">
        <v>48</v>
      </c>
      <c r="E354" t="s">
        <v>230</v>
      </c>
      <c r="F354" t="s">
        <v>246</v>
      </c>
      <c r="G354">
        <v>3</v>
      </c>
      <c r="H354" t="s">
        <v>238</v>
      </c>
      <c r="I354">
        <v>12504</v>
      </c>
      <c r="J354" t="s">
        <v>239</v>
      </c>
      <c r="K354" t="s">
        <v>234</v>
      </c>
    </row>
    <row r="355" spans="1:11" x14ac:dyDescent="0.3">
      <c r="A355">
        <v>37</v>
      </c>
      <c r="B355">
        <v>1319</v>
      </c>
      <c r="C355" t="s">
        <v>235</v>
      </c>
      <c r="D355" t="s">
        <v>48</v>
      </c>
      <c r="E355" t="s">
        <v>236</v>
      </c>
      <c r="F355" t="s">
        <v>237</v>
      </c>
      <c r="G355">
        <v>1</v>
      </c>
      <c r="H355" t="s">
        <v>242</v>
      </c>
      <c r="I355">
        <v>5974</v>
      </c>
      <c r="J355" t="s">
        <v>233</v>
      </c>
      <c r="K355" t="s">
        <v>234</v>
      </c>
    </row>
    <row r="356" spans="1:11" x14ac:dyDescent="0.3">
      <c r="A356">
        <v>30</v>
      </c>
      <c r="B356">
        <v>641</v>
      </c>
      <c r="C356" t="s">
        <v>228</v>
      </c>
      <c r="D356" t="s">
        <v>250</v>
      </c>
      <c r="E356" t="s">
        <v>230</v>
      </c>
      <c r="F356" t="s">
        <v>231</v>
      </c>
      <c r="G356">
        <v>3</v>
      </c>
      <c r="H356" t="s">
        <v>238</v>
      </c>
      <c r="I356">
        <v>4736</v>
      </c>
      <c r="J356" t="s">
        <v>233</v>
      </c>
      <c r="K356" t="s">
        <v>245</v>
      </c>
    </row>
    <row r="357" spans="1:11" x14ac:dyDescent="0.3">
      <c r="A357">
        <v>26</v>
      </c>
      <c r="B357">
        <v>933</v>
      </c>
      <c r="C357" t="s">
        <v>228</v>
      </c>
      <c r="D357" t="s">
        <v>229</v>
      </c>
      <c r="E357" t="s">
        <v>236</v>
      </c>
      <c r="F357" t="s">
        <v>231</v>
      </c>
      <c r="G357">
        <v>3</v>
      </c>
      <c r="H357" t="s">
        <v>238</v>
      </c>
      <c r="I357">
        <v>5296</v>
      </c>
      <c r="J357" t="s">
        <v>239</v>
      </c>
      <c r="K357" t="s">
        <v>234</v>
      </c>
    </row>
    <row r="358" spans="1:11" x14ac:dyDescent="0.3">
      <c r="A358">
        <v>42</v>
      </c>
      <c r="B358">
        <v>1332</v>
      </c>
      <c r="C358" t="s">
        <v>235</v>
      </c>
      <c r="D358" t="s">
        <v>43</v>
      </c>
      <c r="E358" t="s">
        <v>236</v>
      </c>
      <c r="F358" t="s">
        <v>244</v>
      </c>
      <c r="G358">
        <v>4</v>
      </c>
      <c r="H358" t="s">
        <v>232</v>
      </c>
      <c r="I358">
        <v>6781</v>
      </c>
      <c r="J358" t="s">
        <v>239</v>
      </c>
      <c r="K358" t="s">
        <v>234</v>
      </c>
    </row>
    <row r="359" spans="1:11" x14ac:dyDescent="0.3">
      <c r="A359">
        <v>21</v>
      </c>
      <c r="B359">
        <v>756</v>
      </c>
      <c r="C359" t="s">
        <v>228</v>
      </c>
      <c r="D359" t="s">
        <v>250</v>
      </c>
      <c r="E359" t="s">
        <v>230</v>
      </c>
      <c r="F359" t="s">
        <v>247</v>
      </c>
      <c r="G359">
        <v>2</v>
      </c>
      <c r="H359" t="s">
        <v>232</v>
      </c>
      <c r="I359">
        <v>2174</v>
      </c>
      <c r="J359" t="s">
        <v>233</v>
      </c>
      <c r="K359" t="s">
        <v>240</v>
      </c>
    </row>
    <row r="360" spans="1:11" x14ac:dyDescent="0.3">
      <c r="A360">
        <v>36</v>
      </c>
      <c r="B360">
        <v>845</v>
      </c>
      <c r="C360" t="s">
        <v>228</v>
      </c>
      <c r="D360" t="s">
        <v>48</v>
      </c>
      <c r="E360" t="s">
        <v>230</v>
      </c>
      <c r="F360" t="s">
        <v>231</v>
      </c>
      <c r="G360">
        <v>4</v>
      </c>
      <c r="H360" t="s">
        <v>232</v>
      </c>
      <c r="I360">
        <v>6653</v>
      </c>
      <c r="J360" t="s">
        <v>239</v>
      </c>
      <c r="K360" t="s">
        <v>245</v>
      </c>
    </row>
    <row r="361" spans="1:11" x14ac:dyDescent="0.3">
      <c r="A361">
        <v>36</v>
      </c>
      <c r="B361">
        <v>541</v>
      </c>
      <c r="C361" t="s">
        <v>228</v>
      </c>
      <c r="D361" t="s">
        <v>48</v>
      </c>
      <c r="E361" t="s">
        <v>236</v>
      </c>
      <c r="F361" t="s">
        <v>231</v>
      </c>
      <c r="G361">
        <v>4</v>
      </c>
      <c r="H361" t="s">
        <v>238</v>
      </c>
      <c r="I361">
        <v>9699</v>
      </c>
      <c r="J361" t="s">
        <v>239</v>
      </c>
      <c r="K361" t="s">
        <v>240</v>
      </c>
    </row>
    <row r="362" spans="1:11" x14ac:dyDescent="0.3">
      <c r="A362">
        <v>57</v>
      </c>
      <c r="B362">
        <v>593</v>
      </c>
      <c r="C362" t="s">
        <v>235</v>
      </c>
      <c r="D362" t="s">
        <v>48</v>
      </c>
      <c r="E362" t="s">
        <v>236</v>
      </c>
      <c r="F362" t="s">
        <v>244</v>
      </c>
      <c r="G362">
        <v>3</v>
      </c>
      <c r="H362" t="s">
        <v>238</v>
      </c>
      <c r="I362">
        <v>6755</v>
      </c>
      <c r="J362" t="s">
        <v>239</v>
      </c>
      <c r="K362" t="s">
        <v>234</v>
      </c>
    </row>
    <row r="363" spans="1:11" x14ac:dyDescent="0.3">
      <c r="A363">
        <v>40</v>
      </c>
      <c r="B363">
        <v>1171</v>
      </c>
      <c r="C363" t="s">
        <v>235</v>
      </c>
      <c r="D363" t="s">
        <v>229</v>
      </c>
      <c r="E363" t="s">
        <v>230</v>
      </c>
      <c r="F363" t="s">
        <v>241</v>
      </c>
      <c r="G363">
        <v>3</v>
      </c>
      <c r="H363" t="s">
        <v>238</v>
      </c>
      <c r="I363">
        <v>2213</v>
      </c>
      <c r="J363" t="s">
        <v>233</v>
      </c>
      <c r="K363" t="s">
        <v>234</v>
      </c>
    </row>
    <row r="364" spans="1:11" x14ac:dyDescent="0.3">
      <c r="A364">
        <v>21</v>
      </c>
      <c r="B364">
        <v>895</v>
      </c>
      <c r="C364" t="s">
        <v>228</v>
      </c>
      <c r="D364" t="s">
        <v>48</v>
      </c>
      <c r="E364" t="s">
        <v>236</v>
      </c>
      <c r="F364" t="s">
        <v>247</v>
      </c>
      <c r="G364">
        <v>4</v>
      </c>
      <c r="H364" t="s">
        <v>232</v>
      </c>
      <c r="I364">
        <v>2610</v>
      </c>
      <c r="J364" t="s">
        <v>239</v>
      </c>
      <c r="K364" t="s">
        <v>245</v>
      </c>
    </row>
    <row r="365" spans="1:11" x14ac:dyDescent="0.3">
      <c r="A365">
        <v>33</v>
      </c>
      <c r="B365">
        <v>350</v>
      </c>
      <c r="C365" t="s">
        <v>228</v>
      </c>
      <c r="D365" t="s">
        <v>249</v>
      </c>
      <c r="E365" t="s">
        <v>230</v>
      </c>
      <c r="F365" t="s">
        <v>247</v>
      </c>
      <c r="G365">
        <v>3</v>
      </c>
      <c r="H365" t="s">
        <v>232</v>
      </c>
      <c r="I365">
        <v>2851</v>
      </c>
      <c r="J365" t="s">
        <v>233</v>
      </c>
      <c r="K365" t="s">
        <v>234</v>
      </c>
    </row>
    <row r="366" spans="1:11" x14ac:dyDescent="0.3">
      <c r="A366">
        <v>37</v>
      </c>
      <c r="B366">
        <v>921</v>
      </c>
      <c r="C366" t="s">
        <v>235</v>
      </c>
      <c r="D366" t="s">
        <v>48</v>
      </c>
      <c r="E366" t="s">
        <v>230</v>
      </c>
      <c r="F366" t="s">
        <v>241</v>
      </c>
      <c r="G366">
        <v>1</v>
      </c>
      <c r="H366" t="s">
        <v>238</v>
      </c>
      <c r="I366">
        <v>3452</v>
      </c>
      <c r="J366" t="s">
        <v>239</v>
      </c>
      <c r="K366" t="s">
        <v>234</v>
      </c>
    </row>
    <row r="367" spans="1:11" x14ac:dyDescent="0.3">
      <c r="A367">
        <v>46</v>
      </c>
      <c r="B367">
        <v>1144</v>
      </c>
      <c r="C367" t="s">
        <v>235</v>
      </c>
      <c r="D367" t="s">
        <v>48</v>
      </c>
      <c r="E367" t="s">
        <v>230</v>
      </c>
      <c r="F367" t="s">
        <v>243</v>
      </c>
      <c r="G367">
        <v>3</v>
      </c>
      <c r="H367" t="s">
        <v>238</v>
      </c>
      <c r="I367">
        <v>5258</v>
      </c>
      <c r="J367" t="s">
        <v>239</v>
      </c>
      <c r="K367" t="s">
        <v>245</v>
      </c>
    </row>
    <row r="368" spans="1:11" x14ac:dyDescent="0.3">
      <c r="A368">
        <v>41</v>
      </c>
      <c r="B368">
        <v>143</v>
      </c>
      <c r="C368" t="s">
        <v>228</v>
      </c>
      <c r="D368" t="s">
        <v>249</v>
      </c>
      <c r="E368" t="s">
        <v>236</v>
      </c>
      <c r="F368" t="s">
        <v>231</v>
      </c>
      <c r="G368">
        <v>2</v>
      </c>
      <c r="H368" t="s">
        <v>232</v>
      </c>
      <c r="I368">
        <v>9355</v>
      </c>
      <c r="J368" t="s">
        <v>239</v>
      </c>
      <c r="K368" t="s">
        <v>240</v>
      </c>
    </row>
    <row r="369" spans="1:11" x14ac:dyDescent="0.3">
      <c r="A369">
        <v>50</v>
      </c>
      <c r="B369">
        <v>1046</v>
      </c>
      <c r="C369" t="s">
        <v>235</v>
      </c>
      <c r="D369" t="s">
        <v>250</v>
      </c>
      <c r="E369" t="s">
        <v>236</v>
      </c>
      <c r="F369" t="s">
        <v>244</v>
      </c>
      <c r="G369">
        <v>4</v>
      </c>
      <c r="H369" t="s">
        <v>232</v>
      </c>
      <c r="I369">
        <v>10496</v>
      </c>
      <c r="J369" t="s">
        <v>239</v>
      </c>
      <c r="K369" t="s">
        <v>234</v>
      </c>
    </row>
    <row r="370" spans="1:11" x14ac:dyDescent="0.3">
      <c r="A370">
        <v>40</v>
      </c>
      <c r="B370">
        <v>575</v>
      </c>
      <c r="C370" t="s">
        <v>228</v>
      </c>
      <c r="D370" t="s">
        <v>249</v>
      </c>
      <c r="E370" t="s">
        <v>236</v>
      </c>
      <c r="F370" t="s">
        <v>231</v>
      </c>
      <c r="G370">
        <v>3</v>
      </c>
      <c r="H370" t="s">
        <v>238</v>
      </c>
      <c r="I370">
        <v>6380</v>
      </c>
      <c r="J370" t="s">
        <v>233</v>
      </c>
      <c r="K370" t="s">
        <v>234</v>
      </c>
    </row>
    <row r="371" spans="1:11" x14ac:dyDescent="0.3">
      <c r="A371">
        <v>31</v>
      </c>
      <c r="B371">
        <v>408</v>
      </c>
      <c r="C371" t="s">
        <v>235</v>
      </c>
      <c r="D371" t="s">
        <v>229</v>
      </c>
      <c r="E371" t="s">
        <v>236</v>
      </c>
      <c r="F371" t="s">
        <v>237</v>
      </c>
      <c r="G371">
        <v>2</v>
      </c>
      <c r="H371" t="s">
        <v>232</v>
      </c>
      <c r="I371">
        <v>2657</v>
      </c>
      <c r="J371" t="s">
        <v>233</v>
      </c>
      <c r="K371" t="s">
        <v>234</v>
      </c>
    </row>
    <row r="372" spans="1:11" x14ac:dyDescent="0.3">
      <c r="A372">
        <v>21</v>
      </c>
      <c r="B372">
        <v>156</v>
      </c>
      <c r="C372" t="s">
        <v>228</v>
      </c>
      <c r="D372" t="s">
        <v>229</v>
      </c>
      <c r="E372" t="s">
        <v>230</v>
      </c>
      <c r="F372" t="s">
        <v>247</v>
      </c>
      <c r="G372">
        <v>2</v>
      </c>
      <c r="H372" t="s">
        <v>232</v>
      </c>
      <c r="I372">
        <v>2716</v>
      </c>
      <c r="J372" t="s">
        <v>239</v>
      </c>
      <c r="K372" t="s">
        <v>234</v>
      </c>
    </row>
    <row r="373" spans="1:11" x14ac:dyDescent="0.3">
      <c r="A373">
        <v>29</v>
      </c>
      <c r="B373">
        <v>1283</v>
      </c>
      <c r="C373" t="s">
        <v>235</v>
      </c>
      <c r="D373" t="s">
        <v>229</v>
      </c>
      <c r="E373" t="s">
        <v>236</v>
      </c>
      <c r="F373" t="s">
        <v>237</v>
      </c>
      <c r="G373">
        <v>4</v>
      </c>
      <c r="H373" t="s">
        <v>232</v>
      </c>
      <c r="I373">
        <v>2201</v>
      </c>
      <c r="J373" t="s">
        <v>239</v>
      </c>
      <c r="K373" t="s">
        <v>234</v>
      </c>
    </row>
    <row r="374" spans="1:11" x14ac:dyDescent="0.3">
      <c r="A374">
        <v>35</v>
      </c>
      <c r="B374">
        <v>755</v>
      </c>
      <c r="C374" t="s">
        <v>235</v>
      </c>
      <c r="D374" t="s">
        <v>229</v>
      </c>
      <c r="E374" t="s">
        <v>236</v>
      </c>
      <c r="F374" t="s">
        <v>244</v>
      </c>
      <c r="G374">
        <v>2</v>
      </c>
      <c r="H374" t="s">
        <v>232</v>
      </c>
      <c r="I374">
        <v>6540</v>
      </c>
      <c r="J374" t="s">
        <v>239</v>
      </c>
      <c r="K374" t="s">
        <v>234</v>
      </c>
    </row>
    <row r="375" spans="1:11" x14ac:dyDescent="0.3">
      <c r="A375">
        <v>27</v>
      </c>
      <c r="B375">
        <v>1469</v>
      </c>
      <c r="C375" t="s">
        <v>235</v>
      </c>
      <c r="D375" t="s">
        <v>48</v>
      </c>
      <c r="E375" t="s">
        <v>236</v>
      </c>
      <c r="F375" t="s">
        <v>241</v>
      </c>
      <c r="G375">
        <v>2</v>
      </c>
      <c r="H375" t="s">
        <v>242</v>
      </c>
      <c r="I375">
        <v>3816</v>
      </c>
      <c r="J375" t="s">
        <v>239</v>
      </c>
      <c r="K375" t="s">
        <v>234</v>
      </c>
    </row>
    <row r="376" spans="1:11" x14ac:dyDescent="0.3">
      <c r="A376">
        <v>28</v>
      </c>
      <c r="B376">
        <v>304</v>
      </c>
      <c r="C376" t="s">
        <v>228</v>
      </c>
      <c r="D376" t="s">
        <v>229</v>
      </c>
      <c r="E376" t="s">
        <v>236</v>
      </c>
      <c r="F376" t="s">
        <v>231</v>
      </c>
      <c r="G376">
        <v>4</v>
      </c>
      <c r="H376" t="s">
        <v>232</v>
      </c>
      <c r="I376">
        <v>5253</v>
      </c>
      <c r="J376" t="s">
        <v>239</v>
      </c>
      <c r="K376" t="s">
        <v>234</v>
      </c>
    </row>
    <row r="377" spans="1:11" x14ac:dyDescent="0.3">
      <c r="A377">
        <v>49</v>
      </c>
      <c r="B377">
        <v>1261</v>
      </c>
      <c r="C377" t="s">
        <v>235</v>
      </c>
      <c r="D377" t="s">
        <v>43</v>
      </c>
      <c r="E377" t="s">
        <v>236</v>
      </c>
      <c r="F377" t="s">
        <v>244</v>
      </c>
      <c r="G377">
        <v>3</v>
      </c>
      <c r="H377" t="s">
        <v>232</v>
      </c>
      <c r="I377">
        <v>10965</v>
      </c>
      <c r="J377" t="s">
        <v>239</v>
      </c>
      <c r="K377" t="s">
        <v>234</v>
      </c>
    </row>
    <row r="378" spans="1:11" x14ac:dyDescent="0.3">
      <c r="A378">
        <v>51</v>
      </c>
      <c r="B378">
        <v>1178</v>
      </c>
      <c r="C378" t="s">
        <v>228</v>
      </c>
      <c r="D378" t="s">
        <v>229</v>
      </c>
      <c r="E378" t="s">
        <v>230</v>
      </c>
      <c r="F378" t="s">
        <v>231</v>
      </c>
      <c r="G378">
        <v>4</v>
      </c>
      <c r="H378" t="s">
        <v>238</v>
      </c>
      <c r="I378">
        <v>4936</v>
      </c>
      <c r="J378" t="s">
        <v>239</v>
      </c>
      <c r="K378" t="s">
        <v>234</v>
      </c>
    </row>
    <row r="379" spans="1:11" x14ac:dyDescent="0.3">
      <c r="A379">
        <v>36</v>
      </c>
      <c r="B379">
        <v>329</v>
      </c>
      <c r="C379" t="s">
        <v>235</v>
      </c>
      <c r="D379" t="s">
        <v>229</v>
      </c>
      <c r="E379" t="s">
        <v>230</v>
      </c>
      <c r="F379" t="s">
        <v>237</v>
      </c>
      <c r="G379">
        <v>3</v>
      </c>
      <c r="H379" t="s">
        <v>238</v>
      </c>
      <c r="I379">
        <v>2543</v>
      </c>
      <c r="J379" t="s">
        <v>239</v>
      </c>
      <c r="K379" t="s">
        <v>234</v>
      </c>
    </row>
    <row r="380" spans="1:11" x14ac:dyDescent="0.3">
      <c r="A380">
        <v>34</v>
      </c>
      <c r="B380">
        <v>1362</v>
      </c>
      <c r="C380" t="s">
        <v>228</v>
      </c>
      <c r="D380" t="s">
        <v>249</v>
      </c>
      <c r="E380" t="s">
        <v>236</v>
      </c>
      <c r="F380" t="s">
        <v>231</v>
      </c>
      <c r="G380">
        <v>4</v>
      </c>
      <c r="H380" t="s">
        <v>232</v>
      </c>
      <c r="I380">
        <v>5304</v>
      </c>
      <c r="J380" t="s">
        <v>233</v>
      </c>
      <c r="K380" t="s">
        <v>245</v>
      </c>
    </row>
    <row r="381" spans="1:11" x14ac:dyDescent="0.3">
      <c r="A381">
        <v>55</v>
      </c>
      <c r="B381">
        <v>1311</v>
      </c>
      <c r="C381" t="s">
        <v>235</v>
      </c>
      <c r="D381" t="s">
        <v>229</v>
      </c>
      <c r="E381" t="s">
        <v>230</v>
      </c>
      <c r="F381" t="s">
        <v>246</v>
      </c>
      <c r="G381">
        <v>4</v>
      </c>
      <c r="H381" t="s">
        <v>232</v>
      </c>
      <c r="I381">
        <v>16659</v>
      </c>
      <c r="J381" t="s">
        <v>233</v>
      </c>
      <c r="K381" t="s">
        <v>234</v>
      </c>
    </row>
    <row r="382" spans="1:11" x14ac:dyDescent="0.3">
      <c r="A382">
        <v>24</v>
      </c>
      <c r="B382">
        <v>1371</v>
      </c>
      <c r="C382" t="s">
        <v>228</v>
      </c>
      <c r="D382" t="s">
        <v>249</v>
      </c>
      <c r="E382" t="s">
        <v>230</v>
      </c>
      <c r="F382" t="s">
        <v>231</v>
      </c>
      <c r="G382">
        <v>3</v>
      </c>
      <c r="H382" t="s">
        <v>242</v>
      </c>
      <c r="I382">
        <v>4260</v>
      </c>
      <c r="J382" t="s">
        <v>233</v>
      </c>
      <c r="K382" t="s">
        <v>234</v>
      </c>
    </row>
    <row r="383" spans="1:11" x14ac:dyDescent="0.3">
      <c r="A383">
        <v>30</v>
      </c>
      <c r="B383">
        <v>202</v>
      </c>
      <c r="C383" t="s">
        <v>228</v>
      </c>
      <c r="D383" t="s">
        <v>250</v>
      </c>
      <c r="E383" t="s">
        <v>236</v>
      </c>
      <c r="F383" t="s">
        <v>247</v>
      </c>
      <c r="G383">
        <v>2</v>
      </c>
      <c r="H383" t="s">
        <v>238</v>
      </c>
      <c r="I383">
        <v>2476</v>
      </c>
      <c r="J383" t="s">
        <v>239</v>
      </c>
      <c r="K383" t="s">
        <v>234</v>
      </c>
    </row>
    <row r="384" spans="1:11" x14ac:dyDescent="0.3">
      <c r="A384">
        <v>26</v>
      </c>
      <c r="B384">
        <v>575</v>
      </c>
      <c r="C384" t="s">
        <v>235</v>
      </c>
      <c r="D384" t="s">
        <v>250</v>
      </c>
      <c r="E384" t="s">
        <v>236</v>
      </c>
      <c r="F384" t="s">
        <v>237</v>
      </c>
      <c r="G384">
        <v>1</v>
      </c>
      <c r="H384" t="s">
        <v>232</v>
      </c>
      <c r="I384">
        <v>3102</v>
      </c>
      <c r="J384" t="s">
        <v>239</v>
      </c>
      <c r="K384" t="s">
        <v>240</v>
      </c>
    </row>
    <row r="385" spans="1:11" x14ac:dyDescent="0.3">
      <c r="A385">
        <v>22</v>
      </c>
      <c r="B385">
        <v>253</v>
      </c>
      <c r="C385" t="s">
        <v>235</v>
      </c>
      <c r="D385" t="s">
        <v>48</v>
      </c>
      <c r="E385" t="s">
        <v>230</v>
      </c>
      <c r="F385" t="s">
        <v>237</v>
      </c>
      <c r="G385">
        <v>2</v>
      </c>
      <c r="H385" t="s">
        <v>238</v>
      </c>
      <c r="I385">
        <v>2244</v>
      </c>
      <c r="J385" t="s">
        <v>239</v>
      </c>
      <c r="K385" t="s">
        <v>234</v>
      </c>
    </row>
    <row r="386" spans="1:11" x14ac:dyDescent="0.3">
      <c r="A386">
        <v>36</v>
      </c>
      <c r="B386">
        <v>164</v>
      </c>
      <c r="C386" t="s">
        <v>228</v>
      </c>
      <c r="D386" t="s">
        <v>48</v>
      </c>
      <c r="E386" t="s">
        <v>236</v>
      </c>
      <c r="F386" t="s">
        <v>231</v>
      </c>
      <c r="G386">
        <v>3</v>
      </c>
      <c r="H386" t="s">
        <v>238</v>
      </c>
      <c r="I386">
        <v>7596</v>
      </c>
      <c r="J386" t="s">
        <v>239</v>
      </c>
      <c r="K386" t="s">
        <v>234</v>
      </c>
    </row>
    <row r="387" spans="1:11" x14ac:dyDescent="0.3">
      <c r="A387">
        <v>30</v>
      </c>
      <c r="B387">
        <v>464</v>
      </c>
      <c r="C387" t="s">
        <v>235</v>
      </c>
      <c r="D387" t="s">
        <v>250</v>
      </c>
      <c r="E387" t="s">
        <v>236</v>
      </c>
      <c r="F387" t="s">
        <v>237</v>
      </c>
      <c r="G387">
        <v>4</v>
      </c>
      <c r="H387" t="s">
        <v>232</v>
      </c>
      <c r="I387">
        <v>2285</v>
      </c>
      <c r="J387" t="s">
        <v>233</v>
      </c>
      <c r="K387" t="s">
        <v>240</v>
      </c>
    </row>
    <row r="388" spans="1:11" x14ac:dyDescent="0.3">
      <c r="A388">
        <v>37</v>
      </c>
      <c r="B388">
        <v>1107</v>
      </c>
      <c r="C388" t="s">
        <v>235</v>
      </c>
      <c r="D388" t="s">
        <v>229</v>
      </c>
      <c r="E388" t="s">
        <v>230</v>
      </c>
      <c r="F388" t="s">
        <v>241</v>
      </c>
      <c r="G388">
        <v>1</v>
      </c>
      <c r="H388" t="s">
        <v>242</v>
      </c>
      <c r="I388">
        <v>3034</v>
      </c>
      <c r="J388" t="s">
        <v>239</v>
      </c>
      <c r="K388" t="s">
        <v>234</v>
      </c>
    </row>
    <row r="389" spans="1:11" x14ac:dyDescent="0.3">
      <c r="A389">
        <v>40</v>
      </c>
      <c r="B389">
        <v>759</v>
      </c>
      <c r="C389" t="s">
        <v>228</v>
      </c>
      <c r="D389" t="s">
        <v>249</v>
      </c>
      <c r="E389" t="s">
        <v>230</v>
      </c>
      <c r="F389" t="s">
        <v>231</v>
      </c>
      <c r="G389">
        <v>2</v>
      </c>
      <c r="H389" t="s">
        <v>242</v>
      </c>
      <c r="I389">
        <v>5715</v>
      </c>
      <c r="J389" t="s">
        <v>239</v>
      </c>
      <c r="K389" t="s">
        <v>234</v>
      </c>
    </row>
    <row r="390" spans="1:11" x14ac:dyDescent="0.3">
      <c r="A390">
        <v>42</v>
      </c>
      <c r="B390">
        <v>201</v>
      </c>
      <c r="C390" t="s">
        <v>235</v>
      </c>
      <c r="D390" t="s">
        <v>229</v>
      </c>
      <c r="E390" t="s">
        <v>230</v>
      </c>
      <c r="F390" t="s">
        <v>241</v>
      </c>
      <c r="G390">
        <v>1</v>
      </c>
      <c r="H390" t="s">
        <v>242</v>
      </c>
      <c r="I390">
        <v>2576</v>
      </c>
      <c r="J390" t="s">
        <v>239</v>
      </c>
      <c r="K390" t="s">
        <v>234</v>
      </c>
    </row>
    <row r="391" spans="1:11" x14ac:dyDescent="0.3">
      <c r="A391">
        <v>37</v>
      </c>
      <c r="B391">
        <v>1305</v>
      </c>
      <c r="C391" t="s">
        <v>235</v>
      </c>
      <c r="D391" t="s">
        <v>229</v>
      </c>
      <c r="E391" t="s">
        <v>236</v>
      </c>
      <c r="F391" t="s">
        <v>243</v>
      </c>
      <c r="G391">
        <v>2</v>
      </c>
      <c r="H391" t="s">
        <v>232</v>
      </c>
      <c r="I391">
        <v>4197</v>
      </c>
      <c r="J391" t="s">
        <v>233</v>
      </c>
      <c r="K391" t="s">
        <v>234</v>
      </c>
    </row>
    <row r="392" spans="1:11" x14ac:dyDescent="0.3">
      <c r="A392">
        <v>43</v>
      </c>
      <c r="B392">
        <v>982</v>
      </c>
      <c r="C392" t="s">
        <v>235</v>
      </c>
      <c r="D392" t="s">
        <v>229</v>
      </c>
      <c r="E392" t="s">
        <v>236</v>
      </c>
      <c r="F392" t="s">
        <v>248</v>
      </c>
      <c r="G392">
        <v>2</v>
      </c>
      <c r="H392" t="s">
        <v>242</v>
      </c>
      <c r="I392">
        <v>14336</v>
      </c>
      <c r="J392" t="s">
        <v>239</v>
      </c>
      <c r="K392" t="s">
        <v>234</v>
      </c>
    </row>
    <row r="393" spans="1:11" x14ac:dyDescent="0.3">
      <c r="A393">
        <v>40</v>
      </c>
      <c r="B393">
        <v>555</v>
      </c>
      <c r="C393" t="s">
        <v>235</v>
      </c>
      <c r="D393" t="s">
        <v>48</v>
      </c>
      <c r="E393" t="s">
        <v>230</v>
      </c>
      <c r="F393" t="s">
        <v>241</v>
      </c>
      <c r="G393">
        <v>3</v>
      </c>
      <c r="H393" t="s">
        <v>238</v>
      </c>
      <c r="I393">
        <v>3448</v>
      </c>
      <c r="J393" t="s">
        <v>239</v>
      </c>
      <c r="K393" t="s">
        <v>234</v>
      </c>
    </row>
    <row r="394" spans="1:11" x14ac:dyDescent="0.3">
      <c r="A394">
        <v>54</v>
      </c>
      <c r="B394">
        <v>821</v>
      </c>
      <c r="C394" t="s">
        <v>235</v>
      </c>
      <c r="D394" t="s">
        <v>48</v>
      </c>
      <c r="E394" t="s">
        <v>236</v>
      </c>
      <c r="F394" t="s">
        <v>248</v>
      </c>
      <c r="G394">
        <v>1</v>
      </c>
      <c r="H394" t="s">
        <v>238</v>
      </c>
      <c r="I394">
        <v>19406</v>
      </c>
      <c r="J394" t="s">
        <v>239</v>
      </c>
      <c r="K394" t="s">
        <v>234</v>
      </c>
    </row>
    <row r="395" spans="1:11" x14ac:dyDescent="0.3">
      <c r="A395">
        <v>34</v>
      </c>
      <c r="B395">
        <v>1381</v>
      </c>
      <c r="C395" t="s">
        <v>228</v>
      </c>
      <c r="D395" t="s">
        <v>249</v>
      </c>
      <c r="E395" t="s">
        <v>230</v>
      </c>
      <c r="F395" t="s">
        <v>231</v>
      </c>
      <c r="G395">
        <v>3</v>
      </c>
      <c r="H395" t="s">
        <v>238</v>
      </c>
      <c r="I395">
        <v>6538</v>
      </c>
      <c r="J395" t="s">
        <v>239</v>
      </c>
      <c r="K395" t="s">
        <v>245</v>
      </c>
    </row>
    <row r="396" spans="1:11" x14ac:dyDescent="0.3">
      <c r="A396">
        <v>31</v>
      </c>
      <c r="B396">
        <v>480</v>
      </c>
      <c r="C396" t="s">
        <v>235</v>
      </c>
      <c r="D396" t="s">
        <v>48</v>
      </c>
      <c r="E396" t="s">
        <v>230</v>
      </c>
      <c r="F396" t="s">
        <v>243</v>
      </c>
      <c r="G396">
        <v>1</v>
      </c>
      <c r="H396" t="s">
        <v>238</v>
      </c>
      <c r="I396">
        <v>4306</v>
      </c>
      <c r="J396" t="s">
        <v>239</v>
      </c>
      <c r="K396" t="s">
        <v>234</v>
      </c>
    </row>
    <row r="397" spans="1:11" x14ac:dyDescent="0.3">
      <c r="A397">
        <v>43</v>
      </c>
      <c r="B397">
        <v>313</v>
      </c>
      <c r="C397" t="s">
        <v>235</v>
      </c>
      <c r="D397" t="s">
        <v>48</v>
      </c>
      <c r="E397" t="s">
        <v>236</v>
      </c>
      <c r="F397" t="s">
        <v>241</v>
      </c>
      <c r="G397">
        <v>4</v>
      </c>
      <c r="H397" t="s">
        <v>238</v>
      </c>
      <c r="I397">
        <v>2258</v>
      </c>
      <c r="J397" t="s">
        <v>239</v>
      </c>
      <c r="K397" t="s">
        <v>240</v>
      </c>
    </row>
    <row r="398" spans="1:11" x14ac:dyDescent="0.3">
      <c r="A398">
        <v>43</v>
      </c>
      <c r="B398">
        <v>1473</v>
      </c>
      <c r="C398" t="s">
        <v>235</v>
      </c>
      <c r="D398" t="s">
        <v>43</v>
      </c>
      <c r="E398" t="s">
        <v>230</v>
      </c>
      <c r="F398" t="s">
        <v>244</v>
      </c>
      <c r="G398">
        <v>3</v>
      </c>
      <c r="H398" t="s">
        <v>242</v>
      </c>
      <c r="I398">
        <v>4522</v>
      </c>
      <c r="J398" t="s">
        <v>233</v>
      </c>
      <c r="K398" t="s">
        <v>234</v>
      </c>
    </row>
    <row r="399" spans="1:11" x14ac:dyDescent="0.3">
      <c r="A399">
        <v>25</v>
      </c>
      <c r="B399">
        <v>891</v>
      </c>
      <c r="C399" t="s">
        <v>228</v>
      </c>
      <c r="D399" t="s">
        <v>229</v>
      </c>
      <c r="E399" t="s">
        <v>230</v>
      </c>
      <c r="F399" t="s">
        <v>231</v>
      </c>
      <c r="G399">
        <v>4</v>
      </c>
      <c r="H399" t="s">
        <v>232</v>
      </c>
      <c r="I399">
        <v>4487</v>
      </c>
      <c r="J399" t="s">
        <v>233</v>
      </c>
      <c r="K399" t="s">
        <v>234</v>
      </c>
    </row>
    <row r="400" spans="1:11" x14ac:dyDescent="0.3">
      <c r="A400">
        <v>37</v>
      </c>
      <c r="B400">
        <v>1063</v>
      </c>
      <c r="C400" t="s">
        <v>235</v>
      </c>
      <c r="D400" t="s">
        <v>48</v>
      </c>
      <c r="E400" t="s">
        <v>230</v>
      </c>
      <c r="F400" t="s">
        <v>237</v>
      </c>
      <c r="G400">
        <v>3</v>
      </c>
      <c r="H400" t="s">
        <v>238</v>
      </c>
      <c r="I400">
        <v>4449</v>
      </c>
      <c r="J400" t="s">
        <v>233</v>
      </c>
      <c r="K400" t="s">
        <v>245</v>
      </c>
    </row>
    <row r="401" spans="1:11" x14ac:dyDescent="0.3">
      <c r="A401">
        <v>31</v>
      </c>
      <c r="B401">
        <v>329</v>
      </c>
      <c r="C401" t="s">
        <v>235</v>
      </c>
      <c r="D401" t="s">
        <v>229</v>
      </c>
      <c r="E401" t="s">
        <v>236</v>
      </c>
      <c r="F401" t="s">
        <v>241</v>
      </c>
      <c r="G401">
        <v>1</v>
      </c>
      <c r="H401" t="s">
        <v>238</v>
      </c>
      <c r="I401">
        <v>2218</v>
      </c>
      <c r="J401" t="s">
        <v>239</v>
      </c>
      <c r="K401" t="s">
        <v>234</v>
      </c>
    </row>
    <row r="402" spans="1:11" x14ac:dyDescent="0.3">
      <c r="A402">
        <v>39</v>
      </c>
      <c r="B402">
        <v>1218</v>
      </c>
      <c r="C402" t="s">
        <v>235</v>
      </c>
      <c r="D402" t="s">
        <v>229</v>
      </c>
      <c r="E402" t="s">
        <v>236</v>
      </c>
      <c r="F402" t="s">
        <v>246</v>
      </c>
      <c r="G402">
        <v>3</v>
      </c>
      <c r="H402" t="s">
        <v>242</v>
      </c>
      <c r="I402">
        <v>19197</v>
      </c>
      <c r="J402" t="s">
        <v>233</v>
      </c>
      <c r="K402" t="s">
        <v>240</v>
      </c>
    </row>
    <row r="403" spans="1:11" x14ac:dyDescent="0.3">
      <c r="A403">
        <v>56</v>
      </c>
      <c r="B403">
        <v>906</v>
      </c>
      <c r="C403" t="s">
        <v>228</v>
      </c>
      <c r="D403" t="s">
        <v>229</v>
      </c>
      <c r="E403" t="s">
        <v>230</v>
      </c>
      <c r="F403" t="s">
        <v>231</v>
      </c>
      <c r="G403">
        <v>1</v>
      </c>
      <c r="H403" t="s">
        <v>238</v>
      </c>
      <c r="I403">
        <v>13212</v>
      </c>
      <c r="J403" t="s">
        <v>239</v>
      </c>
      <c r="K403" t="s">
        <v>240</v>
      </c>
    </row>
    <row r="404" spans="1:11" x14ac:dyDescent="0.3">
      <c r="A404">
        <v>30</v>
      </c>
      <c r="B404">
        <v>1082</v>
      </c>
      <c r="C404" t="s">
        <v>228</v>
      </c>
      <c r="D404" t="s">
        <v>250</v>
      </c>
      <c r="E404" t="s">
        <v>230</v>
      </c>
      <c r="F404" t="s">
        <v>231</v>
      </c>
      <c r="G404">
        <v>3</v>
      </c>
      <c r="H404" t="s">
        <v>232</v>
      </c>
      <c r="I404">
        <v>6577</v>
      </c>
      <c r="J404" t="s">
        <v>239</v>
      </c>
      <c r="K404" t="s">
        <v>234</v>
      </c>
    </row>
    <row r="405" spans="1:11" x14ac:dyDescent="0.3">
      <c r="A405">
        <v>41</v>
      </c>
      <c r="B405">
        <v>645</v>
      </c>
      <c r="C405" t="s">
        <v>228</v>
      </c>
      <c r="D405" t="s">
        <v>249</v>
      </c>
      <c r="E405" t="s">
        <v>236</v>
      </c>
      <c r="F405" t="s">
        <v>231</v>
      </c>
      <c r="G405">
        <v>1</v>
      </c>
      <c r="H405" t="s">
        <v>238</v>
      </c>
      <c r="I405">
        <v>8392</v>
      </c>
      <c r="J405" t="s">
        <v>239</v>
      </c>
      <c r="K405" t="s">
        <v>234</v>
      </c>
    </row>
    <row r="406" spans="1:11" x14ac:dyDescent="0.3">
      <c r="A406">
        <v>28</v>
      </c>
      <c r="B406">
        <v>1300</v>
      </c>
      <c r="C406" t="s">
        <v>235</v>
      </c>
      <c r="D406" t="s">
        <v>48</v>
      </c>
      <c r="E406" t="s">
        <v>236</v>
      </c>
      <c r="F406" t="s">
        <v>241</v>
      </c>
      <c r="G406">
        <v>1</v>
      </c>
      <c r="H406" t="s">
        <v>242</v>
      </c>
      <c r="I406">
        <v>4558</v>
      </c>
      <c r="J406" t="s">
        <v>239</v>
      </c>
      <c r="K406" t="s">
        <v>234</v>
      </c>
    </row>
    <row r="407" spans="1:11" x14ac:dyDescent="0.3">
      <c r="A407">
        <v>25</v>
      </c>
      <c r="B407">
        <v>688</v>
      </c>
      <c r="C407" t="s">
        <v>235</v>
      </c>
      <c r="D407" t="s">
        <v>48</v>
      </c>
      <c r="E407" t="s">
        <v>236</v>
      </c>
      <c r="F407" t="s">
        <v>241</v>
      </c>
      <c r="G407">
        <v>1</v>
      </c>
      <c r="H407" t="s">
        <v>238</v>
      </c>
      <c r="I407">
        <v>4031</v>
      </c>
      <c r="J407" t="s">
        <v>239</v>
      </c>
      <c r="K407" t="s">
        <v>234</v>
      </c>
    </row>
    <row r="408" spans="1:11" x14ac:dyDescent="0.3">
      <c r="A408">
        <v>52</v>
      </c>
      <c r="B408">
        <v>319</v>
      </c>
      <c r="C408" t="s">
        <v>235</v>
      </c>
      <c r="D408" t="s">
        <v>48</v>
      </c>
      <c r="E408" t="s">
        <v>236</v>
      </c>
      <c r="F408" t="s">
        <v>243</v>
      </c>
      <c r="G408">
        <v>3</v>
      </c>
      <c r="H408" t="s">
        <v>238</v>
      </c>
      <c r="I408">
        <v>7969</v>
      </c>
      <c r="J408" t="s">
        <v>233</v>
      </c>
      <c r="K408" t="s">
        <v>234</v>
      </c>
    </row>
    <row r="409" spans="1:11" x14ac:dyDescent="0.3">
      <c r="A409">
        <v>45</v>
      </c>
      <c r="B409">
        <v>192</v>
      </c>
      <c r="C409" t="s">
        <v>235</v>
      </c>
      <c r="D409" t="s">
        <v>229</v>
      </c>
      <c r="E409" t="s">
        <v>236</v>
      </c>
      <c r="F409" t="s">
        <v>237</v>
      </c>
      <c r="G409">
        <v>4</v>
      </c>
      <c r="H409" t="s">
        <v>238</v>
      </c>
      <c r="I409">
        <v>2654</v>
      </c>
      <c r="J409" t="s">
        <v>239</v>
      </c>
      <c r="K409" t="s">
        <v>234</v>
      </c>
    </row>
    <row r="410" spans="1:11" x14ac:dyDescent="0.3">
      <c r="A410">
        <v>52</v>
      </c>
      <c r="B410">
        <v>1490</v>
      </c>
      <c r="C410" t="s">
        <v>235</v>
      </c>
      <c r="D410" t="s">
        <v>229</v>
      </c>
      <c r="E410" t="s">
        <v>230</v>
      </c>
      <c r="F410" t="s">
        <v>246</v>
      </c>
      <c r="G410">
        <v>4</v>
      </c>
      <c r="H410" t="s">
        <v>238</v>
      </c>
      <c r="I410">
        <v>16555</v>
      </c>
      <c r="J410" t="s">
        <v>239</v>
      </c>
      <c r="K410" t="s">
        <v>234</v>
      </c>
    </row>
    <row r="411" spans="1:11" x14ac:dyDescent="0.3">
      <c r="A411">
        <v>42</v>
      </c>
      <c r="B411">
        <v>532</v>
      </c>
      <c r="C411" t="s">
        <v>235</v>
      </c>
      <c r="D411" t="s">
        <v>229</v>
      </c>
      <c r="E411" t="s">
        <v>230</v>
      </c>
      <c r="F411" t="s">
        <v>237</v>
      </c>
      <c r="G411">
        <v>3</v>
      </c>
      <c r="H411" t="s">
        <v>242</v>
      </c>
      <c r="I411">
        <v>4556</v>
      </c>
      <c r="J411" t="s">
        <v>239</v>
      </c>
      <c r="K411" t="s">
        <v>240</v>
      </c>
    </row>
    <row r="412" spans="1:11" x14ac:dyDescent="0.3">
      <c r="A412">
        <v>30</v>
      </c>
      <c r="B412">
        <v>317</v>
      </c>
      <c r="C412" t="s">
        <v>235</v>
      </c>
      <c r="D412" t="s">
        <v>229</v>
      </c>
      <c r="E412" t="s">
        <v>230</v>
      </c>
      <c r="F412" t="s">
        <v>243</v>
      </c>
      <c r="G412">
        <v>4</v>
      </c>
      <c r="H412" t="s">
        <v>232</v>
      </c>
      <c r="I412">
        <v>6091</v>
      </c>
      <c r="J412" t="s">
        <v>239</v>
      </c>
      <c r="K412" t="s">
        <v>234</v>
      </c>
    </row>
    <row r="413" spans="1:11" x14ac:dyDescent="0.3">
      <c r="A413">
        <v>60</v>
      </c>
      <c r="B413">
        <v>422</v>
      </c>
      <c r="C413" t="s">
        <v>235</v>
      </c>
      <c r="D413" t="s">
        <v>229</v>
      </c>
      <c r="E413" t="s">
        <v>230</v>
      </c>
      <c r="F413" t="s">
        <v>246</v>
      </c>
      <c r="G413">
        <v>1</v>
      </c>
      <c r="H413" t="s">
        <v>238</v>
      </c>
      <c r="I413">
        <v>19566</v>
      </c>
      <c r="J413" t="s">
        <v>239</v>
      </c>
      <c r="K413" t="s">
        <v>234</v>
      </c>
    </row>
    <row r="414" spans="1:11" x14ac:dyDescent="0.3">
      <c r="A414">
        <v>46</v>
      </c>
      <c r="B414">
        <v>1485</v>
      </c>
      <c r="C414" t="s">
        <v>235</v>
      </c>
      <c r="D414" t="s">
        <v>48</v>
      </c>
      <c r="E414" t="s">
        <v>230</v>
      </c>
      <c r="F414" t="s">
        <v>243</v>
      </c>
      <c r="G414">
        <v>3</v>
      </c>
      <c r="H414" t="s">
        <v>242</v>
      </c>
      <c r="I414">
        <v>4810</v>
      </c>
      <c r="J414" t="s">
        <v>239</v>
      </c>
      <c r="K414" t="s">
        <v>234</v>
      </c>
    </row>
    <row r="415" spans="1:11" x14ac:dyDescent="0.3">
      <c r="A415">
        <v>42</v>
      </c>
      <c r="B415">
        <v>1368</v>
      </c>
      <c r="C415" t="s">
        <v>235</v>
      </c>
      <c r="D415" t="s">
        <v>250</v>
      </c>
      <c r="E415" t="s">
        <v>230</v>
      </c>
      <c r="F415" t="s">
        <v>244</v>
      </c>
      <c r="G415">
        <v>4</v>
      </c>
      <c r="H415" t="s">
        <v>238</v>
      </c>
      <c r="I415">
        <v>4523</v>
      </c>
      <c r="J415" t="s">
        <v>239</v>
      </c>
      <c r="K415" t="s">
        <v>240</v>
      </c>
    </row>
    <row r="416" spans="1:11" x14ac:dyDescent="0.3">
      <c r="A416">
        <v>24</v>
      </c>
      <c r="B416">
        <v>1448</v>
      </c>
      <c r="C416" t="s">
        <v>228</v>
      </c>
      <c r="D416" t="s">
        <v>250</v>
      </c>
      <c r="E416" t="s">
        <v>230</v>
      </c>
      <c r="F416" t="s">
        <v>247</v>
      </c>
      <c r="G416">
        <v>2</v>
      </c>
      <c r="H416" t="s">
        <v>232</v>
      </c>
      <c r="I416">
        <v>3202</v>
      </c>
      <c r="J416" t="s">
        <v>233</v>
      </c>
      <c r="K416" t="s">
        <v>234</v>
      </c>
    </row>
    <row r="417" spans="1:11" x14ac:dyDescent="0.3">
      <c r="A417">
        <v>34</v>
      </c>
      <c r="B417">
        <v>296</v>
      </c>
      <c r="C417" t="s">
        <v>228</v>
      </c>
      <c r="D417" t="s">
        <v>249</v>
      </c>
      <c r="E417" t="s">
        <v>230</v>
      </c>
      <c r="F417" t="s">
        <v>247</v>
      </c>
      <c r="G417">
        <v>3</v>
      </c>
      <c r="H417" t="s">
        <v>242</v>
      </c>
      <c r="I417">
        <v>2351</v>
      </c>
      <c r="J417" t="s">
        <v>239</v>
      </c>
      <c r="K417" t="s">
        <v>240</v>
      </c>
    </row>
    <row r="418" spans="1:11" x14ac:dyDescent="0.3">
      <c r="A418">
        <v>38</v>
      </c>
      <c r="B418">
        <v>1490</v>
      </c>
      <c r="C418" t="s">
        <v>235</v>
      </c>
      <c r="D418" t="s">
        <v>229</v>
      </c>
      <c r="E418" t="s">
        <v>236</v>
      </c>
      <c r="F418" t="s">
        <v>241</v>
      </c>
      <c r="G418">
        <v>4</v>
      </c>
      <c r="H418" t="s">
        <v>238</v>
      </c>
      <c r="I418">
        <v>1702</v>
      </c>
      <c r="J418" t="s">
        <v>233</v>
      </c>
      <c r="K418" t="s">
        <v>240</v>
      </c>
    </row>
    <row r="419" spans="1:11" x14ac:dyDescent="0.3">
      <c r="A419">
        <v>40</v>
      </c>
      <c r="B419">
        <v>1398</v>
      </c>
      <c r="C419" t="s">
        <v>228</v>
      </c>
      <c r="D419" t="s">
        <v>229</v>
      </c>
      <c r="E419" t="s">
        <v>230</v>
      </c>
      <c r="F419" t="s">
        <v>246</v>
      </c>
      <c r="G419">
        <v>3</v>
      </c>
      <c r="H419" t="s">
        <v>238</v>
      </c>
      <c r="I419">
        <v>18041</v>
      </c>
      <c r="J419" t="s">
        <v>239</v>
      </c>
      <c r="K419" t="s">
        <v>234</v>
      </c>
    </row>
    <row r="420" spans="1:11" x14ac:dyDescent="0.3">
      <c r="A420">
        <v>26</v>
      </c>
      <c r="B420">
        <v>1349</v>
      </c>
      <c r="C420" t="s">
        <v>235</v>
      </c>
      <c r="D420" t="s">
        <v>229</v>
      </c>
      <c r="E420" t="s">
        <v>230</v>
      </c>
      <c r="F420" t="s">
        <v>237</v>
      </c>
      <c r="G420">
        <v>4</v>
      </c>
      <c r="H420" t="s">
        <v>242</v>
      </c>
      <c r="I420">
        <v>2886</v>
      </c>
      <c r="J420" t="s">
        <v>239</v>
      </c>
      <c r="K420" t="s">
        <v>234</v>
      </c>
    </row>
    <row r="421" spans="1:11" x14ac:dyDescent="0.3">
      <c r="A421">
        <v>30</v>
      </c>
      <c r="B421">
        <v>1400</v>
      </c>
      <c r="C421" t="s">
        <v>235</v>
      </c>
      <c r="D421" t="s">
        <v>229</v>
      </c>
      <c r="E421" t="s">
        <v>236</v>
      </c>
      <c r="F421" t="s">
        <v>241</v>
      </c>
      <c r="G421">
        <v>4</v>
      </c>
      <c r="H421" t="s">
        <v>238</v>
      </c>
      <c r="I421">
        <v>2097</v>
      </c>
      <c r="J421" t="s">
        <v>239</v>
      </c>
      <c r="K421" t="s">
        <v>245</v>
      </c>
    </row>
    <row r="422" spans="1:11" x14ac:dyDescent="0.3">
      <c r="A422">
        <v>29</v>
      </c>
      <c r="B422">
        <v>986</v>
      </c>
      <c r="C422" t="s">
        <v>235</v>
      </c>
      <c r="D422" t="s">
        <v>48</v>
      </c>
      <c r="E422" t="s">
        <v>236</v>
      </c>
      <c r="F422" t="s">
        <v>248</v>
      </c>
      <c r="G422">
        <v>3</v>
      </c>
      <c r="H422" t="s">
        <v>238</v>
      </c>
      <c r="I422">
        <v>11935</v>
      </c>
      <c r="J422" t="s">
        <v>239</v>
      </c>
      <c r="K422" t="s">
        <v>234</v>
      </c>
    </row>
    <row r="423" spans="1:11" x14ac:dyDescent="0.3">
      <c r="A423">
        <v>29</v>
      </c>
      <c r="B423">
        <v>408</v>
      </c>
      <c r="C423" t="s">
        <v>235</v>
      </c>
      <c r="D423" t="s">
        <v>250</v>
      </c>
      <c r="E423" t="s">
        <v>230</v>
      </c>
      <c r="F423" t="s">
        <v>237</v>
      </c>
      <c r="G423">
        <v>2</v>
      </c>
      <c r="H423" t="s">
        <v>238</v>
      </c>
      <c r="I423">
        <v>2546</v>
      </c>
      <c r="J423" t="s">
        <v>239</v>
      </c>
      <c r="K423" t="s">
        <v>234</v>
      </c>
    </row>
    <row r="424" spans="1:11" x14ac:dyDescent="0.3">
      <c r="A424">
        <v>19</v>
      </c>
      <c r="B424">
        <v>489</v>
      </c>
      <c r="C424" t="s">
        <v>251</v>
      </c>
      <c r="D424" t="s">
        <v>250</v>
      </c>
      <c r="E424" t="s">
        <v>236</v>
      </c>
      <c r="F424" t="s">
        <v>251</v>
      </c>
      <c r="G424">
        <v>4</v>
      </c>
      <c r="H424" t="s">
        <v>232</v>
      </c>
      <c r="I424">
        <v>2564</v>
      </c>
      <c r="J424" t="s">
        <v>239</v>
      </c>
      <c r="K424" t="s">
        <v>234</v>
      </c>
    </row>
    <row r="425" spans="1:11" x14ac:dyDescent="0.3">
      <c r="A425">
        <v>30</v>
      </c>
      <c r="B425">
        <v>1398</v>
      </c>
      <c r="C425" t="s">
        <v>228</v>
      </c>
      <c r="D425" t="s">
        <v>43</v>
      </c>
      <c r="E425" t="s">
        <v>230</v>
      </c>
      <c r="F425" t="s">
        <v>231</v>
      </c>
      <c r="G425">
        <v>1</v>
      </c>
      <c r="H425" t="s">
        <v>238</v>
      </c>
      <c r="I425">
        <v>8412</v>
      </c>
      <c r="J425" t="s">
        <v>239</v>
      </c>
      <c r="K425" t="s">
        <v>245</v>
      </c>
    </row>
    <row r="426" spans="1:11" x14ac:dyDescent="0.3">
      <c r="A426">
        <v>57</v>
      </c>
      <c r="B426">
        <v>210</v>
      </c>
      <c r="C426" t="s">
        <v>228</v>
      </c>
      <c r="D426" t="s">
        <v>249</v>
      </c>
      <c r="E426" t="s">
        <v>236</v>
      </c>
      <c r="F426" t="s">
        <v>246</v>
      </c>
      <c r="G426">
        <v>4</v>
      </c>
      <c r="H426" t="s">
        <v>242</v>
      </c>
      <c r="I426">
        <v>14118</v>
      </c>
      <c r="J426" t="s">
        <v>239</v>
      </c>
      <c r="K426" t="s">
        <v>234</v>
      </c>
    </row>
    <row r="427" spans="1:11" x14ac:dyDescent="0.3">
      <c r="A427">
        <v>50</v>
      </c>
      <c r="B427">
        <v>1099</v>
      </c>
      <c r="C427" t="s">
        <v>235</v>
      </c>
      <c r="D427" t="s">
        <v>229</v>
      </c>
      <c r="E427" t="s">
        <v>236</v>
      </c>
      <c r="F427" t="s">
        <v>246</v>
      </c>
      <c r="G427">
        <v>3</v>
      </c>
      <c r="H427" t="s">
        <v>238</v>
      </c>
      <c r="I427">
        <v>17046</v>
      </c>
      <c r="J427" t="s">
        <v>239</v>
      </c>
      <c r="K427" t="s">
        <v>234</v>
      </c>
    </row>
    <row r="428" spans="1:11" x14ac:dyDescent="0.3">
      <c r="A428">
        <v>30</v>
      </c>
      <c r="B428">
        <v>1116</v>
      </c>
      <c r="C428" t="s">
        <v>235</v>
      </c>
      <c r="D428" t="s">
        <v>48</v>
      </c>
      <c r="E428" t="s">
        <v>230</v>
      </c>
      <c r="F428" t="s">
        <v>241</v>
      </c>
      <c r="G428">
        <v>4</v>
      </c>
      <c r="H428" t="s">
        <v>232</v>
      </c>
      <c r="I428">
        <v>2564</v>
      </c>
      <c r="J428" t="s">
        <v>239</v>
      </c>
      <c r="K428" t="s">
        <v>245</v>
      </c>
    </row>
    <row r="429" spans="1:11" x14ac:dyDescent="0.3">
      <c r="A429">
        <v>60</v>
      </c>
      <c r="B429">
        <v>1499</v>
      </c>
      <c r="C429" t="s">
        <v>228</v>
      </c>
      <c r="D429" t="s">
        <v>249</v>
      </c>
      <c r="E429" t="s">
        <v>230</v>
      </c>
      <c r="F429" t="s">
        <v>231</v>
      </c>
      <c r="G429">
        <v>1</v>
      </c>
      <c r="H429" t="s">
        <v>238</v>
      </c>
      <c r="I429">
        <v>10266</v>
      </c>
      <c r="J429" t="s">
        <v>239</v>
      </c>
      <c r="K429" t="s">
        <v>240</v>
      </c>
    </row>
    <row r="430" spans="1:11" x14ac:dyDescent="0.3">
      <c r="A430">
        <v>47</v>
      </c>
      <c r="B430">
        <v>983</v>
      </c>
      <c r="C430" t="s">
        <v>235</v>
      </c>
      <c r="D430" t="s">
        <v>48</v>
      </c>
      <c r="E430" t="s">
        <v>230</v>
      </c>
      <c r="F430" t="s">
        <v>243</v>
      </c>
      <c r="G430">
        <v>4</v>
      </c>
      <c r="H430" t="s">
        <v>242</v>
      </c>
      <c r="I430">
        <v>5070</v>
      </c>
      <c r="J430" t="s">
        <v>239</v>
      </c>
      <c r="K430" t="s">
        <v>234</v>
      </c>
    </row>
    <row r="431" spans="1:11" x14ac:dyDescent="0.3">
      <c r="A431">
        <v>46</v>
      </c>
      <c r="B431">
        <v>1009</v>
      </c>
      <c r="C431" t="s">
        <v>235</v>
      </c>
      <c r="D431" t="s">
        <v>229</v>
      </c>
      <c r="E431" t="s">
        <v>236</v>
      </c>
      <c r="F431" t="s">
        <v>248</v>
      </c>
      <c r="G431">
        <v>3</v>
      </c>
      <c r="H431" t="s">
        <v>238</v>
      </c>
      <c r="I431">
        <v>17861</v>
      </c>
      <c r="J431" t="s">
        <v>239</v>
      </c>
      <c r="K431" t="s">
        <v>234</v>
      </c>
    </row>
    <row r="432" spans="1:11" x14ac:dyDescent="0.3">
      <c r="A432">
        <v>35</v>
      </c>
      <c r="B432">
        <v>144</v>
      </c>
      <c r="C432" t="s">
        <v>235</v>
      </c>
      <c r="D432" t="s">
        <v>229</v>
      </c>
      <c r="E432" t="s">
        <v>236</v>
      </c>
      <c r="F432" t="s">
        <v>241</v>
      </c>
      <c r="G432">
        <v>3</v>
      </c>
      <c r="H432" t="s">
        <v>232</v>
      </c>
      <c r="I432">
        <v>4230</v>
      </c>
      <c r="J432" t="s">
        <v>239</v>
      </c>
      <c r="K432" t="s">
        <v>234</v>
      </c>
    </row>
    <row r="433" spans="1:11" x14ac:dyDescent="0.3">
      <c r="A433">
        <v>54</v>
      </c>
      <c r="B433">
        <v>548</v>
      </c>
      <c r="C433" t="s">
        <v>235</v>
      </c>
      <c r="D433" t="s">
        <v>229</v>
      </c>
      <c r="E433" t="s">
        <v>230</v>
      </c>
      <c r="F433" t="s">
        <v>241</v>
      </c>
      <c r="G433">
        <v>3</v>
      </c>
      <c r="H433" t="s">
        <v>232</v>
      </c>
      <c r="I433">
        <v>3780</v>
      </c>
      <c r="J433" t="s">
        <v>239</v>
      </c>
      <c r="K433" t="s">
        <v>234</v>
      </c>
    </row>
    <row r="434" spans="1:11" x14ac:dyDescent="0.3">
      <c r="A434">
        <v>34</v>
      </c>
      <c r="B434">
        <v>1303</v>
      </c>
      <c r="C434" t="s">
        <v>235</v>
      </c>
      <c r="D434" t="s">
        <v>229</v>
      </c>
      <c r="E434" t="s">
        <v>236</v>
      </c>
      <c r="F434" t="s">
        <v>237</v>
      </c>
      <c r="G434">
        <v>3</v>
      </c>
      <c r="H434" t="s">
        <v>242</v>
      </c>
      <c r="I434">
        <v>2768</v>
      </c>
      <c r="J434" t="s">
        <v>239</v>
      </c>
      <c r="K434" t="s">
        <v>234</v>
      </c>
    </row>
    <row r="435" spans="1:11" x14ac:dyDescent="0.3">
      <c r="A435">
        <v>46</v>
      </c>
      <c r="B435">
        <v>1125</v>
      </c>
      <c r="C435" t="s">
        <v>228</v>
      </c>
      <c r="D435" t="s">
        <v>249</v>
      </c>
      <c r="E435" t="s">
        <v>230</v>
      </c>
      <c r="F435" t="s">
        <v>231</v>
      </c>
      <c r="G435">
        <v>4</v>
      </c>
      <c r="H435" t="s">
        <v>238</v>
      </c>
      <c r="I435">
        <v>9071</v>
      </c>
      <c r="J435" t="s">
        <v>233</v>
      </c>
      <c r="K435" t="s">
        <v>234</v>
      </c>
    </row>
    <row r="436" spans="1:11" x14ac:dyDescent="0.3">
      <c r="A436">
        <v>31</v>
      </c>
      <c r="B436">
        <v>1274</v>
      </c>
      <c r="C436" t="s">
        <v>235</v>
      </c>
      <c r="D436" t="s">
        <v>229</v>
      </c>
      <c r="E436" t="s">
        <v>236</v>
      </c>
      <c r="F436" t="s">
        <v>243</v>
      </c>
      <c r="G436">
        <v>2</v>
      </c>
      <c r="H436" t="s">
        <v>242</v>
      </c>
      <c r="I436">
        <v>10648</v>
      </c>
      <c r="J436" t="s">
        <v>239</v>
      </c>
      <c r="K436" t="s">
        <v>234</v>
      </c>
    </row>
    <row r="437" spans="1:11" x14ac:dyDescent="0.3">
      <c r="A437">
        <v>33</v>
      </c>
      <c r="B437">
        <v>1277</v>
      </c>
      <c r="C437" t="s">
        <v>235</v>
      </c>
      <c r="D437" t="s">
        <v>48</v>
      </c>
      <c r="E437" t="s">
        <v>236</v>
      </c>
      <c r="F437" t="s">
        <v>246</v>
      </c>
      <c r="G437">
        <v>3</v>
      </c>
      <c r="H437" t="s">
        <v>238</v>
      </c>
      <c r="I437">
        <v>13610</v>
      </c>
      <c r="J437" t="s">
        <v>233</v>
      </c>
      <c r="K437" t="s">
        <v>234</v>
      </c>
    </row>
    <row r="438" spans="1:11" x14ac:dyDescent="0.3">
      <c r="A438">
        <v>33</v>
      </c>
      <c r="B438">
        <v>587</v>
      </c>
      <c r="C438" t="s">
        <v>235</v>
      </c>
      <c r="D438" t="s">
        <v>48</v>
      </c>
      <c r="E438" t="s">
        <v>236</v>
      </c>
      <c r="F438" t="s">
        <v>241</v>
      </c>
      <c r="G438">
        <v>4</v>
      </c>
      <c r="H438" t="s">
        <v>242</v>
      </c>
      <c r="I438">
        <v>3408</v>
      </c>
      <c r="J438" t="s">
        <v>239</v>
      </c>
      <c r="K438" t="s">
        <v>234</v>
      </c>
    </row>
    <row r="439" spans="1:11" x14ac:dyDescent="0.3">
      <c r="A439">
        <v>30</v>
      </c>
      <c r="B439">
        <v>413</v>
      </c>
      <c r="C439" t="s">
        <v>228</v>
      </c>
      <c r="D439" t="s">
        <v>249</v>
      </c>
      <c r="E439" t="s">
        <v>236</v>
      </c>
      <c r="F439" t="s">
        <v>247</v>
      </c>
      <c r="G439">
        <v>2</v>
      </c>
      <c r="H439" t="s">
        <v>232</v>
      </c>
      <c r="I439">
        <v>2983</v>
      </c>
      <c r="J439" t="s">
        <v>239</v>
      </c>
      <c r="K439" t="s">
        <v>234</v>
      </c>
    </row>
    <row r="440" spans="1:11" x14ac:dyDescent="0.3">
      <c r="A440">
        <v>35</v>
      </c>
      <c r="B440">
        <v>1276</v>
      </c>
      <c r="C440" t="s">
        <v>235</v>
      </c>
      <c r="D440" t="s">
        <v>229</v>
      </c>
      <c r="E440" t="s">
        <v>236</v>
      </c>
      <c r="F440" t="s">
        <v>244</v>
      </c>
      <c r="G440">
        <v>3</v>
      </c>
      <c r="H440" t="s">
        <v>238</v>
      </c>
      <c r="I440">
        <v>7632</v>
      </c>
      <c r="J440" t="s">
        <v>233</v>
      </c>
      <c r="K440" t="s">
        <v>234</v>
      </c>
    </row>
    <row r="441" spans="1:11" x14ac:dyDescent="0.3">
      <c r="A441">
        <v>31</v>
      </c>
      <c r="B441">
        <v>534</v>
      </c>
      <c r="C441" t="s">
        <v>235</v>
      </c>
      <c r="D441" t="s">
        <v>229</v>
      </c>
      <c r="E441" t="s">
        <v>236</v>
      </c>
      <c r="F441" t="s">
        <v>244</v>
      </c>
      <c r="G441">
        <v>3</v>
      </c>
      <c r="H441" t="s">
        <v>238</v>
      </c>
      <c r="I441">
        <v>9824</v>
      </c>
      <c r="J441" t="s">
        <v>239</v>
      </c>
      <c r="K441" t="s">
        <v>240</v>
      </c>
    </row>
    <row r="442" spans="1:11" x14ac:dyDescent="0.3">
      <c r="A442">
        <v>34</v>
      </c>
      <c r="B442">
        <v>988</v>
      </c>
      <c r="C442" t="s">
        <v>251</v>
      </c>
      <c r="D442" t="s">
        <v>251</v>
      </c>
      <c r="E442" t="s">
        <v>230</v>
      </c>
      <c r="F442" t="s">
        <v>251</v>
      </c>
      <c r="G442">
        <v>1</v>
      </c>
      <c r="H442" t="s">
        <v>242</v>
      </c>
      <c r="I442">
        <v>9950</v>
      </c>
      <c r="J442" t="s">
        <v>233</v>
      </c>
      <c r="K442" t="s">
        <v>240</v>
      </c>
    </row>
    <row r="443" spans="1:11" x14ac:dyDescent="0.3">
      <c r="A443">
        <v>42</v>
      </c>
      <c r="B443">
        <v>1474</v>
      </c>
      <c r="C443" t="s">
        <v>235</v>
      </c>
      <c r="D443" t="s">
        <v>43</v>
      </c>
      <c r="E443" t="s">
        <v>236</v>
      </c>
      <c r="F443" t="s">
        <v>241</v>
      </c>
      <c r="G443">
        <v>3</v>
      </c>
      <c r="H443" t="s">
        <v>238</v>
      </c>
      <c r="I443">
        <v>2093</v>
      </c>
      <c r="J443" t="s">
        <v>239</v>
      </c>
      <c r="K443" t="s">
        <v>240</v>
      </c>
    </row>
    <row r="444" spans="1:11" x14ac:dyDescent="0.3">
      <c r="A444">
        <v>36</v>
      </c>
      <c r="B444">
        <v>635</v>
      </c>
      <c r="C444" t="s">
        <v>228</v>
      </c>
      <c r="D444" t="s">
        <v>48</v>
      </c>
      <c r="E444" t="s">
        <v>236</v>
      </c>
      <c r="F444" t="s">
        <v>231</v>
      </c>
      <c r="G444">
        <v>4</v>
      </c>
      <c r="H444" t="s">
        <v>232</v>
      </c>
      <c r="I444">
        <v>9980</v>
      </c>
      <c r="J444" t="s">
        <v>239</v>
      </c>
      <c r="K444" t="s">
        <v>245</v>
      </c>
    </row>
    <row r="445" spans="1:11" x14ac:dyDescent="0.3">
      <c r="A445">
        <v>22</v>
      </c>
      <c r="B445">
        <v>1368</v>
      </c>
      <c r="C445" t="s">
        <v>235</v>
      </c>
      <c r="D445" t="s">
        <v>250</v>
      </c>
      <c r="E445" t="s">
        <v>236</v>
      </c>
      <c r="F445" t="s">
        <v>241</v>
      </c>
      <c r="G445">
        <v>3</v>
      </c>
      <c r="H445" t="s">
        <v>232</v>
      </c>
      <c r="I445">
        <v>3894</v>
      </c>
      <c r="J445" t="s">
        <v>239</v>
      </c>
      <c r="K445" t="s">
        <v>240</v>
      </c>
    </row>
    <row r="446" spans="1:11" x14ac:dyDescent="0.3">
      <c r="A446">
        <v>48</v>
      </c>
      <c r="B446">
        <v>163</v>
      </c>
      <c r="C446" t="s">
        <v>228</v>
      </c>
      <c r="D446" t="s">
        <v>249</v>
      </c>
      <c r="E446" t="s">
        <v>230</v>
      </c>
      <c r="F446" t="s">
        <v>231</v>
      </c>
      <c r="G446">
        <v>4</v>
      </c>
      <c r="H446" t="s">
        <v>238</v>
      </c>
      <c r="I446">
        <v>4051</v>
      </c>
      <c r="J446" t="s">
        <v>239</v>
      </c>
      <c r="K446" t="s">
        <v>234</v>
      </c>
    </row>
    <row r="447" spans="1:11" x14ac:dyDescent="0.3">
      <c r="A447">
        <v>55</v>
      </c>
      <c r="B447">
        <v>1117</v>
      </c>
      <c r="C447" t="s">
        <v>228</v>
      </c>
      <c r="D447" t="s">
        <v>229</v>
      </c>
      <c r="E447" t="s">
        <v>230</v>
      </c>
      <c r="F447" t="s">
        <v>246</v>
      </c>
      <c r="G447">
        <v>2</v>
      </c>
      <c r="H447" t="s">
        <v>232</v>
      </c>
      <c r="I447">
        <v>16835</v>
      </c>
      <c r="J447" t="s">
        <v>239</v>
      </c>
      <c r="K447" t="s">
        <v>234</v>
      </c>
    </row>
    <row r="448" spans="1:11" x14ac:dyDescent="0.3">
      <c r="A448">
        <v>41</v>
      </c>
      <c r="B448">
        <v>267</v>
      </c>
      <c r="C448" t="s">
        <v>228</v>
      </c>
      <c r="D448" t="s">
        <v>229</v>
      </c>
      <c r="E448" t="s">
        <v>236</v>
      </c>
      <c r="F448" t="s">
        <v>231</v>
      </c>
      <c r="G448">
        <v>4</v>
      </c>
      <c r="H448" t="s">
        <v>232</v>
      </c>
      <c r="I448">
        <v>6230</v>
      </c>
      <c r="J448" t="s">
        <v>239</v>
      </c>
      <c r="K448" t="s">
        <v>245</v>
      </c>
    </row>
    <row r="449" spans="1:11" x14ac:dyDescent="0.3">
      <c r="A449">
        <v>35</v>
      </c>
      <c r="B449">
        <v>619</v>
      </c>
      <c r="C449" t="s">
        <v>228</v>
      </c>
      <c r="D449" t="s">
        <v>249</v>
      </c>
      <c r="E449" t="s">
        <v>236</v>
      </c>
      <c r="F449" t="s">
        <v>231</v>
      </c>
      <c r="G449">
        <v>3</v>
      </c>
      <c r="H449" t="s">
        <v>238</v>
      </c>
      <c r="I449">
        <v>4717</v>
      </c>
      <c r="J449" t="s">
        <v>239</v>
      </c>
      <c r="K449" t="s">
        <v>234</v>
      </c>
    </row>
    <row r="450" spans="1:11" x14ac:dyDescent="0.3">
      <c r="A450">
        <v>40</v>
      </c>
      <c r="B450">
        <v>302</v>
      </c>
      <c r="C450" t="s">
        <v>235</v>
      </c>
      <c r="D450" t="s">
        <v>229</v>
      </c>
      <c r="E450" t="s">
        <v>230</v>
      </c>
      <c r="F450" t="s">
        <v>243</v>
      </c>
      <c r="G450">
        <v>3</v>
      </c>
      <c r="H450" t="s">
        <v>232</v>
      </c>
      <c r="I450">
        <v>13237</v>
      </c>
      <c r="J450" t="s">
        <v>239</v>
      </c>
      <c r="K450" t="s">
        <v>234</v>
      </c>
    </row>
    <row r="451" spans="1:11" x14ac:dyDescent="0.3">
      <c r="A451">
        <v>39</v>
      </c>
      <c r="B451">
        <v>443</v>
      </c>
      <c r="C451" t="s">
        <v>235</v>
      </c>
      <c r="D451" t="s">
        <v>229</v>
      </c>
      <c r="E451" t="s">
        <v>230</v>
      </c>
      <c r="F451" t="s">
        <v>241</v>
      </c>
      <c r="G451">
        <v>3</v>
      </c>
      <c r="H451" t="s">
        <v>238</v>
      </c>
      <c r="I451">
        <v>3755</v>
      </c>
      <c r="J451" t="s">
        <v>239</v>
      </c>
      <c r="K451" t="s">
        <v>240</v>
      </c>
    </row>
    <row r="452" spans="1:11" x14ac:dyDescent="0.3">
      <c r="A452">
        <v>31</v>
      </c>
      <c r="B452">
        <v>828</v>
      </c>
      <c r="C452" t="s">
        <v>228</v>
      </c>
      <c r="D452" t="s">
        <v>229</v>
      </c>
      <c r="E452" t="s">
        <v>236</v>
      </c>
      <c r="F452" t="s">
        <v>231</v>
      </c>
      <c r="G452">
        <v>4</v>
      </c>
      <c r="H452" t="s">
        <v>232</v>
      </c>
      <c r="I452">
        <v>6582</v>
      </c>
      <c r="J452" t="s">
        <v>233</v>
      </c>
      <c r="K452" t="s">
        <v>234</v>
      </c>
    </row>
    <row r="453" spans="1:11" x14ac:dyDescent="0.3">
      <c r="A453">
        <v>42</v>
      </c>
      <c r="B453">
        <v>319</v>
      </c>
      <c r="C453" t="s">
        <v>235</v>
      </c>
      <c r="D453" t="s">
        <v>48</v>
      </c>
      <c r="E453" t="s">
        <v>236</v>
      </c>
      <c r="F453" t="s">
        <v>243</v>
      </c>
      <c r="G453">
        <v>1</v>
      </c>
      <c r="H453" t="s">
        <v>238</v>
      </c>
      <c r="I453">
        <v>7406</v>
      </c>
      <c r="J453" t="s">
        <v>233</v>
      </c>
      <c r="K453" t="s">
        <v>234</v>
      </c>
    </row>
    <row r="454" spans="1:11" x14ac:dyDescent="0.3">
      <c r="A454">
        <v>45</v>
      </c>
      <c r="B454">
        <v>561</v>
      </c>
      <c r="C454" t="s">
        <v>228</v>
      </c>
      <c r="D454" t="s">
        <v>43</v>
      </c>
      <c r="E454" t="s">
        <v>236</v>
      </c>
      <c r="F454" t="s">
        <v>231</v>
      </c>
      <c r="G454">
        <v>2</v>
      </c>
      <c r="H454" t="s">
        <v>238</v>
      </c>
      <c r="I454">
        <v>4805</v>
      </c>
      <c r="J454" t="s">
        <v>239</v>
      </c>
      <c r="K454" t="s">
        <v>234</v>
      </c>
    </row>
    <row r="455" spans="1:11" x14ac:dyDescent="0.3">
      <c r="A455">
        <v>26</v>
      </c>
      <c r="B455">
        <v>426</v>
      </c>
      <c r="C455" t="s">
        <v>251</v>
      </c>
      <c r="D455" t="s">
        <v>229</v>
      </c>
      <c r="E455" t="s">
        <v>230</v>
      </c>
      <c r="F455" t="s">
        <v>251</v>
      </c>
      <c r="G455">
        <v>3</v>
      </c>
      <c r="H455" t="s">
        <v>242</v>
      </c>
      <c r="I455">
        <v>2741</v>
      </c>
      <c r="J455" t="s">
        <v>233</v>
      </c>
      <c r="K455" t="s">
        <v>240</v>
      </c>
    </row>
    <row r="456" spans="1:11" x14ac:dyDescent="0.3">
      <c r="A456">
        <v>29</v>
      </c>
      <c r="B456">
        <v>232</v>
      </c>
      <c r="C456" t="s">
        <v>235</v>
      </c>
      <c r="D456" t="s">
        <v>250</v>
      </c>
      <c r="E456" t="s">
        <v>236</v>
      </c>
      <c r="F456" t="s">
        <v>243</v>
      </c>
      <c r="G456">
        <v>4</v>
      </c>
      <c r="H456" t="s">
        <v>242</v>
      </c>
      <c r="I456">
        <v>4262</v>
      </c>
      <c r="J456" t="s">
        <v>239</v>
      </c>
      <c r="K456" t="s">
        <v>234</v>
      </c>
    </row>
    <row r="457" spans="1:11" x14ac:dyDescent="0.3">
      <c r="A457">
        <v>33</v>
      </c>
      <c r="B457">
        <v>922</v>
      </c>
      <c r="C457" t="s">
        <v>235</v>
      </c>
      <c r="D457" t="s">
        <v>48</v>
      </c>
      <c r="E457" t="s">
        <v>230</v>
      </c>
      <c r="F457" t="s">
        <v>248</v>
      </c>
      <c r="G457">
        <v>3</v>
      </c>
      <c r="H457" t="s">
        <v>242</v>
      </c>
      <c r="I457">
        <v>16184</v>
      </c>
      <c r="J457" t="s">
        <v>239</v>
      </c>
      <c r="K457" t="s">
        <v>234</v>
      </c>
    </row>
    <row r="458" spans="1:11" x14ac:dyDescent="0.3">
      <c r="A458">
        <v>31</v>
      </c>
      <c r="B458">
        <v>688</v>
      </c>
      <c r="C458" t="s">
        <v>228</v>
      </c>
      <c r="D458" t="s">
        <v>229</v>
      </c>
      <c r="E458" t="s">
        <v>236</v>
      </c>
      <c r="F458" t="s">
        <v>246</v>
      </c>
      <c r="G458">
        <v>4</v>
      </c>
      <c r="H458" t="s">
        <v>242</v>
      </c>
      <c r="I458">
        <v>11557</v>
      </c>
      <c r="J458" t="s">
        <v>239</v>
      </c>
      <c r="K458" t="s">
        <v>234</v>
      </c>
    </row>
    <row r="459" spans="1:11" x14ac:dyDescent="0.3">
      <c r="A459">
        <v>18</v>
      </c>
      <c r="B459">
        <v>1306</v>
      </c>
      <c r="C459" t="s">
        <v>228</v>
      </c>
      <c r="D459" t="s">
        <v>249</v>
      </c>
      <c r="E459" t="s">
        <v>236</v>
      </c>
      <c r="F459" t="s">
        <v>247</v>
      </c>
      <c r="G459">
        <v>2</v>
      </c>
      <c r="H459" t="s">
        <v>232</v>
      </c>
      <c r="I459">
        <v>1878</v>
      </c>
      <c r="J459" t="s">
        <v>233</v>
      </c>
      <c r="K459" t="s">
        <v>240</v>
      </c>
    </row>
    <row r="460" spans="1:11" x14ac:dyDescent="0.3">
      <c r="A460">
        <v>40</v>
      </c>
      <c r="B460">
        <v>1094</v>
      </c>
      <c r="C460" t="s">
        <v>228</v>
      </c>
      <c r="D460" t="s">
        <v>43</v>
      </c>
      <c r="E460" t="s">
        <v>236</v>
      </c>
      <c r="F460" t="s">
        <v>231</v>
      </c>
      <c r="G460">
        <v>1</v>
      </c>
      <c r="H460" t="s">
        <v>242</v>
      </c>
      <c r="I460">
        <v>10932</v>
      </c>
      <c r="J460" t="s">
        <v>239</v>
      </c>
      <c r="K460" t="s">
        <v>245</v>
      </c>
    </row>
    <row r="461" spans="1:11" x14ac:dyDescent="0.3">
      <c r="A461">
        <v>41</v>
      </c>
      <c r="B461">
        <v>509</v>
      </c>
      <c r="C461" t="s">
        <v>235</v>
      </c>
      <c r="D461" t="s">
        <v>43</v>
      </c>
      <c r="E461" t="s">
        <v>230</v>
      </c>
      <c r="F461" t="s">
        <v>244</v>
      </c>
      <c r="G461">
        <v>3</v>
      </c>
      <c r="H461" t="s">
        <v>232</v>
      </c>
      <c r="I461">
        <v>6811</v>
      </c>
      <c r="J461" t="s">
        <v>233</v>
      </c>
      <c r="K461" t="s">
        <v>245</v>
      </c>
    </row>
    <row r="462" spans="1:11" x14ac:dyDescent="0.3">
      <c r="A462">
        <v>26</v>
      </c>
      <c r="B462">
        <v>775</v>
      </c>
      <c r="C462" t="s">
        <v>228</v>
      </c>
      <c r="D462" t="s">
        <v>48</v>
      </c>
      <c r="E462" t="s">
        <v>236</v>
      </c>
      <c r="F462" t="s">
        <v>231</v>
      </c>
      <c r="G462">
        <v>3</v>
      </c>
      <c r="H462" t="s">
        <v>242</v>
      </c>
      <c r="I462">
        <v>4306</v>
      </c>
      <c r="J462" t="s">
        <v>239</v>
      </c>
      <c r="K462" t="s">
        <v>234</v>
      </c>
    </row>
    <row r="463" spans="1:11" x14ac:dyDescent="0.3">
      <c r="A463">
        <v>35</v>
      </c>
      <c r="B463">
        <v>195</v>
      </c>
      <c r="C463" t="s">
        <v>228</v>
      </c>
      <c r="D463" t="s">
        <v>48</v>
      </c>
      <c r="E463" t="s">
        <v>230</v>
      </c>
      <c r="F463" t="s">
        <v>231</v>
      </c>
      <c r="G463">
        <v>3</v>
      </c>
      <c r="H463" t="s">
        <v>232</v>
      </c>
      <c r="I463">
        <v>4859</v>
      </c>
      <c r="J463" t="s">
        <v>239</v>
      </c>
      <c r="K463" t="s">
        <v>234</v>
      </c>
    </row>
    <row r="464" spans="1:11" x14ac:dyDescent="0.3">
      <c r="A464">
        <v>34</v>
      </c>
      <c r="B464">
        <v>258</v>
      </c>
      <c r="C464" t="s">
        <v>228</v>
      </c>
      <c r="D464" t="s">
        <v>229</v>
      </c>
      <c r="E464" t="s">
        <v>236</v>
      </c>
      <c r="F464" t="s">
        <v>231</v>
      </c>
      <c r="G464">
        <v>4</v>
      </c>
      <c r="H464" t="s">
        <v>232</v>
      </c>
      <c r="I464">
        <v>5337</v>
      </c>
      <c r="J464" t="s">
        <v>239</v>
      </c>
      <c r="K464" t="s">
        <v>234</v>
      </c>
    </row>
    <row r="465" spans="1:11" x14ac:dyDescent="0.3">
      <c r="A465">
        <v>26</v>
      </c>
      <c r="B465">
        <v>471</v>
      </c>
      <c r="C465" t="s">
        <v>235</v>
      </c>
      <c r="D465" t="s">
        <v>250</v>
      </c>
      <c r="E465" t="s">
        <v>236</v>
      </c>
      <c r="F465" t="s">
        <v>241</v>
      </c>
      <c r="G465">
        <v>4</v>
      </c>
      <c r="H465" t="s">
        <v>232</v>
      </c>
      <c r="I465">
        <v>2340</v>
      </c>
      <c r="J465" t="s">
        <v>233</v>
      </c>
      <c r="K465" t="s">
        <v>234</v>
      </c>
    </row>
    <row r="466" spans="1:11" x14ac:dyDescent="0.3">
      <c r="A466">
        <v>37</v>
      </c>
      <c r="B466">
        <v>799</v>
      </c>
      <c r="C466" t="s">
        <v>235</v>
      </c>
      <c r="D466" t="s">
        <v>250</v>
      </c>
      <c r="E466" t="s">
        <v>230</v>
      </c>
      <c r="F466" t="s">
        <v>243</v>
      </c>
      <c r="G466">
        <v>4</v>
      </c>
      <c r="H466" t="s">
        <v>232</v>
      </c>
      <c r="I466">
        <v>7491</v>
      </c>
      <c r="J466" t="s">
        <v>239</v>
      </c>
      <c r="K466" t="s">
        <v>234</v>
      </c>
    </row>
    <row r="467" spans="1:11" x14ac:dyDescent="0.3">
      <c r="A467">
        <v>46</v>
      </c>
      <c r="B467">
        <v>1034</v>
      </c>
      <c r="C467" t="s">
        <v>235</v>
      </c>
      <c r="D467" t="s">
        <v>48</v>
      </c>
      <c r="E467" t="s">
        <v>230</v>
      </c>
      <c r="F467" t="s">
        <v>244</v>
      </c>
      <c r="G467">
        <v>3</v>
      </c>
      <c r="H467" t="s">
        <v>238</v>
      </c>
      <c r="I467">
        <v>10527</v>
      </c>
      <c r="J467" t="s">
        <v>239</v>
      </c>
      <c r="K467" t="s">
        <v>240</v>
      </c>
    </row>
    <row r="468" spans="1:11" x14ac:dyDescent="0.3">
      <c r="A468">
        <v>41</v>
      </c>
      <c r="B468">
        <v>1276</v>
      </c>
      <c r="C468" t="s">
        <v>228</v>
      </c>
      <c r="D468" t="s">
        <v>229</v>
      </c>
      <c r="E468" t="s">
        <v>230</v>
      </c>
      <c r="F468" t="s">
        <v>246</v>
      </c>
      <c r="G468">
        <v>1</v>
      </c>
      <c r="H468" t="s">
        <v>238</v>
      </c>
      <c r="I468">
        <v>16595</v>
      </c>
      <c r="J468" t="s">
        <v>239</v>
      </c>
      <c r="K468" t="s">
        <v>234</v>
      </c>
    </row>
    <row r="469" spans="1:11" x14ac:dyDescent="0.3">
      <c r="A469">
        <v>37</v>
      </c>
      <c r="B469">
        <v>142</v>
      </c>
      <c r="C469" t="s">
        <v>228</v>
      </c>
      <c r="D469" t="s">
        <v>48</v>
      </c>
      <c r="E469" t="s">
        <v>236</v>
      </c>
      <c r="F469" t="s">
        <v>231</v>
      </c>
      <c r="G469">
        <v>2</v>
      </c>
      <c r="H469" t="s">
        <v>242</v>
      </c>
      <c r="I469">
        <v>8834</v>
      </c>
      <c r="J469" t="s">
        <v>239</v>
      </c>
      <c r="K469" t="s">
        <v>245</v>
      </c>
    </row>
    <row r="470" spans="1:11" x14ac:dyDescent="0.3">
      <c r="A470">
        <v>52</v>
      </c>
      <c r="B470">
        <v>956</v>
      </c>
      <c r="C470" t="s">
        <v>235</v>
      </c>
      <c r="D470" t="s">
        <v>250</v>
      </c>
      <c r="E470" t="s">
        <v>236</v>
      </c>
      <c r="F470" t="s">
        <v>237</v>
      </c>
      <c r="G470">
        <v>1</v>
      </c>
      <c r="H470" t="s">
        <v>242</v>
      </c>
      <c r="I470">
        <v>5577</v>
      </c>
      <c r="J470" t="s">
        <v>233</v>
      </c>
      <c r="K470" t="s">
        <v>234</v>
      </c>
    </row>
    <row r="471" spans="1:11" x14ac:dyDescent="0.3">
      <c r="A471">
        <v>32</v>
      </c>
      <c r="B471">
        <v>1474</v>
      </c>
      <c r="C471" t="s">
        <v>228</v>
      </c>
      <c r="D471" t="s">
        <v>43</v>
      </c>
      <c r="E471" t="s">
        <v>236</v>
      </c>
      <c r="F471" t="s">
        <v>231</v>
      </c>
      <c r="G471">
        <v>3</v>
      </c>
      <c r="H471" t="s">
        <v>238</v>
      </c>
      <c r="I471">
        <v>4707</v>
      </c>
      <c r="J471" t="s">
        <v>239</v>
      </c>
      <c r="K471" t="s">
        <v>245</v>
      </c>
    </row>
    <row r="472" spans="1:11" x14ac:dyDescent="0.3">
      <c r="A472">
        <v>24</v>
      </c>
      <c r="B472">
        <v>535</v>
      </c>
      <c r="C472" t="s">
        <v>228</v>
      </c>
      <c r="D472" t="s">
        <v>48</v>
      </c>
      <c r="E472" t="s">
        <v>236</v>
      </c>
      <c r="F472" t="s">
        <v>247</v>
      </c>
      <c r="G472">
        <v>4</v>
      </c>
      <c r="H472" t="s">
        <v>238</v>
      </c>
      <c r="I472">
        <v>2400</v>
      </c>
      <c r="J472" t="s">
        <v>239</v>
      </c>
      <c r="K472" t="s">
        <v>240</v>
      </c>
    </row>
    <row r="473" spans="1:11" x14ac:dyDescent="0.3">
      <c r="A473">
        <v>38</v>
      </c>
      <c r="B473">
        <v>1495</v>
      </c>
      <c r="C473" t="s">
        <v>235</v>
      </c>
      <c r="D473" t="s">
        <v>48</v>
      </c>
      <c r="E473" t="s">
        <v>230</v>
      </c>
      <c r="F473" t="s">
        <v>244</v>
      </c>
      <c r="G473">
        <v>3</v>
      </c>
      <c r="H473" t="s">
        <v>238</v>
      </c>
      <c r="I473">
        <v>9824</v>
      </c>
      <c r="J473" t="s">
        <v>239</v>
      </c>
      <c r="K473" t="s">
        <v>234</v>
      </c>
    </row>
    <row r="474" spans="1:11" x14ac:dyDescent="0.3">
      <c r="A474">
        <v>37</v>
      </c>
      <c r="B474">
        <v>446</v>
      </c>
      <c r="C474" t="s">
        <v>235</v>
      </c>
      <c r="D474" t="s">
        <v>229</v>
      </c>
      <c r="E474" t="s">
        <v>230</v>
      </c>
      <c r="F474" t="s">
        <v>243</v>
      </c>
      <c r="G474">
        <v>2</v>
      </c>
      <c r="H474" t="s">
        <v>238</v>
      </c>
      <c r="I474">
        <v>6447</v>
      </c>
      <c r="J474" t="s">
        <v>239</v>
      </c>
      <c r="K474" t="s">
        <v>234</v>
      </c>
    </row>
    <row r="475" spans="1:11" x14ac:dyDescent="0.3">
      <c r="A475">
        <v>49</v>
      </c>
      <c r="B475">
        <v>1245</v>
      </c>
      <c r="C475" t="s">
        <v>235</v>
      </c>
      <c r="D475" t="s">
        <v>229</v>
      </c>
      <c r="E475" t="s">
        <v>236</v>
      </c>
      <c r="F475" t="s">
        <v>248</v>
      </c>
      <c r="G475">
        <v>3</v>
      </c>
      <c r="H475" t="s">
        <v>242</v>
      </c>
      <c r="I475">
        <v>19502</v>
      </c>
      <c r="J475" t="s">
        <v>233</v>
      </c>
      <c r="K475" t="s">
        <v>234</v>
      </c>
    </row>
    <row r="476" spans="1:11" x14ac:dyDescent="0.3">
      <c r="A476">
        <v>24</v>
      </c>
      <c r="B476">
        <v>691</v>
      </c>
      <c r="C476" t="s">
        <v>235</v>
      </c>
      <c r="D476" t="s">
        <v>48</v>
      </c>
      <c r="E476" t="s">
        <v>236</v>
      </c>
      <c r="F476" t="s">
        <v>237</v>
      </c>
      <c r="G476">
        <v>4</v>
      </c>
      <c r="H476" t="s">
        <v>238</v>
      </c>
      <c r="I476">
        <v>2725</v>
      </c>
      <c r="J476" t="s">
        <v>233</v>
      </c>
      <c r="K476" t="s">
        <v>234</v>
      </c>
    </row>
    <row r="477" spans="1:11" x14ac:dyDescent="0.3">
      <c r="A477">
        <v>26</v>
      </c>
      <c r="B477">
        <v>703</v>
      </c>
      <c r="C477" t="s">
        <v>228</v>
      </c>
      <c r="D477" t="s">
        <v>249</v>
      </c>
      <c r="E477" t="s">
        <v>236</v>
      </c>
      <c r="F477" t="s">
        <v>231</v>
      </c>
      <c r="G477">
        <v>2</v>
      </c>
      <c r="H477" t="s">
        <v>238</v>
      </c>
      <c r="I477">
        <v>6272</v>
      </c>
      <c r="J477" t="s">
        <v>239</v>
      </c>
      <c r="K477" t="s">
        <v>234</v>
      </c>
    </row>
    <row r="478" spans="1:11" x14ac:dyDescent="0.3">
      <c r="A478">
        <v>24</v>
      </c>
      <c r="B478">
        <v>823</v>
      </c>
      <c r="C478" t="s">
        <v>235</v>
      </c>
      <c r="D478" t="s">
        <v>43</v>
      </c>
      <c r="E478" t="s">
        <v>236</v>
      </c>
      <c r="F478" t="s">
        <v>241</v>
      </c>
      <c r="G478">
        <v>2</v>
      </c>
      <c r="H478" t="s">
        <v>238</v>
      </c>
      <c r="I478">
        <v>2127</v>
      </c>
      <c r="J478" t="s">
        <v>239</v>
      </c>
      <c r="K478" t="s">
        <v>234</v>
      </c>
    </row>
    <row r="479" spans="1:11" x14ac:dyDescent="0.3">
      <c r="A479">
        <v>50</v>
      </c>
      <c r="B479">
        <v>1246</v>
      </c>
      <c r="C479" t="s">
        <v>251</v>
      </c>
      <c r="D479" t="s">
        <v>48</v>
      </c>
      <c r="E479" t="s">
        <v>236</v>
      </c>
      <c r="F479" t="s">
        <v>246</v>
      </c>
      <c r="G479">
        <v>2</v>
      </c>
      <c r="H479" t="s">
        <v>238</v>
      </c>
      <c r="I479">
        <v>18200</v>
      </c>
      <c r="J479" t="s">
        <v>239</v>
      </c>
      <c r="K479" t="s">
        <v>240</v>
      </c>
    </row>
    <row r="480" spans="1:11" x14ac:dyDescent="0.3">
      <c r="A480">
        <v>25</v>
      </c>
      <c r="B480">
        <v>622</v>
      </c>
      <c r="C480" t="s">
        <v>228</v>
      </c>
      <c r="D480" t="s">
        <v>48</v>
      </c>
      <c r="E480" t="s">
        <v>236</v>
      </c>
      <c r="F480" t="s">
        <v>247</v>
      </c>
      <c r="G480">
        <v>3</v>
      </c>
      <c r="H480" t="s">
        <v>238</v>
      </c>
      <c r="I480">
        <v>2096</v>
      </c>
      <c r="J480" t="s">
        <v>239</v>
      </c>
      <c r="K480" t="s">
        <v>234</v>
      </c>
    </row>
    <row r="481" spans="1:11" x14ac:dyDescent="0.3">
      <c r="A481">
        <v>24</v>
      </c>
      <c r="B481">
        <v>1287</v>
      </c>
      <c r="C481" t="s">
        <v>235</v>
      </c>
      <c r="D481" t="s">
        <v>229</v>
      </c>
      <c r="E481" t="s">
        <v>230</v>
      </c>
      <c r="F481" t="s">
        <v>241</v>
      </c>
      <c r="G481">
        <v>3</v>
      </c>
      <c r="H481" t="s">
        <v>238</v>
      </c>
      <c r="I481">
        <v>2886</v>
      </c>
      <c r="J481" t="s">
        <v>233</v>
      </c>
      <c r="K481" t="s">
        <v>240</v>
      </c>
    </row>
    <row r="482" spans="1:11" x14ac:dyDescent="0.3">
      <c r="A482">
        <v>30</v>
      </c>
      <c r="B482">
        <v>448</v>
      </c>
      <c r="C482" t="s">
        <v>228</v>
      </c>
      <c r="D482" t="s">
        <v>229</v>
      </c>
      <c r="E482" t="s">
        <v>236</v>
      </c>
      <c r="F482" t="s">
        <v>247</v>
      </c>
      <c r="G482">
        <v>1</v>
      </c>
      <c r="H482" t="s">
        <v>238</v>
      </c>
      <c r="I482">
        <v>2033</v>
      </c>
      <c r="J482" t="s">
        <v>239</v>
      </c>
      <c r="K482" t="s">
        <v>240</v>
      </c>
    </row>
    <row r="483" spans="1:11" x14ac:dyDescent="0.3">
      <c r="A483">
        <v>34</v>
      </c>
      <c r="B483">
        <v>254</v>
      </c>
      <c r="C483" t="s">
        <v>235</v>
      </c>
      <c r="D483" t="s">
        <v>229</v>
      </c>
      <c r="E483" t="s">
        <v>236</v>
      </c>
      <c r="F483" t="s">
        <v>237</v>
      </c>
      <c r="G483">
        <v>4</v>
      </c>
      <c r="H483" t="s">
        <v>238</v>
      </c>
      <c r="I483">
        <v>3622</v>
      </c>
      <c r="J483" t="s">
        <v>233</v>
      </c>
      <c r="K483" t="s">
        <v>234</v>
      </c>
    </row>
    <row r="484" spans="1:11" x14ac:dyDescent="0.3">
      <c r="A484">
        <v>31</v>
      </c>
      <c r="B484">
        <v>1365</v>
      </c>
      <c r="C484" t="s">
        <v>228</v>
      </c>
      <c r="D484" t="s">
        <v>48</v>
      </c>
      <c r="E484" t="s">
        <v>236</v>
      </c>
      <c r="F484" t="s">
        <v>231</v>
      </c>
      <c r="G484">
        <v>1</v>
      </c>
      <c r="H484" t="s">
        <v>242</v>
      </c>
      <c r="I484">
        <v>4233</v>
      </c>
      <c r="J484" t="s">
        <v>239</v>
      </c>
      <c r="K484" t="s">
        <v>234</v>
      </c>
    </row>
    <row r="485" spans="1:11" x14ac:dyDescent="0.3">
      <c r="A485">
        <v>35</v>
      </c>
      <c r="B485">
        <v>538</v>
      </c>
      <c r="C485" t="s">
        <v>235</v>
      </c>
      <c r="D485" t="s">
        <v>43</v>
      </c>
      <c r="E485" t="s">
        <v>236</v>
      </c>
      <c r="F485" t="s">
        <v>241</v>
      </c>
      <c r="G485">
        <v>4</v>
      </c>
      <c r="H485" t="s">
        <v>232</v>
      </c>
      <c r="I485">
        <v>3681</v>
      </c>
      <c r="J485" t="s">
        <v>239</v>
      </c>
      <c r="K485" t="s">
        <v>234</v>
      </c>
    </row>
    <row r="486" spans="1:11" x14ac:dyDescent="0.3">
      <c r="A486">
        <v>31</v>
      </c>
      <c r="B486">
        <v>525</v>
      </c>
      <c r="C486" t="s">
        <v>228</v>
      </c>
      <c r="D486" t="s">
        <v>48</v>
      </c>
      <c r="E486" t="s">
        <v>236</v>
      </c>
      <c r="F486" t="s">
        <v>231</v>
      </c>
      <c r="G486">
        <v>4</v>
      </c>
      <c r="H486" t="s">
        <v>242</v>
      </c>
      <c r="I486">
        <v>5460</v>
      </c>
      <c r="J486" t="s">
        <v>239</v>
      </c>
      <c r="K486" t="s">
        <v>234</v>
      </c>
    </row>
    <row r="487" spans="1:11" x14ac:dyDescent="0.3">
      <c r="A487">
        <v>27</v>
      </c>
      <c r="B487">
        <v>798</v>
      </c>
      <c r="C487" t="s">
        <v>235</v>
      </c>
      <c r="D487" t="s">
        <v>48</v>
      </c>
      <c r="E487" t="s">
        <v>230</v>
      </c>
      <c r="F487" t="s">
        <v>237</v>
      </c>
      <c r="G487">
        <v>3</v>
      </c>
      <c r="H487" t="s">
        <v>242</v>
      </c>
      <c r="I487">
        <v>2187</v>
      </c>
      <c r="J487" t="s">
        <v>239</v>
      </c>
      <c r="K487" t="s">
        <v>234</v>
      </c>
    </row>
    <row r="488" spans="1:11" x14ac:dyDescent="0.3">
      <c r="A488">
        <v>37</v>
      </c>
      <c r="B488">
        <v>558</v>
      </c>
      <c r="C488" t="s">
        <v>228</v>
      </c>
      <c r="D488" t="s">
        <v>249</v>
      </c>
      <c r="E488" t="s">
        <v>236</v>
      </c>
      <c r="F488" t="s">
        <v>231</v>
      </c>
      <c r="G488">
        <v>3</v>
      </c>
      <c r="H488" t="s">
        <v>238</v>
      </c>
      <c r="I488">
        <v>9602</v>
      </c>
      <c r="J488" t="s">
        <v>233</v>
      </c>
      <c r="K488" t="s">
        <v>234</v>
      </c>
    </row>
    <row r="489" spans="1:11" x14ac:dyDescent="0.3">
      <c r="A489">
        <v>20</v>
      </c>
      <c r="B489">
        <v>959</v>
      </c>
      <c r="C489" t="s">
        <v>235</v>
      </c>
      <c r="D489" t="s">
        <v>229</v>
      </c>
      <c r="E489" t="s">
        <v>230</v>
      </c>
      <c r="F489" t="s">
        <v>237</v>
      </c>
      <c r="G489">
        <v>2</v>
      </c>
      <c r="H489" t="s">
        <v>232</v>
      </c>
      <c r="I489">
        <v>2836</v>
      </c>
      <c r="J489" t="s">
        <v>239</v>
      </c>
      <c r="K489" t="s">
        <v>234</v>
      </c>
    </row>
    <row r="490" spans="1:11" x14ac:dyDescent="0.3">
      <c r="A490">
        <v>42</v>
      </c>
      <c r="B490">
        <v>622</v>
      </c>
      <c r="C490" t="s">
        <v>235</v>
      </c>
      <c r="D490" t="s">
        <v>229</v>
      </c>
      <c r="E490" t="s">
        <v>230</v>
      </c>
      <c r="F490" t="s">
        <v>244</v>
      </c>
      <c r="G490">
        <v>4</v>
      </c>
      <c r="H490" t="s">
        <v>238</v>
      </c>
      <c r="I490">
        <v>4089</v>
      </c>
      <c r="J490" t="s">
        <v>239</v>
      </c>
      <c r="K490" t="s">
        <v>234</v>
      </c>
    </row>
    <row r="491" spans="1:11" x14ac:dyDescent="0.3">
      <c r="A491">
        <v>43</v>
      </c>
      <c r="B491">
        <v>782</v>
      </c>
      <c r="C491" t="s">
        <v>235</v>
      </c>
      <c r="D491" t="s">
        <v>43</v>
      </c>
      <c r="E491" t="s">
        <v>236</v>
      </c>
      <c r="F491" t="s">
        <v>248</v>
      </c>
      <c r="G491">
        <v>4</v>
      </c>
      <c r="H491" t="s">
        <v>242</v>
      </c>
      <c r="I491">
        <v>16627</v>
      </c>
      <c r="J491" t="s">
        <v>233</v>
      </c>
      <c r="K491" t="s">
        <v>234</v>
      </c>
    </row>
    <row r="492" spans="1:11" x14ac:dyDescent="0.3">
      <c r="A492">
        <v>38</v>
      </c>
      <c r="B492">
        <v>362</v>
      </c>
      <c r="C492" t="s">
        <v>235</v>
      </c>
      <c r="D492" t="s">
        <v>229</v>
      </c>
      <c r="E492" t="s">
        <v>230</v>
      </c>
      <c r="F492" t="s">
        <v>237</v>
      </c>
      <c r="G492">
        <v>1</v>
      </c>
      <c r="H492" t="s">
        <v>232</v>
      </c>
      <c r="I492">
        <v>2619</v>
      </c>
      <c r="J492" t="s">
        <v>239</v>
      </c>
      <c r="K492" t="s">
        <v>234</v>
      </c>
    </row>
    <row r="493" spans="1:11" x14ac:dyDescent="0.3">
      <c r="A493">
        <v>43</v>
      </c>
      <c r="B493">
        <v>1001</v>
      </c>
      <c r="C493" t="s">
        <v>235</v>
      </c>
      <c r="D493" t="s">
        <v>48</v>
      </c>
      <c r="E493" t="s">
        <v>236</v>
      </c>
      <c r="F493" t="s">
        <v>241</v>
      </c>
      <c r="G493">
        <v>3</v>
      </c>
      <c r="H493" t="s">
        <v>242</v>
      </c>
      <c r="I493">
        <v>5679</v>
      </c>
      <c r="J493" t="s">
        <v>233</v>
      </c>
      <c r="K493" t="s">
        <v>240</v>
      </c>
    </row>
    <row r="494" spans="1:11" x14ac:dyDescent="0.3">
      <c r="A494">
        <v>48</v>
      </c>
      <c r="B494">
        <v>1236</v>
      </c>
      <c r="C494" t="s">
        <v>235</v>
      </c>
      <c r="D494" t="s">
        <v>229</v>
      </c>
      <c r="E494" t="s">
        <v>230</v>
      </c>
      <c r="F494" t="s">
        <v>246</v>
      </c>
      <c r="G494">
        <v>1</v>
      </c>
      <c r="H494" t="s">
        <v>238</v>
      </c>
      <c r="I494">
        <v>15402</v>
      </c>
      <c r="J494" t="s">
        <v>239</v>
      </c>
      <c r="K494" t="s">
        <v>234</v>
      </c>
    </row>
    <row r="495" spans="1:11" x14ac:dyDescent="0.3">
      <c r="A495">
        <v>44</v>
      </c>
      <c r="B495">
        <v>1112</v>
      </c>
      <c r="C495" t="s">
        <v>251</v>
      </c>
      <c r="D495" t="s">
        <v>229</v>
      </c>
      <c r="E495" t="s">
        <v>230</v>
      </c>
      <c r="F495" t="s">
        <v>251</v>
      </c>
      <c r="G495">
        <v>3</v>
      </c>
      <c r="H495" t="s">
        <v>232</v>
      </c>
      <c r="I495">
        <v>5985</v>
      </c>
      <c r="J495" t="s">
        <v>239</v>
      </c>
      <c r="K495" t="s">
        <v>234</v>
      </c>
    </row>
    <row r="496" spans="1:11" x14ac:dyDescent="0.3">
      <c r="A496">
        <v>34</v>
      </c>
      <c r="B496">
        <v>204</v>
      </c>
      <c r="C496" t="s">
        <v>228</v>
      </c>
      <c r="D496" t="s">
        <v>250</v>
      </c>
      <c r="E496" t="s">
        <v>230</v>
      </c>
      <c r="F496" t="s">
        <v>247</v>
      </c>
      <c r="G496">
        <v>3</v>
      </c>
      <c r="H496" t="s">
        <v>242</v>
      </c>
      <c r="I496">
        <v>2579</v>
      </c>
      <c r="J496" t="s">
        <v>233</v>
      </c>
      <c r="K496" t="s">
        <v>234</v>
      </c>
    </row>
    <row r="497" spans="1:11" x14ac:dyDescent="0.3">
      <c r="A497">
        <v>27</v>
      </c>
      <c r="B497">
        <v>1420</v>
      </c>
      <c r="C497" t="s">
        <v>228</v>
      </c>
      <c r="D497" t="s">
        <v>249</v>
      </c>
      <c r="E497" t="s">
        <v>236</v>
      </c>
      <c r="F497" t="s">
        <v>247</v>
      </c>
      <c r="G497">
        <v>1</v>
      </c>
      <c r="H497" t="s">
        <v>242</v>
      </c>
      <c r="I497">
        <v>3041</v>
      </c>
      <c r="J497" t="s">
        <v>239</v>
      </c>
      <c r="K497" t="s">
        <v>234</v>
      </c>
    </row>
    <row r="498" spans="1:11" x14ac:dyDescent="0.3">
      <c r="A498">
        <v>21</v>
      </c>
      <c r="B498">
        <v>1343</v>
      </c>
      <c r="C498" t="s">
        <v>228</v>
      </c>
      <c r="D498" t="s">
        <v>250</v>
      </c>
      <c r="E498" t="s">
        <v>236</v>
      </c>
      <c r="F498" t="s">
        <v>247</v>
      </c>
      <c r="G498">
        <v>3</v>
      </c>
      <c r="H498" t="s">
        <v>232</v>
      </c>
      <c r="I498">
        <v>3447</v>
      </c>
      <c r="J498" t="s">
        <v>239</v>
      </c>
      <c r="K498" t="s">
        <v>234</v>
      </c>
    </row>
    <row r="499" spans="1:11" x14ac:dyDescent="0.3">
      <c r="A499">
        <v>44</v>
      </c>
      <c r="B499">
        <v>1315</v>
      </c>
      <c r="C499" t="s">
        <v>235</v>
      </c>
      <c r="D499" t="s">
        <v>43</v>
      </c>
      <c r="E499" t="s">
        <v>236</v>
      </c>
      <c r="F499" t="s">
        <v>246</v>
      </c>
      <c r="G499">
        <v>4</v>
      </c>
      <c r="H499" t="s">
        <v>238</v>
      </c>
      <c r="I499">
        <v>19513</v>
      </c>
      <c r="J499" t="s">
        <v>233</v>
      </c>
      <c r="K499" t="s">
        <v>234</v>
      </c>
    </row>
    <row r="500" spans="1:11" x14ac:dyDescent="0.3">
      <c r="A500">
        <v>22</v>
      </c>
      <c r="B500">
        <v>604</v>
      </c>
      <c r="C500" t="s">
        <v>235</v>
      </c>
      <c r="D500" t="s">
        <v>48</v>
      </c>
      <c r="E500" t="s">
        <v>236</v>
      </c>
      <c r="F500" t="s">
        <v>237</v>
      </c>
      <c r="G500">
        <v>3</v>
      </c>
      <c r="H500" t="s">
        <v>238</v>
      </c>
      <c r="I500">
        <v>2773</v>
      </c>
      <c r="J500" t="s">
        <v>239</v>
      </c>
      <c r="K500" t="s">
        <v>234</v>
      </c>
    </row>
    <row r="501" spans="1:11" x14ac:dyDescent="0.3">
      <c r="A501">
        <v>33</v>
      </c>
      <c r="B501">
        <v>1216</v>
      </c>
      <c r="C501" t="s">
        <v>228</v>
      </c>
      <c r="D501" t="s">
        <v>249</v>
      </c>
      <c r="E501" t="s">
        <v>236</v>
      </c>
      <c r="F501" t="s">
        <v>231</v>
      </c>
      <c r="G501">
        <v>3</v>
      </c>
      <c r="H501" t="s">
        <v>242</v>
      </c>
      <c r="I501">
        <v>7104</v>
      </c>
      <c r="J501" t="s">
        <v>239</v>
      </c>
      <c r="K501" t="s">
        <v>234</v>
      </c>
    </row>
    <row r="502" spans="1:11" x14ac:dyDescent="0.3">
      <c r="A502">
        <v>32</v>
      </c>
      <c r="B502">
        <v>646</v>
      </c>
      <c r="C502" t="s">
        <v>235</v>
      </c>
      <c r="D502" t="s">
        <v>229</v>
      </c>
      <c r="E502" t="s">
        <v>230</v>
      </c>
      <c r="F502" t="s">
        <v>237</v>
      </c>
      <c r="G502">
        <v>4</v>
      </c>
      <c r="H502" t="s">
        <v>238</v>
      </c>
      <c r="I502">
        <v>6322</v>
      </c>
      <c r="J502" t="s">
        <v>233</v>
      </c>
      <c r="K502" t="s">
        <v>234</v>
      </c>
    </row>
    <row r="503" spans="1:11" x14ac:dyDescent="0.3">
      <c r="A503">
        <v>30</v>
      </c>
      <c r="B503">
        <v>160</v>
      </c>
      <c r="C503" t="s">
        <v>235</v>
      </c>
      <c r="D503" t="s">
        <v>48</v>
      </c>
      <c r="E503" t="s">
        <v>230</v>
      </c>
      <c r="F503" t="s">
        <v>237</v>
      </c>
      <c r="G503">
        <v>3</v>
      </c>
      <c r="H503" t="s">
        <v>242</v>
      </c>
      <c r="I503">
        <v>2083</v>
      </c>
      <c r="J503" t="s">
        <v>239</v>
      </c>
      <c r="K503" t="s">
        <v>240</v>
      </c>
    </row>
    <row r="504" spans="1:11" x14ac:dyDescent="0.3">
      <c r="A504">
        <v>53</v>
      </c>
      <c r="B504">
        <v>238</v>
      </c>
      <c r="C504" t="s">
        <v>228</v>
      </c>
      <c r="D504" t="s">
        <v>48</v>
      </c>
      <c r="E504" t="s">
        <v>230</v>
      </c>
      <c r="F504" t="s">
        <v>231</v>
      </c>
      <c r="G504">
        <v>1</v>
      </c>
      <c r="H504" t="s">
        <v>232</v>
      </c>
      <c r="I504">
        <v>8381</v>
      </c>
      <c r="J504" t="s">
        <v>239</v>
      </c>
      <c r="K504" t="s">
        <v>234</v>
      </c>
    </row>
    <row r="505" spans="1:11" x14ac:dyDescent="0.3">
      <c r="A505">
        <v>34</v>
      </c>
      <c r="B505">
        <v>1397</v>
      </c>
      <c r="C505" t="s">
        <v>235</v>
      </c>
      <c r="D505" t="s">
        <v>229</v>
      </c>
      <c r="E505" t="s">
        <v>236</v>
      </c>
      <c r="F505" t="s">
        <v>237</v>
      </c>
      <c r="G505">
        <v>4</v>
      </c>
      <c r="H505" t="s">
        <v>238</v>
      </c>
      <c r="I505">
        <v>2691</v>
      </c>
      <c r="J505" t="s">
        <v>239</v>
      </c>
      <c r="K505" t="s">
        <v>234</v>
      </c>
    </row>
    <row r="506" spans="1:11" x14ac:dyDescent="0.3">
      <c r="A506">
        <v>45</v>
      </c>
      <c r="B506">
        <v>306</v>
      </c>
      <c r="C506" t="s">
        <v>228</v>
      </c>
      <c r="D506" t="s">
        <v>229</v>
      </c>
      <c r="E506" t="s">
        <v>230</v>
      </c>
      <c r="F506" t="s">
        <v>231</v>
      </c>
      <c r="G506">
        <v>1</v>
      </c>
      <c r="H506" t="s">
        <v>238</v>
      </c>
      <c r="I506">
        <v>4286</v>
      </c>
      <c r="J506" t="s">
        <v>239</v>
      </c>
      <c r="K506" t="s">
        <v>240</v>
      </c>
    </row>
    <row r="507" spans="1:11" x14ac:dyDescent="0.3">
      <c r="A507">
        <v>26</v>
      </c>
      <c r="B507">
        <v>991</v>
      </c>
      <c r="C507" t="s">
        <v>235</v>
      </c>
      <c r="D507" t="s">
        <v>229</v>
      </c>
      <c r="E507" t="s">
        <v>230</v>
      </c>
      <c r="F507" t="s">
        <v>241</v>
      </c>
      <c r="G507">
        <v>4</v>
      </c>
      <c r="H507" t="s">
        <v>238</v>
      </c>
      <c r="I507">
        <v>2659</v>
      </c>
      <c r="J507" t="s">
        <v>233</v>
      </c>
      <c r="K507" t="s">
        <v>234</v>
      </c>
    </row>
    <row r="508" spans="1:11" x14ac:dyDescent="0.3">
      <c r="A508">
        <v>37</v>
      </c>
      <c r="B508">
        <v>482</v>
      </c>
      <c r="C508" t="s">
        <v>235</v>
      </c>
      <c r="D508" t="s">
        <v>43</v>
      </c>
      <c r="E508" t="s">
        <v>236</v>
      </c>
      <c r="F508" t="s">
        <v>243</v>
      </c>
      <c r="G508">
        <v>3</v>
      </c>
      <c r="H508" t="s">
        <v>238</v>
      </c>
      <c r="I508">
        <v>9434</v>
      </c>
      <c r="J508" t="s">
        <v>239</v>
      </c>
      <c r="K508" t="s">
        <v>234</v>
      </c>
    </row>
    <row r="509" spans="1:11" x14ac:dyDescent="0.3">
      <c r="A509">
        <v>29</v>
      </c>
      <c r="B509">
        <v>1176</v>
      </c>
      <c r="C509" t="s">
        <v>228</v>
      </c>
      <c r="D509" t="s">
        <v>48</v>
      </c>
      <c r="E509" t="s">
        <v>230</v>
      </c>
      <c r="F509" t="s">
        <v>231</v>
      </c>
      <c r="G509">
        <v>3</v>
      </c>
      <c r="H509" t="s">
        <v>238</v>
      </c>
      <c r="I509">
        <v>5561</v>
      </c>
      <c r="J509" t="s">
        <v>239</v>
      </c>
      <c r="K509" t="s">
        <v>234</v>
      </c>
    </row>
    <row r="510" spans="1:11" x14ac:dyDescent="0.3">
      <c r="A510">
        <v>35</v>
      </c>
      <c r="B510">
        <v>1017</v>
      </c>
      <c r="C510" t="s">
        <v>235</v>
      </c>
      <c r="D510" t="s">
        <v>229</v>
      </c>
      <c r="E510" t="s">
        <v>236</v>
      </c>
      <c r="F510" t="s">
        <v>237</v>
      </c>
      <c r="G510">
        <v>4</v>
      </c>
      <c r="H510" t="s">
        <v>232</v>
      </c>
      <c r="I510">
        <v>6646</v>
      </c>
      <c r="J510" t="s">
        <v>239</v>
      </c>
      <c r="K510" t="s">
        <v>234</v>
      </c>
    </row>
    <row r="511" spans="1:11" x14ac:dyDescent="0.3">
      <c r="A511">
        <v>33</v>
      </c>
      <c r="B511">
        <v>1296</v>
      </c>
      <c r="C511" t="s">
        <v>235</v>
      </c>
      <c r="D511" t="s">
        <v>229</v>
      </c>
      <c r="E511" t="s">
        <v>236</v>
      </c>
      <c r="F511" t="s">
        <v>244</v>
      </c>
      <c r="G511">
        <v>4</v>
      </c>
      <c r="H511" t="s">
        <v>242</v>
      </c>
      <c r="I511">
        <v>7725</v>
      </c>
      <c r="J511" t="s">
        <v>239</v>
      </c>
      <c r="K511" t="s">
        <v>240</v>
      </c>
    </row>
    <row r="512" spans="1:11" x14ac:dyDescent="0.3">
      <c r="A512">
        <v>54</v>
      </c>
      <c r="B512">
        <v>397</v>
      </c>
      <c r="C512" t="s">
        <v>251</v>
      </c>
      <c r="D512" t="s">
        <v>48</v>
      </c>
      <c r="E512" t="s">
        <v>236</v>
      </c>
      <c r="F512" t="s">
        <v>251</v>
      </c>
      <c r="G512">
        <v>2</v>
      </c>
      <c r="H512" t="s">
        <v>238</v>
      </c>
      <c r="I512">
        <v>10725</v>
      </c>
      <c r="J512" t="s">
        <v>239</v>
      </c>
      <c r="K512" t="s">
        <v>234</v>
      </c>
    </row>
    <row r="513" spans="1:11" x14ac:dyDescent="0.3">
      <c r="A513">
        <v>36</v>
      </c>
      <c r="B513">
        <v>913</v>
      </c>
      <c r="C513" t="s">
        <v>235</v>
      </c>
      <c r="D513" t="s">
        <v>48</v>
      </c>
      <c r="E513" t="s">
        <v>236</v>
      </c>
      <c r="F513" t="s">
        <v>243</v>
      </c>
      <c r="G513">
        <v>2</v>
      </c>
      <c r="H513" t="s">
        <v>242</v>
      </c>
      <c r="I513">
        <v>8847</v>
      </c>
      <c r="J513" t="s">
        <v>233</v>
      </c>
      <c r="K513" t="s">
        <v>234</v>
      </c>
    </row>
    <row r="514" spans="1:11" x14ac:dyDescent="0.3">
      <c r="A514">
        <v>27</v>
      </c>
      <c r="B514">
        <v>1115</v>
      </c>
      <c r="C514" t="s">
        <v>235</v>
      </c>
      <c r="D514" t="s">
        <v>48</v>
      </c>
      <c r="E514" t="s">
        <v>236</v>
      </c>
      <c r="F514" t="s">
        <v>237</v>
      </c>
      <c r="G514">
        <v>4</v>
      </c>
      <c r="H514" t="s">
        <v>232</v>
      </c>
      <c r="I514">
        <v>2045</v>
      </c>
      <c r="J514" t="s">
        <v>239</v>
      </c>
      <c r="K514" t="s">
        <v>234</v>
      </c>
    </row>
    <row r="515" spans="1:11" x14ac:dyDescent="0.3">
      <c r="A515">
        <v>20</v>
      </c>
      <c r="B515">
        <v>1362</v>
      </c>
      <c r="C515" t="s">
        <v>235</v>
      </c>
      <c r="D515" t="s">
        <v>48</v>
      </c>
      <c r="E515" t="s">
        <v>236</v>
      </c>
      <c r="F515" t="s">
        <v>237</v>
      </c>
      <c r="G515">
        <v>3</v>
      </c>
      <c r="H515" t="s">
        <v>232</v>
      </c>
      <c r="I515">
        <v>1009</v>
      </c>
      <c r="J515" t="s">
        <v>233</v>
      </c>
      <c r="K515" t="s">
        <v>234</v>
      </c>
    </row>
    <row r="516" spans="1:11" x14ac:dyDescent="0.3">
      <c r="A516">
        <v>33</v>
      </c>
      <c r="B516">
        <v>1076</v>
      </c>
      <c r="C516" t="s">
        <v>235</v>
      </c>
      <c r="D516" t="s">
        <v>229</v>
      </c>
      <c r="E516" t="s">
        <v>236</v>
      </c>
      <c r="F516" t="s">
        <v>237</v>
      </c>
      <c r="G516">
        <v>1</v>
      </c>
      <c r="H516" t="s">
        <v>232</v>
      </c>
      <c r="I516">
        <v>3348</v>
      </c>
      <c r="J516" t="s">
        <v>233</v>
      </c>
      <c r="K516" t="s">
        <v>240</v>
      </c>
    </row>
    <row r="517" spans="1:11" x14ac:dyDescent="0.3">
      <c r="A517">
        <v>35</v>
      </c>
      <c r="B517">
        <v>727</v>
      </c>
      <c r="C517" t="s">
        <v>235</v>
      </c>
      <c r="D517" t="s">
        <v>229</v>
      </c>
      <c r="E517" t="s">
        <v>236</v>
      </c>
      <c r="F517" t="s">
        <v>241</v>
      </c>
      <c r="G517">
        <v>3</v>
      </c>
      <c r="H517" t="s">
        <v>238</v>
      </c>
      <c r="I517">
        <v>1281</v>
      </c>
      <c r="J517" t="s">
        <v>239</v>
      </c>
      <c r="K517" t="s">
        <v>245</v>
      </c>
    </row>
    <row r="518" spans="1:11" x14ac:dyDescent="0.3">
      <c r="A518">
        <v>23</v>
      </c>
      <c r="B518">
        <v>885</v>
      </c>
      <c r="C518" t="s">
        <v>235</v>
      </c>
      <c r="D518" t="s">
        <v>48</v>
      </c>
      <c r="E518" t="s">
        <v>236</v>
      </c>
      <c r="F518" t="s">
        <v>237</v>
      </c>
      <c r="G518">
        <v>1</v>
      </c>
      <c r="H518" t="s">
        <v>238</v>
      </c>
      <c r="I518">
        <v>2819</v>
      </c>
      <c r="J518" t="s">
        <v>239</v>
      </c>
      <c r="K518" t="s">
        <v>234</v>
      </c>
    </row>
    <row r="519" spans="1:11" x14ac:dyDescent="0.3">
      <c r="A519">
        <v>25</v>
      </c>
      <c r="B519">
        <v>810</v>
      </c>
      <c r="C519" t="s">
        <v>228</v>
      </c>
      <c r="D519" t="s">
        <v>229</v>
      </c>
      <c r="E519" t="s">
        <v>236</v>
      </c>
      <c r="F519" t="s">
        <v>231</v>
      </c>
      <c r="G519">
        <v>2</v>
      </c>
      <c r="H519" t="s">
        <v>238</v>
      </c>
      <c r="I519">
        <v>4851</v>
      </c>
      <c r="J519" t="s">
        <v>239</v>
      </c>
      <c r="K519" t="s">
        <v>234</v>
      </c>
    </row>
    <row r="520" spans="1:11" x14ac:dyDescent="0.3">
      <c r="A520">
        <v>38</v>
      </c>
      <c r="B520">
        <v>243</v>
      </c>
      <c r="C520" t="s">
        <v>228</v>
      </c>
      <c r="D520" t="s">
        <v>249</v>
      </c>
      <c r="E520" t="s">
        <v>230</v>
      </c>
      <c r="F520" t="s">
        <v>231</v>
      </c>
      <c r="G520">
        <v>4</v>
      </c>
      <c r="H520" t="s">
        <v>232</v>
      </c>
      <c r="I520">
        <v>4028</v>
      </c>
      <c r="J520" t="s">
        <v>239</v>
      </c>
      <c r="K520" t="s">
        <v>234</v>
      </c>
    </row>
    <row r="521" spans="1:11" x14ac:dyDescent="0.3">
      <c r="A521">
        <v>29</v>
      </c>
      <c r="B521">
        <v>806</v>
      </c>
      <c r="C521" t="s">
        <v>235</v>
      </c>
      <c r="D521" t="s">
        <v>229</v>
      </c>
      <c r="E521" t="s">
        <v>236</v>
      </c>
      <c r="F521" t="s">
        <v>237</v>
      </c>
      <c r="G521">
        <v>4</v>
      </c>
      <c r="H521" t="s">
        <v>242</v>
      </c>
      <c r="I521">
        <v>2720</v>
      </c>
      <c r="J521" t="s">
        <v>239</v>
      </c>
      <c r="K521" t="s">
        <v>240</v>
      </c>
    </row>
    <row r="522" spans="1:11" x14ac:dyDescent="0.3">
      <c r="A522">
        <v>48</v>
      </c>
      <c r="B522">
        <v>817</v>
      </c>
      <c r="C522" t="s">
        <v>228</v>
      </c>
      <c r="D522" t="s">
        <v>249</v>
      </c>
      <c r="E522" t="s">
        <v>236</v>
      </c>
      <c r="F522" t="s">
        <v>231</v>
      </c>
      <c r="G522">
        <v>2</v>
      </c>
      <c r="H522" t="s">
        <v>238</v>
      </c>
      <c r="I522">
        <v>8120</v>
      </c>
      <c r="J522" t="s">
        <v>239</v>
      </c>
      <c r="K522" t="s">
        <v>234</v>
      </c>
    </row>
    <row r="523" spans="1:11" x14ac:dyDescent="0.3">
      <c r="A523">
        <v>27</v>
      </c>
      <c r="B523">
        <v>1410</v>
      </c>
      <c r="C523" t="s">
        <v>228</v>
      </c>
      <c r="D523" t="s">
        <v>48</v>
      </c>
      <c r="E523" t="s">
        <v>230</v>
      </c>
      <c r="F523" t="s">
        <v>231</v>
      </c>
      <c r="G523">
        <v>4</v>
      </c>
      <c r="H523" t="s">
        <v>242</v>
      </c>
      <c r="I523">
        <v>4647</v>
      </c>
      <c r="J523" t="s">
        <v>233</v>
      </c>
      <c r="K523" t="s">
        <v>240</v>
      </c>
    </row>
    <row r="524" spans="1:11" x14ac:dyDescent="0.3">
      <c r="A524">
        <v>37</v>
      </c>
      <c r="B524">
        <v>1225</v>
      </c>
      <c r="C524" t="s">
        <v>235</v>
      </c>
      <c r="D524" t="s">
        <v>229</v>
      </c>
      <c r="E524" t="s">
        <v>236</v>
      </c>
      <c r="F524" t="s">
        <v>237</v>
      </c>
      <c r="G524">
        <v>4</v>
      </c>
      <c r="H524" t="s">
        <v>232</v>
      </c>
      <c r="I524">
        <v>4680</v>
      </c>
      <c r="J524" t="s">
        <v>239</v>
      </c>
      <c r="K524" t="s">
        <v>234</v>
      </c>
    </row>
    <row r="525" spans="1:11" x14ac:dyDescent="0.3">
      <c r="A525">
        <v>50</v>
      </c>
      <c r="B525">
        <v>1207</v>
      </c>
      <c r="C525" t="s">
        <v>235</v>
      </c>
      <c r="D525" t="s">
        <v>48</v>
      </c>
      <c r="E525" t="s">
        <v>236</v>
      </c>
      <c r="F525" t="s">
        <v>241</v>
      </c>
      <c r="G525">
        <v>3</v>
      </c>
      <c r="H525" t="s">
        <v>238</v>
      </c>
      <c r="I525">
        <v>3221</v>
      </c>
      <c r="J525" t="s">
        <v>233</v>
      </c>
      <c r="K525" t="s">
        <v>234</v>
      </c>
    </row>
    <row r="526" spans="1:11" x14ac:dyDescent="0.3">
      <c r="A526">
        <v>34</v>
      </c>
      <c r="B526">
        <v>1442</v>
      </c>
      <c r="C526" t="s">
        <v>235</v>
      </c>
      <c r="D526" t="s">
        <v>48</v>
      </c>
      <c r="E526" t="s">
        <v>230</v>
      </c>
      <c r="F526" t="s">
        <v>244</v>
      </c>
      <c r="G526">
        <v>2</v>
      </c>
      <c r="H526" t="s">
        <v>232</v>
      </c>
      <c r="I526">
        <v>8621</v>
      </c>
      <c r="J526" t="s">
        <v>239</v>
      </c>
      <c r="K526" t="s">
        <v>234</v>
      </c>
    </row>
    <row r="527" spans="1:11" x14ac:dyDescent="0.3">
      <c r="A527">
        <v>24</v>
      </c>
      <c r="B527">
        <v>693</v>
      </c>
      <c r="C527" t="s">
        <v>228</v>
      </c>
      <c r="D527" t="s">
        <v>229</v>
      </c>
      <c r="E527" t="s">
        <v>230</v>
      </c>
      <c r="F527" t="s">
        <v>231</v>
      </c>
      <c r="G527">
        <v>3</v>
      </c>
      <c r="H527" t="s">
        <v>232</v>
      </c>
      <c r="I527">
        <v>4577</v>
      </c>
      <c r="J527" t="s">
        <v>239</v>
      </c>
      <c r="K527" t="s">
        <v>234</v>
      </c>
    </row>
    <row r="528" spans="1:11" x14ac:dyDescent="0.3">
      <c r="A528">
        <v>39</v>
      </c>
      <c r="B528">
        <v>408</v>
      </c>
      <c r="C528" t="s">
        <v>235</v>
      </c>
      <c r="D528" t="s">
        <v>250</v>
      </c>
      <c r="E528" t="s">
        <v>230</v>
      </c>
      <c r="F528" t="s">
        <v>244</v>
      </c>
      <c r="G528">
        <v>3</v>
      </c>
      <c r="H528" t="s">
        <v>232</v>
      </c>
      <c r="I528">
        <v>4553</v>
      </c>
      <c r="J528" t="s">
        <v>239</v>
      </c>
      <c r="K528" t="s">
        <v>234</v>
      </c>
    </row>
    <row r="529" spans="1:11" x14ac:dyDescent="0.3">
      <c r="A529">
        <v>32</v>
      </c>
      <c r="B529">
        <v>929</v>
      </c>
      <c r="C529" t="s">
        <v>228</v>
      </c>
      <c r="D529" t="s">
        <v>249</v>
      </c>
      <c r="E529" t="s">
        <v>236</v>
      </c>
      <c r="F529" t="s">
        <v>231</v>
      </c>
      <c r="G529">
        <v>4</v>
      </c>
      <c r="H529" t="s">
        <v>232</v>
      </c>
      <c r="I529">
        <v>5396</v>
      </c>
      <c r="J529" t="s">
        <v>239</v>
      </c>
      <c r="K529" t="s">
        <v>234</v>
      </c>
    </row>
    <row r="530" spans="1:11" x14ac:dyDescent="0.3">
      <c r="A530">
        <v>50</v>
      </c>
      <c r="B530">
        <v>562</v>
      </c>
      <c r="C530" t="s">
        <v>228</v>
      </c>
      <c r="D530" t="s">
        <v>250</v>
      </c>
      <c r="E530" t="s">
        <v>236</v>
      </c>
      <c r="F530" t="s">
        <v>231</v>
      </c>
      <c r="G530">
        <v>3</v>
      </c>
      <c r="H530" t="s">
        <v>238</v>
      </c>
      <c r="I530">
        <v>6796</v>
      </c>
      <c r="J530" t="s">
        <v>233</v>
      </c>
      <c r="K530" t="s">
        <v>240</v>
      </c>
    </row>
    <row r="531" spans="1:11" x14ac:dyDescent="0.3">
      <c r="A531">
        <v>38</v>
      </c>
      <c r="B531">
        <v>827</v>
      </c>
      <c r="C531" t="s">
        <v>235</v>
      </c>
      <c r="D531" t="s">
        <v>229</v>
      </c>
      <c r="E531" t="s">
        <v>230</v>
      </c>
      <c r="F531" t="s">
        <v>244</v>
      </c>
      <c r="G531">
        <v>4</v>
      </c>
      <c r="H531" t="s">
        <v>232</v>
      </c>
      <c r="I531">
        <v>7625</v>
      </c>
      <c r="J531" t="s">
        <v>239</v>
      </c>
      <c r="K531" t="s">
        <v>234</v>
      </c>
    </row>
    <row r="532" spans="1:11" x14ac:dyDescent="0.3">
      <c r="A532">
        <v>27</v>
      </c>
      <c r="B532">
        <v>608</v>
      </c>
      <c r="C532" t="s">
        <v>235</v>
      </c>
      <c r="D532" t="s">
        <v>229</v>
      </c>
      <c r="E532" t="s">
        <v>230</v>
      </c>
      <c r="F532" t="s">
        <v>243</v>
      </c>
      <c r="G532">
        <v>1</v>
      </c>
      <c r="H532" t="s">
        <v>238</v>
      </c>
      <c r="I532">
        <v>7412</v>
      </c>
      <c r="J532" t="s">
        <v>239</v>
      </c>
      <c r="K532" t="s">
        <v>234</v>
      </c>
    </row>
    <row r="533" spans="1:11" x14ac:dyDescent="0.3">
      <c r="A533">
        <v>32</v>
      </c>
      <c r="B533">
        <v>1018</v>
      </c>
      <c r="C533" t="s">
        <v>235</v>
      </c>
      <c r="D533" t="s">
        <v>229</v>
      </c>
      <c r="E533" t="s">
        <v>230</v>
      </c>
      <c r="F533" t="s">
        <v>248</v>
      </c>
      <c r="G533">
        <v>4</v>
      </c>
      <c r="H533" t="s">
        <v>232</v>
      </c>
      <c r="I533">
        <v>11159</v>
      </c>
      <c r="J533" t="s">
        <v>239</v>
      </c>
      <c r="K533" t="s">
        <v>234</v>
      </c>
    </row>
    <row r="534" spans="1:11" x14ac:dyDescent="0.3">
      <c r="A534">
        <v>47</v>
      </c>
      <c r="B534">
        <v>703</v>
      </c>
      <c r="C534" t="s">
        <v>228</v>
      </c>
      <c r="D534" t="s">
        <v>249</v>
      </c>
      <c r="E534" t="s">
        <v>236</v>
      </c>
      <c r="F534" t="s">
        <v>231</v>
      </c>
      <c r="G534">
        <v>1</v>
      </c>
      <c r="H534" t="s">
        <v>232</v>
      </c>
      <c r="I534">
        <v>4960</v>
      </c>
      <c r="J534" t="s">
        <v>239</v>
      </c>
      <c r="K534" t="s">
        <v>234</v>
      </c>
    </row>
    <row r="535" spans="1:11" x14ac:dyDescent="0.3">
      <c r="A535">
        <v>40</v>
      </c>
      <c r="B535">
        <v>580</v>
      </c>
      <c r="C535" t="s">
        <v>228</v>
      </c>
      <c r="D535" t="s">
        <v>229</v>
      </c>
      <c r="E535" t="s">
        <v>236</v>
      </c>
      <c r="F535" t="s">
        <v>231</v>
      </c>
      <c r="G535">
        <v>1</v>
      </c>
      <c r="H535" t="s">
        <v>238</v>
      </c>
      <c r="I535">
        <v>10475</v>
      </c>
      <c r="J535" t="s">
        <v>233</v>
      </c>
      <c r="K535" t="s">
        <v>240</v>
      </c>
    </row>
    <row r="536" spans="1:11" x14ac:dyDescent="0.3">
      <c r="A536">
        <v>53</v>
      </c>
      <c r="B536">
        <v>970</v>
      </c>
      <c r="C536" t="s">
        <v>235</v>
      </c>
      <c r="D536" t="s">
        <v>229</v>
      </c>
      <c r="E536" t="s">
        <v>236</v>
      </c>
      <c r="F536" t="s">
        <v>248</v>
      </c>
      <c r="G536">
        <v>3</v>
      </c>
      <c r="H536" t="s">
        <v>238</v>
      </c>
      <c r="I536">
        <v>14814</v>
      </c>
      <c r="J536" t="s">
        <v>239</v>
      </c>
      <c r="K536" t="s">
        <v>234</v>
      </c>
    </row>
    <row r="537" spans="1:11" x14ac:dyDescent="0.3">
      <c r="A537">
        <v>41</v>
      </c>
      <c r="B537">
        <v>427</v>
      </c>
      <c r="C537" t="s">
        <v>251</v>
      </c>
      <c r="D537" t="s">
        <v>251</v>
      </c>
      <c r="E537" t="s">
        <v>236</v>
      </c>
      <c r="F537" t="s">
        <v>246</v>
      </c>
      <c r="G537">
        <v>4</v>
      </c>
      <c r="H537" t="s">
        <v>242</v>
      </c>
      <c r="I537">
        <v>19141</v>
      </c>
      <c r="J537" t="s">
        <v>239</v>
      </c>
      <c r="K537" t="s">
        <v>234</v>
      </c>
    </row>
    <row r="538" spans="1:11" x14ac:dyDescent="0.3">
      <c r="A538">
        <v>60</v>
      </c>
      <c r="B538">
        <v>1179</v>
      </c>
      <c r="C538" t="s">
        <v>228</v>
      </c>
      <c r="D538" t="s">
        <v>249</v>
      </c>
      <c r="E538" t="s">
        <v>236</v>
      </c>
      <c r="F538" t="s">
        <v>231</v>
      </c>
      <c r="G538">
        <v>1</v>
      </c>
      <c r="H538" t="s">
        <v>232</v>
      </c>
      <c r="I538">
        <v>5405</v>
      </c>
      <c r="J538" t="s">
        <v>239</v>
      </c>
      <c r="K538" t="s">
        <v>234</v>
      </c>
    </row>
    <row r="539" spans="1:11" x14ac:dyDescent="0.3">
      <c r="A539">
        <v>27</v>
      </c>
      <c r="B539">
        <v>294</v>
      </c>
      <c r="C539" t="s">
        <v>235</v>
      </c>
      <c r="D539" t="s">
        <v>229</v>
      </c>
      <c r="E539" t="s">
        <v>236</v>
      </c>
      <c r="F539" t="s">
        <v>243</v>
      </c>
      <c r="G539">
        <v>1</v>
      </c>
      <c r="H539" t="s">
        <v>242</v>
      </c>
      <c r="I539">
        <v>8793</v>
      </c>
      <c r="J539" t="s">
        <v>239</v>
      </c>
      <c r="K539" t="s">
        <v>240</v>
      </c>
    </row>
    <row r="540" spans="1:11" x14ac:dyDescent="0.3">
      <c r="A540">
        <v>41</v>
      </c>
      <c r="B540">
        <v>314</v>
      </c>
      <c r="C540" t="s">
        <v>251</v>
      </c>
      <c r="D540" t="s">
        <v>251</v>
      </c>
      <c r="E540" t="s">
        <v>236</v>
      </c>
      <c r="F540" t="s">
        <v>246</v>
      </c>
      <c r="G540">
        <v>3</v>
      </c>
      <c r="H540" t="s">
        <v>238</v>
      </c>
      <c r="I540">
        <v>19189</v>
      </c>
      <c r="J540" t="s">
        <v>239</v>
      </c>
      <c r="K540" t="s">
        <v>234</v>
      </c>
    </row>
    <row r="541" spans="1:11" x14ac:dyDescent="0.3">
      <c r="A541">
        <v>50</v>
      </c>
      <c r="B541">
        <v>316</v>
      </c>
      <c r="C541" t="s">
        <v>228</v>
      </c>
      <c r="D541" t="s">
        <v>249</v>
      </c>
      <c r="E541" t="s">
        <v>236</v>
      </c>
      <c r="F541" t="s">
        <v>247</v>
      </c>
      <c r="G541">
        <v>2</v>
      </c>
      <c r="H541" t="s">
        <v>238</v>
      </c>
      <c r="I541">
        <v>3875</v>
      </c>
      <c r="J541" t="s">
        <v>239</v>
      </c>
      <c r="K541" t="s">
        <v>234</v>
      </c>
    </row>
    <row r="542" spans="1:11" x14ac:dyDescent="0.3">
      <c r="A542">
        <v>28</v>
      </c>
      <c r="B542">
        <v>654</v>
      </c>
      <c r="C542" t="s">
        <v>235</v>
      </c>
      <c r="D542" t="s">
        <v>229</v>
      </c>
      <c r="E542" t="s">
        <v>230</v>
      </c>
      <c r="F542" t="s">
        <v>237</v>
      </c>
      <c r="G542">
        <v>2</v>
      </c>
      <c r="H542" t="s">
        <v>232</v>
      </c>
      <c r="I542">
        <v>2216</v>
      </c>
      <c r="J542" t="s">
        <v>233</v>
      </c>
      <c r="K542" t="s">
        <v>234</v>
      </c>
    </row>
    <row r="543" spans="1:11" x14ac:dyDescent="0.3">
      <c r="A543">
        <v>36</v>
      </c>
      <c r="B543">
        <v>427</v>
      </c>
      <c r="C543" t="s">
        <v>235</v>
      </c>
      <c r="D543" t="s">
        <v>229</v>
      </c>
      <c r="E543" t="s">
        <v>230</v>
      </c>
      <c r="F543" t="s">
        <v>248</v>
      </c>
      <c r="G543">
        <v>1</v>
      </c>
      <c r="H543" t="s">
        <v>238</v>
      </c>
      <c r="I543">
        <v>11713</v>
      </c>
      <c r="J543" t="s">
        <v>239</v>
      </c>
      <c r="K543" t="s">
        <v>245</v>
      </c>
    </row>
    <row r="544" spans="1:11" x14ac:dyDescent="0.3">
      <c r="A544">
        <v>38</v>
      </c>
      <c r="B544">
        <v>168</v>
      </c>
      <c r="C544" t="s">
        <v>235</v>
      </c>
      <c r="D544" t="s">
        <v>229</v>
      </c>
      <c r="E544" t="s">
        <v>230</v>
      </c>
      <c r="F544" t="s">
        <v>243</v>
      </c>
      <c r="G544">
        <v>3</v>
      </c>
      <c r="H544" t="s">
        <v>232</v>
      </c>
      <c r="I544">
        <v>7861</v>
      </c>
      <c r="J544" t="s">
        <v>233</v>
      </c>
      <c r="K544" t="s">
        <v>234</v>
      </c>
    </row>
    <row r="545" spans="1:11" x14ac:dyDescent="0.3">
      <c r="A545">
        <v>44</v>
      </c>
      <c r="B545">
        <v>381</v>
      </c>
      <c r="C545" t="s">
        <v>235</v>
      </c>
      <c r="D545" t="s">
        <v>48</v>
      </c>
      <c r="E545" t="s">
        <v>236</v>
      </c>
      <c r="F545" t="s">
        <v>241</v>
      </c>
      <c r="G545">
        <v>3</v>
      </c>
      <c r="H545" t="s">
        <v>232</v>
      </c>
      <c r="I545">
        <v>3708</v>
      </c>
      <c r="J545" t="s">
        <v>239</v>
      </c>
      <c r="K545" t="s">
        <v>245</v>
      </c>
    </row>
    <row r="546" spans="1:11" x14ac:dyDescent="0.3">
      <c r="A546">
        <v>47</v>
      </c>
      <c r="B546">
        <v>217</v>
      </c>
      <c r="C546" t="s">
        <v>228</v>
      </c>
      <c r="D546" t="s">
        <v>48</v>
      </c>
      <c r="E546" t="s">
        <v>230</v>
      </c>
      <c r="F546" t="s">
        <v>231</v>
      </c>
      <c r="G546">
        <v>3</v>
      </c>
      <c r="H546" t="s">
        <v>242</v>
      </c>
      <c r="I546">
        <v>13770</v>
      </c>
      <c r="J546" t="s">
        <v>233</v>
      </c>
      <c r="K546" t="s">
        <v>240</v>
      </c>
    </row>
    <row r="547" spans="1:11" x14ac:dyDescent="0.3">
      <c r="A547">
        <v>30</v>
      </c>
      <c r="B547">
        <v>501</v>
      </c>
      <c r="C547" t="s">
        <v>228</v>
      </c>
      <c r="D547" t="s">
        <v>249</v>
      </c>
      <c r="E547" t="s">
        <v>236</v>
      </c>
      <c r="F547" t="s">
        <v>231</v>
      </c>
      <c r="G547">
        <v>4</v>
      </c>
      <c r="H547" t="s">
        <v>242</v>
      </c>
      <c r="I547">
        <v>5304</v>
      </c>
      <c r="J547" t="s">
        <v>239</v>
      </c>
      <c r="K547" t="s">
        <v>234</v>
      </c>
    </row>
    <row r="548" spans="1:11" x14ac:dyDescent="0.3">
      <c r="A548">
        <v>29</v>
      </c>
      <c r="B548">
        <v>1396</v>
      </c>
      <c r="C548" t="s">
        <v>228</v>
      </c>
      <c r="D548" t="s">
        <v>229</v>
      </c>
      <c r="E548" t="s">
        <v>236</v>
      </c>
      <c r="F548" t="s">
        <v>247</v>
      </c>
      <c r="G548">
        <v>3</v>
      </c>
      <c r="H548" t="s">
        <v>232</v>
      </c>
      <c r="I548">
        <v>2642</v>
      </c>
      <c r="J548" t="s">
        <v>239</v>
      </c>
      <c r="K548" t="s">
        <v>234</v>
      </c>
    </row>
    <row r="549" spans="1:11" x14ac:dyDescent="0.3">
      <c r="A549">
        <v>42</v>
      </c>
      <c r="B549">
        <v>933</v>
      </c>
      <c r="C549" t="s">
        <v>235</v>
      </c>
      <c r="D549" t="s">
        <v>48</v>
      </c>
      <c r="E549" t="s">
        <v>236</v>
      </c>
      <c r="F549" t="s">
        <v>237</v>
      </c>
      <c r="G549">
        <v>3</v>
      </c>
      <c r="H549" t="s">
        <v>242</v>
      </c>
      <c r="I549">
        <v>2759</v>
      </c>
      <c r="J549" t="s">
        <v>233</v>
      </c>
      <c r="K549" t="s">
        <v>240</v>
      </c>
    </row>
    <row r="550" spans="1:11" x14ac:dyDescent="0.3">
      <c r="A550">
        <v>43</v>
      </c>
      <c r="B550">
        <v>775</v>
      </c>
      <c r="C550" t="s">
        <v>228</v>
      </c>
      <c r="D550" t="s">
        <v>229</v>
      </c>
      <c r="E550" t="s">
        <v>236</v>
      </c>
      <c r="F550" t="s">
        <v>231</v>
      </c>
      <c r="G550">
        <v>4</v>
      </c>
      <c r="H550" t="s">
        <v>238</v>
      </c>
      <c r="I550">
        <v>6804</v>
      </c>
      <c r="J550" t="s">
        <v>239</v>
      </c>
      <c r="K550" t="s">
        <v>240</v>
      </c>
    </row>
    <row r="551" spans="1:11" x14ac:dyDescent="0.3">
      <c r="A551">
        <v>34</v>
      </c>
      <c r="B551">
        <v>970</v>
      </c>
      <c r="C551" t="s">
        <v>235</v>
      </c>
      <c r="D551" t="s">
        <v>48</v>
      </c>
      <c r="E551" t="s">
        <v>230</v>
      </c>
      <c r="F551" t="s">
        <v>244</v>
      </c>
      <c r="G551">
        <v>3</v>
      </c>
      <c r="H551" t="s">
        <v>232</v>
      </c>
      <c r="I551">
        <v>6142</v>
      </c>
      <c r="J551" t="s">
        <v>239</v>
      </c>
      <c r="K551" t="s">
        <v>234</v>
      </c>
    </row>
    <row r="552" spans="1:11" x14ac:dyDescent="0.3">
      <c r="A552">
        <v>23</v>
      </c>
      <c r="B552">
        <v>650</v>
      </c>
      <c r="C552" t="s">
        <v>235</v>
      </c>
      <c r="D552" t="s">
        <v>48</v>
      </c>
      <c r="E552" t="s">
        <v>236</v>
      </c>
      <c r="F552" t="s">
        <v>241</v>
      </c>
      <c r="G552">
        <v>1</v>
      </c>
      <c r="H552" t="s">
        <v>238</v>
      </c>
      <c r="I552">
        <v>2500</v>
      </c>
      <c r="J552" t="s">
        <v>239</v>
      </c>
      <c r="K552" t="s">
        <v>234</v>
      </c>
    </row>
    <row r="553" spans="1:11" x14ac:dyDescent="0.3">
      <c r="A553">
        <v>39</v>
      </c>
      <c r="B553">
        <v>141</v>
      </c>
      <c r="C553" t="s">
        <v>251</v>
      </c>
      <c r="D553" t="s">
        <v>251</v>
      </c>
      <c r="E553" t="s">
        <v>230</v>
      </c>
      <c r="F553" t="s">
        <v>251</v>
      </c>
      <c r="G553">
        <v>2</v>
      </c>
      <c r="H553" t="s">
        <v>238</v>
      </c>
      <c r="I553">
        <v>6389</v>
      </c>
      <c r="J553" t="s">
        <v>239</v>
      </c>
      <c r="K553" t="s">
        <v>234</v>
      </c>
    </row>
    <row r="554" spans="1:11" x14ac:dyDescent="0.3">
      <c r="A554">
        <v>56</v>
      </c>
      <c r="B554">
        <v>832</v>
      </c>
      <c r="C554" t="s">
        <v>235</v>
      </c>
      <c r="D554" t="s">
        <v>48</v>
      </c>
      <c r="E554" t="s">
        <v>236</v>
      </c>
      <c r="F554" t="s">
        <v>244</v>
      </c>
      <c r="G554">
        <v>4</v>
      </c>
      <c r="H554" t="s">
        <v>238</v>
      </c>
      <c r="I554">
        <v>11103</v>
      </c>
      <c r="J554" t="s">
        <v>239</v>
      </c>
      <c r="K554" t="s">
        <v>234</v>
      </c>
    </row>
    <row r="555" spans="1:11" x14ac:dyDescent="0.3">
      <c r="A555">
        <v>40</v>
      </c>
      <c r="B555">
        <v>804</v>
      </c>
      <c r="C555" t="s">
        <v>235</v>
      </c>
      <c r="D555" t="s">
        <v>48</v>
      </c>
      <c r="E555" t="s">
        <v>230</v>
      </c>
      <c r="F555" t="s">
        <v>237</v>
      </c>
      <c r="G555">
        <v>4</v>
      </c>
      <c r="H555" t="s">
        <v>232</v>
      </c>
      <c r="I555">
        <v>2342</v>
      </c>
      <c r="J555" t="s">
        <v>233</v>
      </c>
      <c r="K555" t="s">
        <v>234</v>
      </c>
    </row>
    <row r="556" spans="1:11" x14ac:dyDescent="0.3">
      <c r="A556">
        <v>27</v>
      </c>
      <c r="B556">
        <v>975</v>
      </c>
      <c r="C556" t="s">
        <v>235</v>
      </c>
      <c r="D556" t="s">
        <v>48</v>
      </c>
      <c r="E556" t="s">
        <v>230</v>
      </c>
      <c r="F556" t="s">
        <v>244</v>
      </c>
      <c r="G556">
        <v>1</v>
      </c>
      <c r="H556" t="s">
        <v>232</v>
      </c>
      <c r="I556">
        <v>6811</v>
      </c>
      <c r="J556" t="s">
        <v>239</v>
      </c>
      <c r="K556" t="s">
        <v>234</v>
      </c>
    </row>
    <row r="557" spans="1:11" x14ac:dyDescent="0.3">
      <c r="A557">
        <v>29</v>
      </c>
      <c r="B557">
        <v>1090</v>
      </c>
      <c r="C557" t="s">
        <v>228</v>
      </c>
      <c r="D557" t="s">
        <v>249</v>
      </c>
      <c r="E557" t="s">
        <v>236</v>
      </c>
      <c r="F557" t="s">
        <v>247</v>
      </c>
      <c r="G557">
        <v>2</v>
      </c>
      <c r="H557" t="s">
        <v>242</v>
      </c>
      <c r="I557">
        <v>2297</v>
      </c>
      <c r="J557" t="s">
        <v>239</v>
      </c>
      <c r="K557" t="s">
        <v>234</v>
      </c>
    </row>
    <row r="558" spans="1:11" x14ac:dyDescent="0.3">
      <c r="A558">
        <v>53</v>
      </c>
      <c r="B558">
        <v>346</v>
      </c>
      <c r="C558" t="s">
        <v>235</v>
      </c>
      <c r="D558" t="s">
        <v>229</v>
      </c>
      <c r="E558" t="s">
        <v>236</v>
      </c>
      <c r="F558" t="s">
        <v>241</v>
      </c>
      <c r="G558">
        <v>4</v>
      </c>
      <c r="H558" t="s">
        <v>232</v>
      </c>
      <c r="I558">
        <v>2450</v>
      </c>
      <c r="J558" t="s">
        <v>239</v>
      </c>
      <c r="K558" t="s">
        <v>234</v>
      </c>
    </row>
    <row r="559" spans="1:11" x14ac:dyDescent="0.3">
      <c r="A559">
        <v>35</v>
      </c>
      <c r="B559">
        <v>1225</v>
      </c>
      <c r="C559" t="s">
        <v>235</v>
      </c>
      <c r="D559" t="s">
        <v>229</v>
      </c>
      <c r="E559" t="s">
        <v>230</v>
      </c>
      <c r="F559" t="s">
        <v>244</v>
      </c>
      <c r="G559">
        <v>1</v>
      </c>
      <c r="H559" t="s">
        <v>242</v>
      </c>
      <c r="I559">
        <v>5093</v>
      </c>
      <c r="J559" t="s">
        <v>239</v>
      </c>
      <c r="K559" t="s">
        <v>245</v>
      </c>
    </row>
    <row r="560" spans="1:11" x14ac:dyDescent="0.3">
      <c r="A560">
        <v>32</v>
      </c>
      <c r="B560">
        <v>430</v>
      </c>
      <c r="C560" t="s">
        <v>235</v>
      </c>
      <c r="D560" t="s">
        <v>229</v>
      </c>
      <c r="E560" t="s">
        <v>236</v>
      </c>
      <c r="F560" t="s">
        <v>241</v>
      </c>
      <c r="G560">
        <v>4</v>
      </c>
      <c r="H560" t="s">
        <v>238</v>
      </c>
      <c r="I560">
        <v>5309</v>
      </c>
      <c r="J560" t="s">
        <v>239</v>
      </c>
      <c r="K560" t="s">
        <v>240</v>
      </c>
    </row>
    <row r="561" spans="1:11" x14ac:dyDescent="0.3">
      <c r="A561">
        <v>38</v>
      </c>
      <c r="B561">
        <v>268</v>
      </c>
      <c r="C561" t="s">
        <v>235</v>
      </c>
      <c r="D561" t="s">
        <v>48</v>
      </c>
      <c r="E561" t="s">
        <v>236</v>
      </c>
      <c r="F561" t="s">
        <v>237</v>
      </c>
      <c r="G561">
        <v>3</v>
      </c>
      <c r="H561" t="s">
        <v>238</v>
      </c>
      <c r="I561">
        <v>3057</v>
      </c>
      <c r="J561" t="s">
        <v>233</v>
      </c>
      <c r="K561" t="s">
        <v>234</v>
      </c>
    </row>
    <row r="562" spans="1:11" x14ac:dyDescent="0.3">
      <c r="A562">
        <v>34</v>
      </c>
      <c r="B562">
        <v>167</v>
      </c>
      <c r="C562" t="s">
        <v>235</v>
      </c>
      <c r="D562" t="s">
        <v>229</v>
      </c>
      <c r="E562" t="s">
        <v>230</v>
      </c>
      <c r="F562" t="s">
        <v>243</v>
      </c>
      <c r="G562">
        <v>1</v>
      </c>
      <c r="H562" t="s">
        <v>242</v>
      </c>
      <c r="I562">
        <v>5121</v>
      </c>
      <c r="J562" t="s">
        <v>239</v>
      </c>
      <c r="K562" t="s">
        <v>234</v>
      </c>
    </row>
    <row r="563" spans="1:11" x14ac:dyDescent="0.3">
      <c r="A563">
        <v>52</v>
      </c>
      <c r="B563">
        <v>621</v>
      </c>
      <c r="C563" t="s">
        <v>228</v>
      </c>
      <c r="D563" t="s">
        <v>249</v>
      </c>
      <c r="E563" t="s">
        <v>236</v>
      </c>
      <c r="F563" t="s">
        <v>246</v>
      </c>
      <c r="G563">
        <v>1</v>
      </c>
      <c r="H563" t="s">
        <v>238</v>
      </c>
      <c r="I563">
        <v>16856</v>
      </c>
      <c r="J563" t="s">
        <v>239</v>
      </c>
      <c r="K563" t="s">
        <v>234</v>
      </c>
    </row>
    <row r="564" spans="1:11" x14ac:dyDescent="0.3">
      <c r="A564">
        <v>33</v>
      </c>
      <c r="B564">
        <v>527</v>
      </c>
      <c r="C564" t="s">
        <v>235</v>
      </c>
      <c r="D564" t="s">
        <v>43</v>
      </c>
      <c r="E564" t="s">
        <v>236</v>
      </c>
      <c r="F564" t="s">
        <v>237</v>
      </c>
      <c r="G564">
        <v>4</v>
      </c>
      <c r="H564" t="s">
        <v>232</v>
      </c>
      <c r="I564">
        <v>2686</v>
      </c>
      <c r="J564" t="s">
        <v>233</v>
      </c>
      <c r="K564" t="s">
        <v>234</v>
      </c>
    </row>
    <row r="565" spans="1:11" x14ac:dyDescent="0.3">
      <c r="A565">
        <v>25</v>
      </c>
      <c r="B565">
        <v>883</v>
      </c>
      <c r="C565" t="s">
        <v>228</v>
      </c>
      <c r="D565" t="s">
        <v>48</v>
      </c>
      <c r="E565" t="s">
        <v>230</v>
      </c>
      <c r="F565" t="s">
        <v>231</v>
      </c>
      <c r="G565">
        <v>4</v>
      </c>
      <c r="H565" t="s">
        <v>232</v>
      </c>
      <c r="I565">
        <v>6180</v>
      </c>
      <c r="J565" t="s">
        <v>239</v>
      </c>
      <c r="K565" t="s">
        <v>234</v>
      </c>
    </row>
    <row r="566" spans="1:11" x14ac:dyDescent="0.3">
      <c r="A566">
        <v>45</v>
      </c>
      <c r="B566">
        <v>954</v>
      </c>
      <c r="C566" t="s">
        <v>228</v>
      </c>
      <c r="D566" t="s">
        <v>250</v>
      </c>
      <c r="E566" t="s">
        <v>236</v>
      </c>
      <c r="F566" t="s">
        <v>247</v>
      </c>
      <c r="G566">
        <v>3</v>
      </c>
      <c r="H566" t="s">
        <v>232</v>
      </c>
      <c r="I566">
        <v>6632</v>
      </c>
      <c r="J566" t="s">
        <v>239</v>
      </c>
      <c r="K566" t="s">
        <v>234</v>
      </c>
    </row>
    <row r="567" spans="1:11" x14ac:dyDescent="0.3">
      <c r="A567">
        <v>23</v>
      </c>
      <c r="B567">
        <v>310</v>
      </c>
      <c r="C567" t="s">
        <v>235</v>
      </c>
      <c r="D567" t="s">
        <v>48</v>
      </c>
      <c r="E567" t="s">
        <v>236</v>
      </c>
      <c r="F567" t="s">
        <v>237</v>
      </c>
      <c r="G567">
        <v>3</v>
      </c>
      <c r="H567" t="s">
        <v>232</v>
      </c>
      <c r="I567">
        <v>3505</v>
      </c>
      <c r="J567" t="s">
        <v>239</v>
      </c>
      <c r="K567" t="s">
        <v>234</v>
      </c>
    </row>
    <row r="568" spans="1:11" x14ac:dyDescent="0.3">
      <c r="A568">
        <v>47</v>
      </c>
      <c r="B568">
        <v>719</v>
      </c>
      <c r="C568" t="s">
        <v>228</v>
      </c>
      <c r="D568" t="s">
        <v>229</v>
      </c>
      <c r="E568" t="s">
        <v>230</v>
      </c>
      <c r="F568" t="s">
        <v>231</v>
      </c>
      <c r="G568">
        <v>3</v>
      </c>
      <c r="H568" t="s">
        <v>232</v>
      </c>
      <c r="I568">
        <v>6397</v>
      </c>
      <c r="J568" t="s">
        <v>233</v>
      </c>
      <c r="K568" t="s">
        <v>240</v>
      </c>
    </row>
    <row r="569" spans="1:11" x14ac:dyDescent="0.3">
      <c r="A569">
        <v>34</v>
      </c>
      <c r="B569">
        <v>304</v>
      </c>
      <c r="C569" t="s">
        <v>228</v>
      </c>
      <c r="D569" t="s">
        <v>43</v>
      </c>
      <c r="E569" t="s">
        <v>236</v>
      </c>
      <c r="F569" t="s">
        <v>231</v>
      </c>
      <c r="G569">
        <v>4</v>
      </c>
      <c r="H569" t="s">
        <v>232</v>
      </c>
      <c r="I569">
        <v>6274</v>
      </c>
      <c r="J569" t="s">
        <v>239</v>
      </c>
      <c r="K569" t="s">
        <v>234</v>
      </c>
    </row>
    <row r="570" spans="1:11" x14ac:dyDescent="0.3">
      <c r="A570">
        <v>55</v>
      </c>
      <c r="B570">
        <v>725</v>
      </c>
      <c r="C570" t="s">
        <v>235</v>
      </c>
      <c r="D570" t="s">
        <v>48</v>
      </c>
      <c r="E570" t="s">
        <v>236</v>
      </c>
      <c r="F570" t="s">
        <v>246</v>
      </c>
      <c r="G570">
        <v>1</v>
      </c>
      <c r="H570" t="s">
        <v>238</v>
      </c>
      <c r="I570">
        <v>19859</v>
      </c>
      <c r="J570" t="s">
        <v>233</v>
      </c>
      <c r="K570" t="s">
        <v>234</v>
      </c>
    </row>
    <row r="571" spans="1:11" x14ac:dyDescent="0.3">
      <c r="A571">
        <v>36</v>
      </c>
      <c r="B571">
        <v>1434</v>
      </c>
      <c r="C571" t="s">
        <v>228</v>
      </c>
      <c r="D571" t="s">
        <v>229</v>
      </c>
      <c r="E571" t="s">
        <v>236</v>
      </c>
      <c r="F571" t="s">
        <v>231</v>
      </c>
      <c r="G571">
        <v>1</v>
      </c>
      <c r="H571" t="s">
        <v>232</v>
      </c>
      <c r="I571">
        <v>7587</v>
      </c>
      <c r="J571" t="s">
        <v>239</v>
      </c>
      <c r="K571" t="s">
        <v>245</v>
      </c>
    </row>
    <row r="572" spans="1:11" x14ac:dyDescent="0.3">
      <c r="A572">
        <v>52</v>
      </c>
      <c r="B572">
        <v>715</v>
      </c>
      <c r="C572" t="s">
        <v>235</v>
      </c>
      <c r="D572" t="s">
        <v>48</v>
      </c>
      <c r="E572" t="s">
        <v>236</v>
      </c>
      <c r="F572" t="s">
        <v>237</v>
      </c>
      <c r="G572">
        <v>4</v>
      </c>
      <c r="H572" t="s">
        <v>238</v>
      </c>
      <c r="I572">
        <v>4258</v>
      </c>
      <c r="J572" t="s">
        <v>239</v>
      </c>
      <c r="K572" t="s">
        <v>245</v>
      </c>
    </row>
    <row r="573" spans="1:11" x14ac:dyDescent="0.3">
      <c r="A573">
        <v>26</v>
      </c>
      <c r="B573">
        <v>575</v>
      </c>
      <c r="C573" t="s">
        <v>235</v>
      </c>
      <c r="D573" t="s">
        <v>229</v>
      </c>
      <c r="E573" t="s">
        <v>230</v>
      </c>
      <c r="F573" t="s">
        <v>241</v>
      </c>
      <c r="G573">
        <v>4</v>
      </c>
      <c r="H573" t="s">
        <v>242</v>
      </c>
      <c r="I573">
        <v>4364</v>
      </c>
      <c r="J573" t="s">
        <v>239</v>
      </c>
      <c r="K573" t="s">
        <v>240</v>
      </c>
    </row>
    <row r="574" spans="1:11" x14ac:dyDescent="0.3">
      <c r="A574">
        <v>29</v>
      </c>
      <c r="B574">
        <v>657</v>
      </c>
      <c r="C574" t="s">
        <v>235</v>
      </c>
      <c r="D574" t="s">
        <v>48</v>
      </c>
      <c r="E574" t="s">
        <v>230</v>
      </c>
      <c r="F574" t="s">
        <v>244</v>
      </c>
      <c r="G574">
        <v>3</v>
      </c>
      <c r="H574" t="s">
        <v>238</v>
      </c>
      <c r="I574">
        <v>4335</v>
      </c>
      <c r="J574" t="s">
        <v>239</v>
      </c>
      <c r="K574" t="s">
        <v>234</v>
      </c>
    </row>
    <row r="575" spans="1:11" x14ac:dyDescent="0.3">
      <c r="A575">
        <v>26</v>
      </c>
      <c r="B575">
        <v>1146</v>
      </c>
      <c r="C575" t="s">
        <v>228</v>
      </c>
      <c r="D575" t="s">
        <v>250</v>
      </c>
      <c r="E575" t="s">
        <v>236</v>
      </c>
      <c r="F575" t="s">
        <v>231</v>
      </c>
      <c r="G575">
        <v>1</v>
      </c>
      <c r="H575" t="s">
        <v>232</v>
      </c>
      <c r="I575">
        <v>5326</v>
      </c>
      <c r="J575" t="s">
        <v>239</v>
      </c>
      <c r="K575" t="s">
        <v>234</v>
      </c>
    </row>
    <row r="576" spans="1:11" x14ac:dyDescent="0.3">
      <c r="A576">
        <v>34</v>
      </c>
      <c r="B576">
        <v>182</v>
      </c>
      <c r="C576" t="s">
        <v>235</v>
      </c>
      <c r="D576" t="s">
        <v>229</v>
      </c>
      <c r="E576" t="s">
        <v>230</v>
      </c>
      <c r="F576" t="s">
        <v>237</v>
      </c>
      <c r="G576">
        <v>4</v>
      </c>
      <c r="H576" t="s">
        <v>232</v>
      </c>
      <c r="I576">
        <v>3280</v>
      </c>
      <c r="J576" t="s">
        <v>239</v>
      </c>
      <c r="K576" t="s">
        <v>234</v>
      </c>
    </row>
    <row r="577" spans="1:11" x14ac:dyDescent="0.3">
      <c r="A577">
        <v>54</v>
      </c>
      <c r="B577">
        <v>376</v>
      </c>
      <c r="C577" t="s">
        <v>235</v>
      </c>
      <c r="D577" t="s">
        <v>48</v>
      </c>
      <c r="E577" t="s">
        <v>230</v>
      </c>
      <c r="F577" t="s">
        <v>243</v>
      </c>
      <c r="G577">
        <v>1</v>
      </c>
      <c r="H577" t="s">
        <v>242</v>
      </c>
      <c r="I577">
        <v>5485</v>
      </c>
      <c r="J577" t="s">
        <v>233</v>
      </c>
      <c r="K577" t="s">
        <v>234</v>
      </c>
    </row>
    <row r="578" spans="1:11" x14ac:dyDescent="0.3">
      <c r="A578">
        <v>27</v>
      </c>
      <c r="B578">
        <v>829</v>
      </c>
      <c r="C578" t="s">
        <v>228</v>
      </c>
      <c r="D578" t="s">
        <v>249</v>
      </c>
      <c r="E578" t="s">
        <v>236</v>
      </c>
      <c r="F578" t="s">
        <v>231</v>
      </c>
      <c r="G578">
        <v>4</v>
      </c>
      <c r="H578" t="s">
        <v>238</v>
      </c>
      <c r="I578">
        <v>4342</v>
      </c>
      <c r="J578" t="s">
        <v>239</v>
      </c>
      <c r="K578" t="s">
        <v>240</v>
      </c>
    </row>
    <row r="579" spans="1:11" x14ac:dyDescent="0.3">
      <c r="A579">
        <v>37</v>
      </c>
      <c r="B579">
        <v>571</v>
      </c>
      <c r="C579" t="s">
        <v>235</v>
      </c>
      <c r="D579" t="s">
        <v>229</v>
      </c>
      <c r="E579" t="s">
        <v>230</v>
      </c>
      <c r="F579" t="s">
        <v>237</v>
      </c>
      <c r="G579">
        <v>1</v>
      </c>
      <c r="H579" t="s">
        <v>242</v>
      </c>
      <c r="I579">
        <v>2782</v>
      </c>
      <c r="J579" t="s">
        <v>233</v>
      </c>
      <c r="K579" t="s">
        <v>234</v>
      </c>
    </row>
    <row r="580" spans="1:11" x14ac:dyDescent="0.3">
      <c r="A580">
        <v>38</v>
      </c>
      <c r="B580">
        <v>240</v>
      </c>
      <c r="C580" t="s">
        <v>235</v>
      </c>
      <c r="D580" t="s">
        <v>229</v>
      </c>
      <c r="E580" t="s">
        <v>230</v>
      </c>
      <c r="F580" t="s">
        <v>243</v>
      </c>
      <c r="G580">
        <v>1</v>
      </c>
      <c r="H580" t="s">
        <v>232</v>
      </c>
      <c r="I580">
        <v>5980</v>
      </c>
      <c r="J580" t="s">
        <v>233</v>
      </c>
      <c r="K580" t="s">
        <v>240</v>
      </c>
    </row>
    <row r="581" spans="1:11" x14ac:dyDescent="0.3">
      <c r="A581">
        <v>34</v>
      </c>
      <c r="B581">
        <v>121</v>
      </c>
      <c r="C581" t="s">
        <v>235</v>
      </c>
      <c r="D581" t="s">
        <v>48</v>
      </c>
      <c r="E581" t="s">
        <v>230</v>
      </c>
      <c r="F581" t="s">
        <v>237</v>
      </c>
      <c r="G581">
        <v>1</v>
      </c>
      <c r="H581" t="s">
        <v>232</v>
      </c>
      <c r="I581">
        <v>4381</v>
      </c>
      <c r="J581" t="s">
        <v>239</v>
      </c>
      <c r="K581" t="s">
        <v>234</v>
      </c>
    </row>
    <row r="582" spans="1:11" x14ac:dyDescent="0.3">
      <c r="A582">
        <v>35</v>
      </c>
      <c r="B582">
        <v>384</v>
      </c>
      <c r="C582" t="s">
        <v>228</v>
      </c>
      <c r="D582" t="s">
        <v>229</v>
      </c>
      <c r="E582" t="s">
        <v>230</v>
      </c>
      <c r="F582" t="s">
        <v>247</v>
      </c>
      <c r="G582">
        <v>4</v>
      </c>
      <c r="H582" t="s">
        <v>238</v>
      </c>
      <c r="I582">
        <v>2572</v>
      </c>
      <c r="J582" t="s">
        <v>239</v>
      </c>
      <c r="K582" t="s">
        <v>234</v>
      </c>
    </row>
    <row r="583" spans="1:11" x14ac:dyDescent="0.3">
      <c r="A583">
        <v>30</v>
      </c>
      <c r="B583">
        <v>921</v>
      </c>
      <c r="C583" t="s">
        <v>235</v>
      </c>
      <c r="D583" t="s">
        <v>229</v>
      </c>
      <c r="E583" t="s">
        <v>236</v>
      </c>
      <c r="F583" t="s">
        <v>241</v>
      </c>
      <c r="G583">
        <v>3</v>
      </c>
      <c r="H583" t="s">
        <v>238</v>
      </c>
      <c r="I583">
        <v>3833</v>
      </c>
      <c r="J583" t="s">
        <v>239</v>
      </c>
      <c r="K583" t="s">
        <v>234</v>
      </c>
    </row>
    <row r="584" spans="1:11" x14ac:dyDescent="0.3">
      <c r="A584">
        <v>40</v>
      </c>
      <c r="B584">
        <v>791</v>
      </c>
      <c r="C584" t="s">
        <v>235</v>
      </c>
      <c r="D584" t="s">
        <v>48</v>
      </c>
      <c r="E584" t="s">
        <v>230</v>
      </c>
      <c r="F584" t="s">
        <v>244</v>
      </c>
      <c r="G584">
        <v>2</v>
      </c>
      <c r="H584" t="s">
        <v>238</v>
      </c>
      <c r="I584">
        <v>4244</v>
      </c>
      <c r="J584" t="s">
        <v>239</v>
      </c>
      <c r="K584" t="s">
        <v>240</v>
      </c>
    </row>
    <row r="585" spans="1:11" x14ac:dyDescent="0.3">
      <c r="A585">
        <v>34</v>
      </c>
      <c r="B585">
        <v>1111</v>
      </c>
      <c r="C585" t="s">
        <v>228</v>
      </c>
      <c r="D585" t="s">
        <v>229</v>
      </c>
      <c r="E585" t="s">
        <v>230</v>
      </c>
      <c r="F585" t="s">
        <v>231</v>
      </c>
      <c r="G585">
        <v>1</v>
      </c>
      <c r="H585" t="s">
        <v>238</v>
      </c>
      <c r="I585">
        <v>6500</v>
      </c>
      <c r="J585" t="s">
        <v>239</v>
      </c>
      <c r="K585" t="s">
        <v>234</v>
      </c>
    </row>
    <row r="586" spans="1:11" x14ac:dyDescent="0.3">
      <c r="A586">
        <v>42</v>
      </c>
      <c r="B586">
        <v>570</v>
      </c>
      <c r="C586" t="s">
        <v>235</v>
      </c>
      <c r="D586" t="s">
        <v>229</v>
      </c>
      <c r="E586" t="s">
        <v>236</v>
      </c>
      <c r="F586" t="s">
        <v>246</v>
      </c>
      <c r="G586">
        <v>4</v>
      </c>
      <c r="H586" t="s">
        <v>242</v>
      </c>
      <c r="I586">
        <v>18430</v>
      </c>
      <c r="J586" t="s">
        <v>239</v>
      </c>
      <c r="K586" t="s">
        <v>240</v>
      </c>
    </row>
    <row r="587" spans="1:11" x14ac:dyDescent="0.3">
      <c r="A587">
        <v>23</v>
      </c>
      <c r="B587">
        <v>1243</v>
      </c>
      <c r="C587" t="s">
        <v>235</v>
      </c>
      <c r="D587" t="s">
        <v>229</v>
      </c>
      <c r="E587" t="s">
        <v>236</v>
      </c>
      <c r="F587" t="s">
        <v>241</v>
      </c>
      <c r="G587">
        <v>1</v>
      </c>
      <c r="H587" t="s">
        <v>238</v>
      </c>
      <c r="I587">
        <v>1601</v>
      </c>
      <c r="J587" t="s">
        <v>233</v>
      </c>
      <c r="K587" t="s">
        <v>234</v>
      </c>
    </row>
    <row r="588" spans="1:11" x14ac:dyDescent="0.3">
      <c r="A588">
        <v>24</v>
      </c>
      <c r="B588">
        <v>1092</v>
      </c>
      <c r="C588" t="s">
        <v>235</v>
      </c>
      <c r="D588" t="s">
        <v>229</v>
      </c>
      <c r="E588" t="s">
        <v>236</v>
      </c>
      <c r="F588" t="s">
        <v>241</v>
      </c>
      <c r="G588">
        <v>2</v>
      </c>
      <c r="H588" t="s">
        <v>242</v>
      </c>
      <c r="I588">
        <v>2694</v>
      </c>
      <c r="J588" t="s">
        <v>239</v>
      </c>
      <c r="K588" t="s">
        <v>245</v>
      </c>
    </row>
    <row r="589" spans="1:11" x14ac:dyDescent="0.3">
      <c r="A589">
        <v>52</v>
      </c>
      <c r="B589">
        <v>1325</v>
      </c>
      <c r="C589" t="s">
        <v>235</v>
      </c>
      <c r="D589" t="s">
        <v>229</v>
      </c>
      <c r="E589" t="s">
        <v>230</v>
      </c>
      <c r="F589" t="s">
        <v>241</v>
      </c>
      <c r="G589">
        <v>3</v>
      </c>
      <c r="H589" t="s">
        <v>238</v>
      </c>
      <c r="I589">
        <v>3149</v>
      </c>
      <c r="J589" t="s">
        <v>239</v>
      </c>
      <c r="K589" t="s">
        <v>234</v>
      </c>
    </row>
    <row r="590" spans="1:11" x14ac:dyDescent="0.3">
      <c r="A590">
        <v>50</v>
      </c>
      <c r="B590">
        <v>691</v>
      </c>
      <c r="C590" t="s">
        <v>235</v>
      </c>
      <c r="D590" t="s">
        <v>48</v>
      </c>
      <c r="E590" t="s">
        <v>236</v>
      </c>
      <c r="F590" t="s">
        <v>248</v>
      </c>
      <c r="G590">
        <v>3</v>
      </c>
      <c r="H590" t="s">
        <v>238</v>
      </c>
      <c r="I590">
        <v>17639</v>
      </c>
      <c r="J590" t="s">
        <v>239</v>
      </c>
      <c r="K590" t="s">
        <v>234</v>
      </c>
    </row>
    <row r="591" spans="1:11" x14ac:dyDescent="0.3">
      <c r="A591">
        <v>29</v>
      </c>
      <c r="B591">
        <v>805</v>
      </c>
      <c r="C591" t="s">
        <v>235</v>
      </c>
      <c r="D591" t="s">
        <v>229</v>
      </c>
      <c r="E591" t="s">
        <v>230</v>
      </c>
      <c r="F591" t="s">
        <v>241</v>
      </c>
      <c r="G591">
        <v>1</v>
      </c>
      <c r="H591" t="s">
        <v>238</v>
      </c>
      <c r="I591">
        <v>2319</v>
      </c>
      <c r="J591" t="s">
        <v>233</v>
      </c>
      <c r="K591" t="s">
        <v>234</v>
      </c>
    </row>
    <row r="592" spans="1:11" x14ac:dyDescent="0.3">
      <c r="A592">
        <v>33</v>
      </c>
      <c r="B592">
        <v>213</v>
      </c>
      <c r="C592" t="s">
        <v>235</v>
      </c>
      <c r="D592" t="s">
        <v>48</v>
      </c>
      <c r="E592" t="s">
        <v>236</v>
      </c>
      <c r="F592" t="s">
        <v>248</v>
      </c>
      <c r="G592">
        <v>3</v>
      </c>
      <c r="H592" t="s">
        <v>238</v>
      </c>
      <c r="I592">
        <v>11691</v>
      </c>
      <c r="J592" t="s">
        <v>239</v>
      </c>
      <c r="K592" t="s">
        <v>234</v>
      </c>
    </row>
    <row r="593" spans="1:11" x14ac:dyDescent="0.3">
      <c r="A593">
        <v>33</v>
      </c>
      <c r="B593">
        <v>118</v>
      </c>
      <c r="C593" t="s">
        <v>228</v>
      </c>
      <c r="D593" t="s">
        <v>249</v>
      </c>
      <c r="E593" t="s">
        <v>230</v>
      </c>
      <c r="F593" t="s">
        <v>231</v>
      </c>
      <c r="G593">
        <v>1</v>
      </c>
      <c r="H593" t="s">
        <v>232</v>
      </c>
      <c r="I593">
        <v>5324</v>
      </c>
      <c r="J593" t="s">
        <v>239</v>
      </c>
      <c r="K593" t="s">
        <v>234</v>
      </c>
    </row>
    <row r="594" spans="1:11" x14ac:dyDescent="0.3">
      <c r="A594">
        <v>47</v>
      </c>
      <c r="B594">
        <v>202</v>
      </c>
      <c r="C594" t="s">
        <v>235</v>
      </c>
      <c r="D594" t="s">
        <v>43</v>
      </c>
      <c r="E594" t="s">
        <v>230</v>
      </c>
      <c r="F594" t="s">
        <v>246</v>
      </c>
      <c r="G594">
        <v>4</v>
      </c>
      <c r="H594" t="s">
        <v>238</v>
      </c>
      <c r="I594">
        <v>16752</v>
      </c>
      <c r="J594" t="s">
        <v>233</v>
      </c>
      <c r="K594" t="s">
        <v>234</v>
      </c>
    </row>
    <row r="595" spans="1:11" x14ac:dyDescent="0.3">
      <c r="A595">
        <v>36</v>
      </c>
      <c r="B595">
        <v>676</v>
      </c>
      <c r="C595" t="s">
        <v>235</v>
      </c>
      <c r="D595" t="s">
        <v>43</v>
      </c>
      <c r="E595" t="s">
        <v>230</v>
      </c>
      <c r="F595" t="s">
        <v>243</v>
      </c>
      <c r="G595">
        <v>2</v>
      </c>
      <c r="H595" t="s">
        <v>238</v>
      </c>
      <c r="I595">
        <v>5228</v>
      </c>
      <c r="J595" t="s">
        <v>239</v>
      </c>
      <c r="K595" t="s">
        <v>234</v>
      </c>
    </row>
    <row r="596" spans="1:11" x14ac:dyDescent="0.3">
      <c r="A596">
        <v>29</v>
      </c>
      <c r="B596">
        <v>1252</v>
      </c>
      <c r="C596" t="s">
        <v>235</v>
      </c>
      <c r="D596" t="s">
        <v>229</v>
      </c>
      <c r="E596" t="s">
        <v>236</v>
      </c>
      <c r="F596" t="s">
        <v>237</v>
      </c>
      <c r="G596">
        <v>3</v>
      </c>
      <c r="H596" t="s">
        <v>238</v>
      </c>
      <c r="I596">
        <v>2700</v>
      </c>
      <c r="J596" t="s">
        <v>239</v>
      </c>
      <c r="K596" t="s">
        <v>234</v>
      </c>
    </row>
    <row r="597" spans="1:11" x14ac:dyDescent="0.3">
      <c r="A597">
        <v>58</v>
      </c>
      <c r="B597">
        <v>286</v>
      </c>
      <c r="C597" t="s">
        <v>235</v>
      </c>
      <c r="D597" t="s">
        <v>229</v>
      </c>
      <c r="E597" t="s">
        <v>236</v>
      </c>
      <c r="F597" t="s">
        <v>248</v>
      </c>
      <c r="G597">
        <v>2</v>
      </c>
      <c r="H597" t="s">
        <v>232</v>
      </c>
      <c r="I597">
        <v>19246</v>
      </c>
      <c r="J597" t="s">
        <v>233</v>
      </c>
      <c r="K597" t="s">
        <v>234</v>
      </c>
    </row>
    <row r="598" spans="1:11" x14ac:dyDescent="0.3">
      <c r="A598">
        <v>35</v>
      </c>
      <c r="B598">
        <v>1258</v>
      </c>
      <c r="C598" t="s">
        <v>235</v>
      </c>
      <c r="D598" t="s">
        <v>229</v>
      </c>
      <c r="E598" t="s">
        <v>230</v>
      </c>
      <c r="F598" t="s">
        <v>237</v>
      </c>
      <c r="G598">
        <v>3</v>
      </c>
      <c r="H598" t="s">
        <v>232</v>
      </c>
      <c r="I598">
        <v>2506</v>
      </c>
      <c r="J598" t="s">
        <v>239</v>
      </c>
      <c r="K598" t="s">
        <v>234</v>
      </c>
    </row>
    <row r="599" spans="1:11" x14ac:dyDescent="0.3">
      <c r="A599">
        <v>42</v>
      </c>
      <c r="B599">
        <v>932</v>
      </c>
      <c r="C599" t="s">
        <v>235</v>
      </c>
      <c r="D599" t="s">
        <v>229</v>
      </c>
      <c r="E599" t="s">
        <v>230</v>
      </c>
      <c r="F599" t="s">
        <v>243</v>
      </c>
      <c r="G599">
        <v>4</v>
      </c>
      <c r="H599" t="s">
        <v>238</v>
      </c>
      <c r="I599">
        <v>6062</v>
      </c>
      <c r="J599" t="s">
        <v>233</v>
      </c>
      <c r="K599" t="s">
        <v>234</v>
      </c>
    </row>
    <row r="600" spans="1:11" x14ac:dyDescent="0.3">
      <c r="A600">
        <v>28</v>
      </c>
      <c r="B600">
        <v>890</v>
      </c>
      <c r="C600" t="s">
        <v>235</v>
      </c>
      <c r="D600" t="s">
        <v>48</v>
      </c>
      <c r="E600" t="s">
        <v>236</v>
      </c>
      <c r="F600" t="s">
        <v>237</v>
      </c>
      <c r="G600">
        <v>3</v>
      </c>
      <c r="H600" t="s">
        <v>232</v>
      </c>
      <c r="I600">
        <v>4382</v>
      </c>
      <c r="J600" t="s">
        <v>239</v>
      </c>
      <c r="K600" t="s">
        <v>234</v>
      </c>
    </row>
    <row r="601" spans="1:11" x14ac:dyDescent="0.3">
      <c r="A601">
        <v>36</v>
      </c>
      <c r="B601">
        <v>1041</v>
      </c>
      <c r="C601" t="s">
        <v>251</v>
      </c>
      <c r="D601" t="s">
        <v>251</v>
      </c>
      <c r="E601" t="s">
        <v>236</v>
      </c>
      <c r="F601" t="s">
        <v>251</v>
      </c>
      <c r="G601">
        <v>2</v>
      </c>
      <c r="H601" t="s">
        <v>238</v>
      </c>
      <c r="I601">
        <v>2143</v>
      </c>
      <c r="J601" t="s">
        <v>239</v>
      </c>
      <c r="K601" t="s">
        <v>234</v>
      </c>
    </row>
    <row r="602" spans="1:11" x14ac:dyDescent="0.3">
      <c r="A602">
        <v>32</v>
      </c>
      <c r="B602">
        <v>859</v>
      </c>
      <c r="C602" t="s">
        <v>235</v>
      </c>
      <c r="D602" t="s">
        <v>229</v>
      </c>
      <c r="E602" t="s">
        <v>230</v>
      </c>
      <c r="F602" t="s">
        <v>243</v>
      </c>
      <c r="G602">
        <v>3</v>
      </c>
      <c r="H602" t="s">
        <v>238</v>
      </c>
      <c r="I602">
        <v>6162</v>
      </c>
      <c r="J602" t="s">
        <v>239</v>
      </c>
      <c r="K602" t="s">
        <v>234</v>
      </c>
    </row>
    <row r="603" spans="1:11" x14ac:dyDescent="0.3">
      <c r="A603">
        <v>40</v>
      </c>
      <c r="B603">
        <v>720</v>
      </c>
      <c r="C603" t="s">
        <v>235</v>
      </c>
      <c r="D603" t="s">
        <v>48</v>
      </c>
      <c r="E603" t="s">
        <v>236</v>
      </c>
      <c r="F603" t="s">
        <v>241</v>
      </c>
      <c r="G603">
        <v>3</v>
      </c>
      <c r="H603" t="s">
        <v>232</v>
      </c>
      <c r="I603">
        <v>5094</v>
      </c>
      <c r="J603" t="s">
        <v>239</v>
      </c>
      <c r="K603" t="s">
        <v>240</v>
      </c>
    </row>
    <row r="604" spans="1:11" x14ac:dyDescent="0.3">
      <c r="A604">
        <v>30</v>
      </c>
      <c r="B604">
        <v>946</v>
      </c>
      <c r="C604" t="s">
        <v>235</v>
      </c>
      <c r="D604" t="s">
        <v>48</v>
      </c>
      <c r="E604" t="s">
        <v>230</v>
      </c>
      <c r="F604" t="s">
        <v>243</v>
      </c>
      <c r="G604">
        <v>4</v>
      </c>
      <c r="H604" t="s">
        <v>232</v>
      </c>
      <c r="I604">
        <v>6877</v>
      </c>
      <c r="J604" t="s">
        <v>233</v>
      </c>
      <c r="K604" t="s">
        <v>234</v>
      </c>
    </row>
    <row r="605" spans="1:11" x14ac:dyDescent="0.3">
      <c r="A605">
        <v>45</v>
      </c>
      <c r="B605">
        <v>252</v>
      </c>
      <c r="C605" t="s">
        <v>235</v>
      </c>
      <c r="D605" t="s">
        <v>229</v>
      </c>
      <c r="E605" t="s">
        <v>230</v>
      </c>
      <c r="F605" t="s">
        <v>237</v>
      </c>
      <c r="G605">
        <v>3</v>
      </c>
      <c r="H605" t="s">
        <v>232</v>
      </c>
      <c r="I605">
        <v>2274</v>
      </c>
      <c r="J605" t="s">
        <v>239</v>
      </c>
      <c r="K605" t="s">
        <v>234</v>
      </c>
    </row>
    <row r="606" spans="1:11" x14ac:dyDescent="0.3">
      <c r="A606">
        <v>42</v>
      </c>
      <c r="B606">
        <v>933</v>
      </c>
      <c r="C606" t="s">
        <v>235</v>
      </c>
      <c r="D606" t="s">
        <v>229</v>
      </c>
      <c r="E606" t="s">
        <v>236</v>
      </c>
      <c r="F606" t="s">
        <v>243</v>
      </c>
      <c r="G606">
        <v>2</v>
      </c>
      <c r="H606" t="s">
        <v>238</v>
      </c>
      <c r="I606">
        <v>4434</v>
      </c>
      <c r="J606" t="s">
        <v>239</v>
      </c>
      <c r="K606" t="s">
        <v>234</v>
      </c>
    </row>
    <row r="607" spans="1:11" x14ac:dyDescent="0.3">
      <c r="A607">
        <v>38</v>
      </c>
      <c r="B607">
        <v>471</v>
      </c>
      <c r="C607" t="s">
        <v>235</v>
      </c>
      <c r="D607" t="s">
        <v>229</v>
      </c>
      <c r="E607" t="s">
        <v>236</v>
      </c>
      <c r="F607" t="s">
        <v>244</v>
      </c>
      <c r="G607">
        <v>1</v>
      </c>
      <c r="H607" t="s">
        <v>242</v>
      </c>
      <c r="I607">
        <v>6288</v>
      </c>
      <c r="J607" t="s">
        <v>239</v>
      </c>
      <c r="K607" t="s">
        <v>240</v>
      </c>
    </row>
    <row r="608" spans="1:11" x14ac:dyDescent="0.3">
      <c r="A608">
        <v>34</v>
      </c>
      <c r="B608">
        <v>702</v>
      </c>
      <c r="C608" t="s">
        <v>235</v>
      </c>
      <c r="D608" t="s">
        <v>229</v>
      </c>
      <c r="E608" t="s">
        <v>230</v>
      </c>
      <c r="F608" t="s">
        <v>237</v>
      </c>
      <c r="G608">
        <v>4</v>
      </c>
      <c r="H608" t="s">
        <v>232</v>
      </c>
      <c r="I608">
        <v>2553</v>
      </c>
      <c r="J608" t="s">
        <v>239</v>
      </c>
      <c r="K608" t="s">
        <v>240</v>
      </c>
    </row>
    <row r="609" spans="1:11" x14ac:dyDescent="0.3">
      <c r="A609">
        <v>49</v>
      </c>
      <c r="B609">
        <v>1184</v>
      </c>
      <c r="C609" t="s">
        <v>228</v>
      </c>
      <c r="D609" t="s">
        <v>249</v>
      </c>
      <c r="E609" t="s">
        <v>230</v>
      </c>
      <c r="F609" t="s">
        <v>231</v>
      </c>
      <c r="G609">
        <v>4</v>
      </c>
      <c r="H609" t="s">
        <v>238</v>
      </c>
      <c r="I609">
        <v>7654</v>
      </c>
      <c r="J609" t="s">
        <v>239</v>
      </c>
      <c r="K609" t="s">
        <v>234</v>
      </c>
    </row>
    <row r="610" spans="1:11" x14ac:dyDescent="0.3">
      <c r="A610">
        <v>55</v>
      </c>
      <c r="B610">
        <v>436</v>
      </c>
      <c r="C610" t="s">
        <v>228</v>
      </c>
      <c r="D610" t="s">
        <v>48</v>
      </c>
      <c r="E610" t="s">
        <v>236</v>
      </c>
      <c r="F610" t="s">
        <v>231</v>
      </c>
      <c r="G610">
        <v>4</v>
      </c>
      <c r="H610" t="s">
        <v>232</v>
      </c>
      <c r="I610">
        <v>5160</v>
      </c>
      <c r="J610" t="s">
        <v>239</v>
      </c>
      <c r="K610" t="s">
        <v>234</v>
      </c>
    </row>
    <row r="611" spans="1:11" x14ac:dyDescent="0.3">
      <c r="A611">
        <v>43</v>
      </c>
      <c r="B611">
        <v>589</v>
      </c>
      <c r="C611" t="s">
        <v>235</v>
      </c>
      <c r="D611" t="s">
        <v>229</v>
      </c>
      <c r="E611" t="s">
        <v>236</v>
      </c>
      <c r="F611" t="s">
        <v>248</v>
      </c>
      <c r="G611">
        <v>1</v>
      </c>
      <c r="H611" t="s">
        <v>238</v>
      </c>
      <c r="I611">
        <v>17159</v>
      </c>
      <c r="J611" t="s">
        <v>239</v>
      </c>
      <c r="K611" t="s">
        <v>234</v>
      </c>
    </row>
    <row r="612" spans="1:11" x14ac:dyDescent="0.3">
      <c r="A612">
        <v>27</v>
      </c>
      <c r="B612">
        <v>269</v>
      </c>
      <c r="C612" t="s">
        <v>235</v>
      </c>
      <c r="D612" t="s">
        <v>250</v>
      </c>
      <c r="E612" t="s">
        <v>236</v>
      </c>
      <c r="F612" t="s">
        <v>248</v>
      </c>
      <c r="G612">
        <v>4</v>
      </c>
      <c r="H612" t="s">
        <v>242</v>
      </c>
      <c r="I612">
        <v>12808</v>
      </c>
      <c r="J612" t="s">
        <v>233</v>
      </c>
      <c r="K612" t="s">
        <v>234</v>
      </c>
    </row>
    <row r="613" spans="1:11" x14ac:dyDescent="0.3">
      <c r="A613">
        <v>35</v>
      </c>
      <c r="B613">
        <v>950</v>
      </c>
      <c r="C613" t="s">
        <v>235</v>
      </c>
      <c r="D613" t="s">
        <v>43</v>
      </c>
      <c r="E613" t="s">
        <v>236</v>
      </c>
      <c r="F613" t="s">
        <v>243</v>
      </c>
      <c r="G613">
        <v>3</v>
      </c>
      <c r="H613" t="s">
        <v>232</v>
      </c>
      <c r="I613">
        <v>10221</v>
      </c>
      <c r="J613" t="s">
        <v>239</v>
      </c>
      <c r="K613" t="s">
        <v>234</v>
      </c>
    </row>
    <row r="614" spans="1:11" x14ac:dyDescent="0.3">
      <c r="A614">
        <v>28</v>
      </c>
      <c r="B614">
        <v>760</v>
      </c>
      <c r="C614" t="s">
        <v>228</v>
      </c>
      <c r="D614" t="s">
        <v>249</v>
      </c>
      <c r="E614" t="s">
        <v>230</v>
      </c>
      <c r="F614" t="s">
        <v>231</v>
      </c>
      <c r="G614">
        <v>2</v>
      </c>
      <c r="H614" t="s">
        <v>238</v>
      </c>
      <c r="I614">
        <v>4779</v>
      </c>
      <c r="J614" t="s">
        <v>233</v>
      </c>
      <c r="K614" t="s">
        <v>234</v>
      </c>
    </row>
    <row r="615" spans="1:11" x14ac:dyDescent="0.3">
      <c r="A615">
        <v>34</v>
      </c>
      <c r="B615">
        <v>829</v>
      </c>
      <c r="C615" t="s">
        <v>251</v>
      </c>
      <c r="D615" t="s">
        <v>251</v>
      </c>
      <c r="E615" t="s">
        <v>236</v>
      </c>
      <c r="F615" t="s">
        <v>251</v>
      </c>
      <c r="G615">
        <v>4</v>
      </c>
      <c r="H615" t="s">
        <v>238</v>
      </c>
      <c r="I615">
        <v>3737</v>
      </c>
      <c r="J615" t="s">
        <v>239</v>
      </c>
      <c r="K615" t="s">
        <v>234</v>
      </c>
    </row>
    <row r="616" spans="1:11" x14ac:dyDescent="0.3">
      <c r="A616">
        <v>26</v>
      </c>
      <c r="B616">
        <v>887</v>
      </c>
      <c r="C616" t="s">
        <v>235</v>
      </c>
      <c r="D616" t="s">
        <v>48</v>
      </c>
      <c r="E616" t="s">
        <v>230</v>
      </c>
      <c r="F616" t="s">
        <v>237</v>
      </c>
      <c r="G616">
        <v>3</v>
      </c>
      <c r="H616" t="s">
        <v>238</v>
      </c>
      <c r="I616">
        <v>2366</v>
      </c>
      <c r="J616" t="s">
        <v>233</v>
      </c>
      <c r="K616" t="s">
        <v>240</v>
      </c>
    </row>
    <row r="617" spans="1:11" x14ac:dyDescent="0.3">
      <c r="A617">
        <v>27</v>
      </c>
      <c r="B617">
        <v>443</v>
      </c>
      <c r="C617" t="s">
        <v>235</v>
      </c>
      <c r="D617" t="s">
        <v>48</v>
      </c>
      <c r="E617" t="s">
        <v>236</v>
      </c>
      <c r="F617" t="s">
        <v>237</v>
      </c>
      <c r="G617">
        <v>4</v>
      </c>
      <c r="H617" t="s">
        <v>238</v>
      </c>
      <c r="I617">
        <v>1706</v>
      </c>
      <c r="J617" t="s">
        <v>239</v>
      </c>
      <c r="K617" t="s">
        <v>245</v>
      </c>
    </row>
    <row r="618" spans="1:11" x14ac:dyDescent="0.3">
      <c r="A618">
        <v>51</v>
      </c>
      <c r="B618">
        <v>1318</v>
      </c>
      <c r="C618" t="s">
        <v>228</v>
      </c>
      <c r="D618" t="s">
        <v>249</v>
      </c>
      <c r="E618" t="s">
        <v>230</v>
      </c>
      <c r="F618" t="s">
        <v>246</v>
      </c>
      <c r="G618">
        <v>3</v>
      </c>
      <c r="H618" t="s">
        <v>238</v>
      </c>
      <c r="I618">
        <v>16307</v>
      </c>
      <c r="J618" t="s">
        <v>239</v>
      </c>
      <c r="K618" t="s">
        <v>234</v>
      </c>
    </row>
    <row r="619" spans="1:11" x14ac:dyDescent="0.3">
      <c r="A619">
        <v>44</v>
      </c>
      <c r="B619">
        <v>625</v>
      </c>
      <c r="C619" t="s">
        <v>235</v>
      </c>
      <c r="D619" t="s">
        <v>48</v>
      </c>
      <c r="E619" t="s">
        <v>236</v>
      </c>
      <c r="F619" t="s">
        <v>244</v>
      </c>
      <c r="G619">
        <v>2</v>
      </c>
      <c r="H619" t="s">
        <v>232</v>
      </c>
      <c r="I619">
        <v>5933</v>
      </c>
      <c r="J619" t="s">
        <v>239</v>
      </c>
      <c r="K619" t="s">
        <v>234</v>
      </c>
    </row>
    <row r="620" spans="1:11" x14ac:dyDescent="0.3">
      <c r="A620">
        <v>25</v>
      </c>
      <c r="B620">
        <v>180</v>
      </c>
      <c r="C620" t="s">
        <v>235</v>
      </c>
      <c r="D620" t="s">
        <v>48</v>
      </c>
      <c r="E620" t="s">
        <v>236</v>
      </c>
      <c r="F620" t="s">
        <v>237</v>
      </c>
      <c r="G620">
        <v>1</v>
      </c>
      <c r="H620" t="s">
        <v>232</v>
      </c>
      <c r="I620">
        <v>3424</v>
      </c>
      <c r="J620" t="s">
        <v>239</v>
      </c>
      <c r="K620" t="s">
        <v>234</v>
      </c>
    </row>
    <row r="621" spans="1:11" x14ac:dyDescent="0.3">
      <c r="A621">
        <v>33</v>
      </c>
      <c r="B621">
        <v>586</v>
      </c>
      <c r="C621" t="s">
        <v>228</v>
      </c>
      <c r="D621" t="s">
        <v>48</v>
      </c>
      <c r="E621" t="s">
        <v>236</v>
      </c>
      <c r="F621" t="s">
        <v>231</v>
      </c>
      <c r="G621">
        <v>1</v>
      </c>
      <c r="H621" t="s">
        <v>242</v>
      </c>
      <c r="I621">
        <v>4037</v>
      </c>
      <c r="J621" t="s">
        <v>239</v>
      </c>
      <c r="K621" t="s">
        <v>234</v>
      </c>
    </row>
    <row r="622" spans="1:11" x14ac:dyDescent="0.3">
      <c r="A622">
        <v>35</v>
      </c>
      <c r="B622">
        <v>1343</v>
      </c>
      <c r="C622" t="s">
        <v>235</v>
      </c>
      <c r="D622" t="s">
        <v>48</v>
      </c>
      <c r="E622" t="s">
        <v>230</v>
      </c>
      <c r="F622" t="s">
        <v>237</v>
      </c>
      <c r="G622">
        <v>1</v>
      </c>
      <c r="H622" t="s">
        <v>232</v>
      </c>
      <c r="I622">
        <v>2559</v>
      </c>
      <c r="J622" t="s">
        <v>239</v>
      </c>
      <c r="K622" t="s">
        <v>234</v>
      </c>
    </row>
    <row r="623" spans="1:11" x14ac:dyDescent="0.3">
      <c r="A623">
        <v>36</v>
      </c>
      <c r="B623">
        <v>928</v>
      </c>
      <c r="C623" t="s">
        <v>228</v>
      </c>
      <c r="D623" t="s">
        <v>229</v>
      </c>
      <c r="E623" t="s">
        <v>236</v>
      </c>
      <c r="F623" t="s">
        <v>231</v>
      </c>
      <c r="G623">
        <v>4</v>
      </c>
      <c r="H623" t="s">
        <v>238</v>
      </c>
      <c r="I623">
        <v>6201</v>
      </c>
      <c r="J623" t="s">
        <v>233</v>
      </c>
      <c r="K623" t="s">
        <v>234</v>
      </c>
    </row>
    <row r="624" spans="1:11" x14ac:dyDescent="0.3">
      <c r="A624">
        <v>32</v>
      </c>
      <c r="B624">
        <v>117</v>
      </c>
      <c r="C624" t="s">
        <v>228</v>
      </c>
      <c r="D624" t="s">
        <v>229</v>
      </c>
      <c r="E624" t="s">
        <v>236</v>
      </c>
      <c r="F624" t="s">
        <v>231</v>
      </c>
      <c r="G624">
        <v>4</v>
      </c>
      <c r="H624" t="s">
        <v>242</v>
      </c>
      <c r="I624">
        <v>4403</v>
      </c>
      <c r="J624" t="s">
        <v>239</v>
      </c>
      <c r="K624" t="s">
        <v>234</v>
      </c>
    </row>
    <row r="625" spans="1:11" x14ac:dyDescent="0.3">
      <c r="A625">
        <v>30</v>
      </c>
      <c r="B625">
        <v>1012</v>
      </c>
      <c r="C625" t="s">
        <v>235</v>
      </c>
      <c r="D625" t="s">
        <v>229</v>
      </c>
      <c r="E625" t="s">
        <v>236</v>
      </c>
      <c r="F625" t="s">
        <v>237</v>
      </c>
      <c r="G625">
        <v>4</v>
      </c>
      <c r="H625" t="s">
        <v>242</v>
      </c>
      <c r="I625">
        <v>3761</v>
      </c>
      <c r="J625" t="s">
        <v>239</v>
      </c>
      <c r="K625" t="s">
        <v>240</v>
      </c>
    </row>
    <row r="626" spans="1:11" x14ac:dyDescent="0.3">
      <c r="A626">
        <v>53</v>
      </c>
      <c r="B626">
        <v>661</v>
      </c>
      <c r="C626" t="s">
        <v>228</v>
      </c>
      <c r="D626" t="s">
        <v>249</v>
      </c>
      <c r="E626" t="s">
        <v>230</v>
      </c>
      <c r="F626" t="s">
        <v>231</v>
      </c>
      <c r="G626">
        <v>4</v>
      </c>
      <c r="H626" t="s">
        <v>238</v>
      </c>
      <c r="I626">
        <v>10934</v>
      </c>
      <c r="J626" t="s">
        <v>233</v>
      </c>
      <c r="K626" t="s">
        <v>234</v>
      </c>
    </row>
    <row r="627" spans="1:11" x14ac:dyDescent="0.3">
      <c r="A627">
        <v>45</v>
      </c>
      <c r="B627">
        <v>930</v>
      </c>
      <c r="C627" t="s">
        <v>228</v>
      </c>
      <c r="D627" t="s">
        <v>249</v>
      </c>
      <c r="E627" t="s">
        <v>236</v>
      </c>
      <c r="F627" t="s">
        <v>231</v>
      </c>
      <c r="G627">
        <v>1</v>
      </c>
      <c r="H627" t="s">
        <v>242</v>
      </c>
      <c r="I627">
        <v>10761</v>
      </c>
      <c r="J627" t="s">
        <v>233</v>
      </c>
      <c r="K627" t="s">
        <v>234</v>
      </c>
    </row>
    <row r="628" spans="1:11" x14ac:dyDescent="0.3">
      <c r="A628">
        <v>32</v>
      </c>
      <c r="B628">
        <v>638</v>
      </c>
      <c r="C628" t="s">
        <v>235</v>
      </c>
      <c r="D628" t="s">
        <v>48</v>
      </c>
      <c r="E628" t="s">
        <v>230</v>
      </c>
      <c r="F628" t="s">
        <v>237</v>
      </c>
      <c r="G628">
        <v>3</v>
      </c>
      <c r="H628" t="s">
        <v>238</v>
      </c>
      <c r="I628">
        <v>5175</v>
      </c>
      <c r="J628" t="s">
        <v>239</v>
      </c>
      <c r="K628" t="s">
        <v>234</v>
      </c>
    </row>
    <row r="629" spans="1:11" x14ac:dyDescent="0.3">
      <c r="A629">
        <v>52</v>
      </c>
      <c r="B629">
        <v>890</v>
      </c>
      <c r="C629" t="s">
        <v>235</v>
      </c>
      <c r="D629" t="s">
        <v>48</v>
      </c>
      <c r="E629" t="s">
        <v>230</v>
      </c>
      <c r="F629" t="s">
        <v>243</v>
      </c>
      <c r="G629">
        <v>4</v>
      </c>
      <c r="H629" t="s">
        <v>238</v>
      </c>
      <c r="I629">
        <v>13826</v>
      </c>
      <c r="J629" t="s">
        <v>239</v>
      </c>
      <c r="K629" t="s">
        <v>240</v>
      </c>
    </row>
    <row r="630" spans="1:11" x14ac:dyDescent="0.3">
      <c r="A630">
        <v>37</v>
      </c>
      <c r="B630">
        <v>342</v>
      </c>
      <c r="C630" t="s">
        <v>228</v>
      </c>
      <c r="D630" t="s">
        <v>249</v>
      </c>
      <c r="E630" t="s">
        <v>236</v>
      </c>
      <c r="F630" t="s">
        <v>231</v>
      </c>
      <c r="G630">
        <v>3</v>
      </c>
      <c r="H630" t="s">
        <v>242</v>
      </c>
      <c r="I630">
        <v>6334</v>
      </c>
      <c r="J630" t="s">
        <v>239</v>
      </c>
      <c r="K630" t="s">
        <v>234</v>
      </c>
    </row>
    <row r="631" spans="1:11" x14ac:dyDescent="0.3">
      <c r="A631">
        <v>28</v>
      </c>
      <c r="B631">
        <v>1169</v>
      </c>
      <c r="C631" t="s">
        <v>251</v>
      </c>
      <c r="D631" t="s">
        <v>48</v>
      </c>
      <c r="E631" t="s">
        <v>236</v>
      </c>
      <c r="F631" t="s">
        <v>251</v>
      </c>
      <c r="G631">
        <v>4</v>
      </c>
      <c r="H631" t="s">
        <v>242</v>
      </c>
      <c r="I631">
        <v>4936</v>
      </c>
      <c r="J631" t="s">
        <v>239</v>
      </c>
      <c r="K631" t="s">
        <v>234</v>
      </c>
    </row>
    <row r="632" spans="1:11" x14ac:dyDescent="0.3">
      <c r="A632">
        <v>22</v>
      </c>
      <c r="B632">
        <v>1230</v>
      </c>
      <c r="C632" t="s">
        <v>235</v>
      </c>
      <c r="D632" t="s">
        <v>229</v>
      </c>
      <c r="E632" t="s">
        <v>236</v>
      </c>
      <c r="F632" t="s">
        <v>243</v>
      </c>
      <c r="G632">
        <v>4</v>
      </c>
      <c r="H632" t="s">
        <v>238</v>
      </c>
      <c r="I632">
        <v>4775</v>
      </c>
      <c r="J632" t="s">
        <v>239</v>
      </c>
      <c r="K632" t="s">
        <v>234</v>
      </c>
    </row>
    <row r="633" spans="1:11" x14ac:dyDescent="0.3">
      <c r="A633">
        <v>44</v>
      </c>
      <c r="B633">
        <v>986</v>
      </c>
      <c r="C633" t="s">
        <v>235</v>
      </c>
      <c r="D633" t="s">
        <v>229</v>
      </c>
      <c r="E633" t="s">
        <v>236</v>
      </c>
      <c r="F633" t="s">
        <v>241</v>
      </c>
      <c r="G633">
        <v>4</v>
      </c>
      <c r="H633" t="s">
        <v>238</v>
      </c>
      <c r="I633">
        <v>2818</v>
      </c>
      <c r="J633" t="s">
        <v>233</v>
      </c>
      <c r="K633" t="s">
        <v>234</v>
      </c>
    </row>
    <row r="634" spans="1:11" x14ac:dyDescent="0.3">
      <c r="A634">
        <v>42</v>
      </c>
      <c r="B634">
        <v>1271</v>
      </c>
      <c r="C634" t="s">
        <v>235</v>
      </c>
      <c r="D634" t="s">
        <v>48</v>
      </c>
      <c r="E634" t="s">
        <v>236</v>
      </c>
      <c r="F634" t="s">
        <v>237</v>
      </c>
      <c r="G634">
        <v>4</v>
      </c>
      <c r="H634" t="s">
        <v>232</v>
      </c>
      <c r="I634">
        <v>2515</v>
      </c>
      <c r="J634" t="s">
        <v>233</v>
      </c>
      <c r="K634" t="s">
        <v>240</v>
      </c>
    </row>
    <row r="635" spans="1:11" x14ac:dyDescent="0.3">
      <c r="A635">
        <v>36</v>
      </c>
      <c r="B635">
        <v>1278</v>
      </c>
      <c r="C635" t="s">
        <v>251</v>
      </c>
      <c r="D635" t="s">
        <v>229</v>
      </c>
      <c r="E635" t="s">
        <v>236</v>
      </c>
      <c r="F635" t="s">
        <v>251</v>
      </c>
      <c r="G635">
        <v>1</v>
      </c>
      <c r="H635" t="s">
        <v>238</v>
      </c>
      <c r="I635">
        <v>2342</v>
      </c>
      <c r="J635" t="s">
        <v>239</v>
      </c>
      <c r="K635" t="s">
        <v>234</v>
      </c>
    </row>
    <row r="636" spans="1:11" x14ac:dyDescent="0.3">
      <c r="A636">
        <v>25</v>
      </c>
      <c r="B636">
        <v>141</v>
      </c>
      <c r="C636" t="s">
        <v>228</v>
      </c>
      <c r="D636" t="s">
        <v>43</v>
      </c>
      <c r="E636" t="s">
        <v>236</v>
      </c>
      <c r="F636" t="s">
        <v>231</v>
      </c>
      <c r="G636">
        <v>1</v>
      </c>
      <c r="H636" t="s">
        <v>238</v>
      </c>
      <c r="I636">
        <v>4194</v>
      </c>
      <c r="J636" t="s">
        <v>233</v>
      </c>
      <c r="K636" t="s">
        <v>234</v>
      </c>
    </row>
    <row r="637" spans="1:11" x14ac:dyDescent="0.3">
      <c r="A637">
        <v>35</v>
      </c>
      <c r="B637">
        <v>607</v>
      </c>
      <c r="C637" t="s">
        <v>235</v>
      </c>
      <c r="D637" t="s">
        <v>229</v>
      </c>
      <c r="E637" t="s">
        <v>230</v>
      </c>
      <c r="F637" t="s">
        <v>243</v>
      </c>
      <c r="G637">
        <v>3</v>
      </c>
      <c r="H637" t="s">
        <v>238</v>
      </c>
      <c r="I637">
        <v>10685</v>
      </c>
      <c r="J637" t="s">
        <v>233</v>
      </c>
      <c r="K637" t="s">
        <v>234</v>
      </c>
    </row>
    <row r="638" spans="1:11" x14ac:dyDescent="0.3">
      <c r="A638">
        <v>35</v>
      </c>
      <c r="B638">
        <v>130</v>
      </c>
      <c r="C638" t="s">
        <v>235</v>
      </c>
      <c r="D638" t="s">
        <v>229</v>
      </c>
      <c r="E638" t="s">
        <v>230</v>
      </c>
      <c r="F638" t="s">
        <v>237</v>
      </c>
      <c r="G638">
        <v>2</v>
      </c>
      <c r="H638" t="s">
        <v>242</v>
      </c>
      <c r="I638">
        <v>2022</v>
      </c>
      <c r="J638" t="s">
        <v>233</v>
      </c>
      <c r="K638" t="s">
        <v>240</v>
      </c>
    </row>
    <row r="639" spans="1:11" x14ac:dyDescent="0.3">
      <c r="A639">
        <v>32</v>
      </c>
      <c r="B639">
        <v>300</v>
      </c>
      <c r="C639" t="s">
        <v>235</v>
      </c>
      <c r="D639" t="s">
        <v>229</v>
      </c>
      <c r="E639" t="s">
        <v>236</v>
      </c>
      <c r="F639" t="s">
        <v>241</v>
      </c>
      <c r="G639">
        <v>4</v>
      </c>
      <c r="H639" t="s">
        <v>242</v>
      </c>
      <c r="I639">
        <v>2314</v>
      </c>
      <c r="J639" t="s">
        <v>239</v>
      </c>
      <c r="K639" t="s">
        <v>245</v>
      </c>
    </row>
    <row r="640" spans="1:11" x14ac:dyDescent="0.3">
      <c r="A640">
        <v>25</v>
      </c>
      <c r="B640">
        <v>583</v>
      </c>
      <c r="C640" t="s">
        <v>228</v>
      </c>
      <c r="D640" t="s">
        <v>249</v>
      </c>
      <c r="E640" t="s">
        <v>236</v>
      </c>
      <c r="F640" t="s">
        <v>231</v>
      </c>
      <c r="G640">
        <v>1</v>
      </c>
      <c r="H640" t="s">
        <v>238</v>
      </c>
      <c r="I640">
        <v>4256</v>
      </c>
      <c r="J640" t="s">
        <v>239</v>
      </c>
      <c r="K640" t="s">
        <v>234</v>
      </c>
    </row>
    <row r="641" spans="1:11" x14ac:dyDescent="0.3">
      <c r="A641">
        <v>49</v>
      </c>
      <c r="B641">
        <v>1418</v>
      </c>
      <c r="C641" t="s">
        <v>235</v>
      </c>
      <c r="D641" t="s">
        <v>250</v>
      </c>
      <c r="E641" t="s">
        <v>230</v>
      </c>
      <c r="F641" t="s">
        <v>237</v>
      </c>
      <c r="G641">
        <v>1</v>
      </c>
      <c r="H641" t="s">
        <v>238</v>
      </c>
      <c r="I641">
        <v>3580</v>
      </c>
      <c r="J641" t="s">
        <v>239</v>
      </c>
      <c r="K641" t="s">
        <v>234</v>
      </c>
    </row>
    <row r="642" spans="1:11" x14ac:dyDescent="0.3">
      <c r="A642">
        <v>24</v>
      </c>
      <c r="B642">
        <v>1269</v>
      </c>
      <c r="C642" t="s">
        <v>235</v>
      </c>
      <c r="D642" t="s">
        <v>229</v>
      </c>
      <c r="E642" t="s">
        <v>236</v>
      </c>
      <c r="F642" t="s">
        <v>241</v>
      </c>
      <c r="G642">
        <v>4</v>
      </c>
      <c r="H642" t="s">
        <v>238</v>
      </c>
      <c r="I642">
        <v>3162</v>
      </c>
      <c r="J642" t="s">
        <v>239</v>
      </c>
      <c r="K642" t="s">
        <v>245</v>
      </c>
    </row>
    <row r="643" spans="1:11" x14ac:dyDescent="0.3">
      <c r="A643">
        <v>32</v>
      </c>
      <c r="B643">
        <v>379</v>
      </c>
      <c r="C643" t="s">
        <v>228</v>
      </c>
      <c r="D643" t="s">
        <v>229</v>
      </c>
      <c r="E643" t="s">
        <v>236</v>
      </c>
      <c r="F643" t="s">
        <v>231</v>
      </c>
      <c r="G643">
        <v>2</v>
      </c>
      <c r="H643" t="s">
        <v>238</v>
      </c>
      <c r="I643">
        <v>6524</v>
      </c>
      <c r="J643" t="s">
        <v>239</v>
      </c>
      <c r="K643" t="s">
        <v>240</v>
      </c>
    </row>
    <row r="644" spans="1:11" x14ac:dyDescent="0.3">
      <c r="A644">
        <v>38</v>
      </c>
      <c r="B644">
        <v>395</v>
      </c>
      <c r="C644" t="s">
        <v>228</v>
      </c>
      <c r="D644" t="s">
        <v>249</v>
      </c>
      <c r="E644" t="s">
        <v>236</v>
      </c>
      <c r="F644" t="s">
        <v>247</v>
      </c>
      <c r="G644">
        <v>2</v>
      </c>
      <c r="H644" t="s">
        <v>238</v>
      </c>
      <c r="I644">
        <v>2899</v>
      </c>
      <c r="J644" t="s">
        <v>239</v>
      </c>
      <c r="K644" t="s">
        <v>234</v>
      </c>
    </row>
    <row r="645" spans="1:11" x14ac:dyDescent="0.3">
      <c r="A645">
        <v>42</v>
      </c>
      <c r="B645">
        <v>1265</v>
      </c>
      <c r="C645" t="s">
        <v>235</v>
      </c>
      <c r="D645" t="s">
        <v>229</v>
      </c>
      <c r="E645" t="s">
        <v>230</v>
      </c>
      <c r="F645" t="s">
        <v>241</v>
      </c>
      <c r="G645">
        <v>4</v>
      </c>
      <c r="H645" t="s">
        <v>238</v>
      </c>
      <c r="I645">
        <v>5231</v>
      </c>
      <c r="J645" t="s">
        <v>233</v>
      </c>
      <c r="K645" t="s">
        <v>234</v>
      </c>
    </row>
    <row r="646" spans="1:11" x14ac:dyDescent="0.3">
      <c r="A646">
        <v>31</v>
      </c>
      <c r="B646">
        <v>1222</v>
      </c>
      <c r="C646" t="s">
        <v>235</v>
      </c>
      <c r="D646" t="s">
        <v>229</v>
      </c>
      <c r="E646" t="s">
        <v>236</v>
      </c>
      <c r="F646" t="s">
        <v>237</v>
      </c>
      <c r="G646">
        <v>4</v>
      </c>
      <c r="H646" t="s">
        <v>238</v>
      </c>
      <c r="I646">
        <v>2356</v>
      </c>
      <c r="J646" t="s">
        <v>233</v>
      </c>
      <c r="K646" t="s">
        <v>234</v>
      </c>
    </row>
    <row r="647" spans="1:11" x14ac:dyDescent="0.3">
      <c r="A647">
        <v>29</v>
      </c>
      <c r="B647">
        <v>341</v>
      </c>
      <c r="C647" t="s">
        <v>228</v>
      </c>
      <c r="D647" t="s">
        <v>48</v>
      </c>
      <c r="E647" t="s">
        <v>230</v>
      </c>
      <c r="F647" t="s">
        <v>247</v>
      </c>
      <c r="G647">
        <v>3</v>
      </c>
      <c r="H647" t="s">
        <v>242</v>
      </c>
      <c r="I647">
        <v>2800</v>
      </c>
      <c r="J647" t="s">
        <v>233</v>
      </c>
      <c r="K647" t="s">
        <v>234</v>
      </c>
    </row>
    <row r="648" spans="1:11" x14ac:dyDescent="0.3">
      <c r="A648">
        <v>53</v>
      </c>
      <c r="B648">
        <v>868</v>
      </c>
      <c r="C648" t="s">
        <v>228</v>
      </c>
      <c r="D648" t="s">
        <v>249</v>
      </c>
      <c r="E648" t="s">
        <v>236</v>
      </c>
      <c r="F648" t="s">
        <v>231</v>
      </c>
      <c r="G648">
        <v>4</v>
      </c>
      <c r="H648" t="s">
        <v>238</v>
      </c>
      <c r="I648">
        <v>11836</v>
      </c>
      <c r="J648" t="s">
        <v>239</v>
      </c>
      <c r="K648" t="s">
        <v>234</v>
      </c>
    </row>
    <row r="649" spans="1:11" x14ac:dyDescent="0.3">
      <c r="A649">
        <v>35</v>
      </c>
      <c r="B649">
        <v>672</v>
      </c>
      <c r="C649" t="s">
        <v>235</v>
      </c>
      <c r="D649" t="s">
        <v>250</v>
      </c>
      <c r="E649" t="s">
        <v>236</v>
      </c>
      <c r="F649" t="s">
        <v>243</v>
      </c>
      <c r="G649">
        <v>2</v>
      </c>
      <c r="H649" t="s">
        <v>238</v>
      </c>
      <c r="I649">
        <v>10903</v>
      </c>
      <c r="J649" t="s">
        <v>239</v>
      </c>
      <c r="K649" t="s">
        <v>234</v>
      </c>
    </row>
    <row r="650" spans="1:11" x14ac:dyDescent="0.3">
      <c r="A650">
        <v>37</v>
      </c>
      <c r="B650">
        <v>1231</v>
      </c>
      <c r="C650" t="s">
        <v>228</v>
      </c>
      <c r="D650" t="s">
        <v>48</v>
      </c>
      <c r="E650" t="s">
        <v>230</v>
      </c>
      <c r="F650" t="s">
        <v>247</v>
      </c>
      <c r="G650">
        <v>4</v>
      </c>
      <c r="H650" t="s">
        <v>238</v>
      </c>
      <c r="I650">
        <v>2973</v>
      </c>
      <c r="J650" t="s">
        <v>239</v>
      </c>
      <c r="K650" t="s">
        <v>240</v>
      </c>
    </row>
    <row r="651" spans="1:11" x14ac:dyDescent="0.3">
      <c r="A651">
        <v>53</v>
      </c>
      <c r="B651">
        <v>102</v>
      </c>
      <c r="C651" t="s">
        <v>235</v>
      </c>
      <c r="D651" t="s">
        <v>229</v>
      </c>
      <c r="E651" t="s">
        <v>230</v>
      </c>
      <c r="F651" t="s">
        <v>248</v>
      </c>
      <c r="G651">
        <v>4</v>
      </c>
      <c r="H651" t="s">
        <v>232</v>
      </c>
      <c r="I651">
        <v>14275</v>
      </c>
      <c r="J651" t="s">
        <v>239</v>
      </c>
      <c r="K651" t="s">
        <v>234</v>
      </c>
    </row>
    <row r="652" spans="1:11" x14ac:dyDescent="0.3">
      <c r="A652">
        <v>43</v>
      </c>
      <c r="B652">
        <v>422</v>
      </c>
      <c r="C652" t="s">
        <v>235</v>
      </c>
      <c r="D652" t="s">
        <v>229</v>
      </c>
      <c r="E652" t="s">
        <v>230</v>
      </c>
      <c r="F652" t="s">
        <v>244</v>
      </c>
      <c r="G652">
        <v>4</v>
      </c>
      <c r="H652" t="s">
        <v>238</v>
      </c>
      <c r="I652">
        <v>5562</v>
      </c>
      <c r="J652" t="s">
        <v>239</v>
      </c>
      <c r="K652" t="s">
        <v>240</v>
      </c>
    </row>
    <row r="653" spans="1:11" x14ac:dyDescent="0.3">
      <c r="A653">
        <v>47</v>
      </c>
      <c r="B653">
        <v>249</v>
      </c>
      <c r="C653" t="s">
        <v>228</v>
      </c>
      <c r="D653" t="s">
        <v>249</v>
      </c>
      <c r="E653" t="s">
        <v>230</v>
      </c>
      <c r="F653" t="s">
        <v>231</v>
      </c>
      <c r="G653">
        <v>4</v>
      </c>
      <c r="H653" t="s">
        <v>238</v>
      </c>
      <c r="I653">
        <v>4537</v>
      </c>
      <c r="J653" t="s">
        <v>233</v>
      </c>
      <c r="K653" t="s">
        <v>234</v>
      </c>
    </row>
    <row r="654" spans="1:11" x14ac:dyDescent="0.3">
      <c r="A654">
        <v>37</v>
      </c>
      <c r="B654">
        <v>1252</v>
      </c>
      <c r="C654" t="s">
        <v>228</v>
      </c>
      <c r="D654" t="s">
        <v>48</v>
      </c>
      <c r="E654" t="s">
        <v>236</v>
      </c>
      <c r="F654" t="s">
        <v>231</v>
      </c>
      <c r="G654">
        <v>2</v>
      </c>
      <c r="H654" t="s">
        <v>232</v>
      </c>
      <c r="I654">
        <v>7642</v>
      </c>
      <c r="J654" t="s">
        <v>233</v>
      </c>
      <c r="K654" t="s">
        <v>245</v>
      </c>
    </row>
    <row r="655" spans="1:11" x14ac:dyDescent="0.3">
      <c r="A655">
        <v>50</v>
      </c>
      <c r="B655">
        <v>881</v>
      </c>
      <c r="C655" t="s">
        <v>235</v>
      </c>
      <c r="D655" t="s">
        <v>229</v>
      </c>
      <c r="E655" t="s">
        <v>236</v>
      </c>
      <c r="F655" t="s">
        <v>246</v>
      </c>
      <c r="G655">
        <v>1</v>
      </c>
      <c r="H655" t="s">
        <v>242</v>
      </c>
      <c r="I655">
        <v>17924</v>
      </c>
      <c r="J655" t="s">
        <v>239</v>
      </c>
      <c r="K655" t="s">
        <v>245</v>
      </c>
    </row>
    <row r="656" spans="1:11" x14ac:dyDescent="0.3">
      <c r="A656">
        <v>39</v>
      </c>
      <c r="B656">
        <v>1383</v>
      </c>
      <c r="C656" t="s">
        <v>251</v>
      </c>
      <c r="D656" t="s">
        <v>229</v>
      </c>
      <c r="E656" t="s">
        <v>230</v>
      </c>
      <c r="F656" t="s">
        <v>251</v>
      </c>
      <c r="G656">
        <v>4</v>
      </c>
      <c r="H656" t="s">
        <v>238</v>
      </c>
      <c r="I656">
        <v>5204</v>
      </c>
      <c r="J656" t="s">
        <v>239</v>
      </c>
      <c r="K656" t="s">
        <v>234</v>
      </c>
    </row>
    <row r="657" spans="1:11" x14ac:dyDescent="0.3">
      <c r="A657">
        <v>33</v>
      </c>
      <c r="B657">
        <v>1075</v>
      </c>
      <c r="C657" t="s">
        <v>251</v>
      </c>
      <c r="D657" t="s">
        <v>251</v>
      </c>
      <c r="E657" t="s">
        <v>236</v>
      </c>
      <c r="F657" t="s">
        <v>251</v>
      </c>
      <c r="G657">
        <v>2</v>
      </c>
      <c r="H657" t="s">
        <v>242</v>
      </c>
      <c r="I657">
        <v>2277</v>
      </c>
      <c r="J657" t="s">
        <v>233</v>
      </c>
      <c r="K657" t="s">
        <v>234</v>
      </c>
    </row>
    <row r="658" spans="1:11" x14ac:dyDescent="0.3">
      <c r="A658">
        <v>32</v>
      </c>
      <c r="B658">
        <v>374</v>
      </c>
      <c r="C658" t="s">
        <v>235</v>
      </c>
      <c r="D658" t="s">
        <v>229</v>
      </c>
      <c r="E658" t="s">
        <v>236</v>
      </c>
      <c r="F658" t="s">
        <v>241</v>
      </c>
      <c r="G658">
        <v>4</v>
      </c>
      <c r="H658" t="s">
        <v>232</v>
      </c>
      <c r="I658">
        <v>2795</v>
      </c>
      <c r="J658" t="s">
        <v>233</v>
      </c>
      <c r="K658" t="s">
        <v>234</v>
      </c>
    </row>
    <row r="659" spans="1:11" x14ac:dyDescent="0.3">
      <c r="A659">
        <v>29</v>
      </c>
      <c r="B659">
        <v>1086</v>
      </c>
      <c r="C659" t="s">
        <v>235</v>
      </c>
      <c r="D659" t="s">
        <v>48</v>
      </c>
      <c r="E659" t="s">
        <v>230</v>
      </c>
      <c r="F659" t="s">
        <v>241</v>
      </c>
      <c r="G659">
        <v>4</v>
      </c>
      <c r="H659" t="s">
        <v>242</v>
      </c>
      <c r="I659">
        <v>2532</v>
      </c>
      <c r="J659" t="s">
        <v>239</v>
      </c>
      <c r="K659" t="s">
        <v>234</v>
      </c>
    </row>
    <row r="660" spans="1:11" x14ac:dyDescent="0.3">
      <c r="A660">
        <v>44</v>
      </c>
      <c r="B660">
        <v>661</v>
      </c>
      <c r="C660" t="s">
        <v>235</v>
      </c>
      <c r="D660" t="s">
        <v>229</v>
      </c>
      <c r="E660" t="s">
        <v>236</v>
      </c>
      <c r="F660" t="s">
        <v>237</v>
      </c>
      <c r="G660">
        <v>1</v>
      </c>
      <c r="H660" t="s">
        <v>238</v>
      </c>
      <c r="I660">
        <v>2559</v>
      </c>
      <c r="J660" t="s">
        <v>233</v>
      </c>
      <c r="K660" t="s">
        <v>234</v>
      </c>
    </row>
    <row r="661" spans="1:11" x14ac:dyDescent="0.3">
      <c r="A661">
        <v>28</v>
      </c>
      <c r="B661">
        <v>821</v>
      </c>
      <c r="C661" t="s">
        <v>228</v>
      </c>
      <c r="D661" t="s">
        <v>48</v>
      </c>
      <c r="E661" t="s">
        <v>236</v>
      </c>
      <c r="F661" t="s">
        <v>231</v>
      </c>
      <c r="G661">
        <v>4</v>
      </c>
      <c r="H661" t="s">
        <v>232</v>
      </c>
      <c r="I661">
        <v>4908</v>
      </c>
      <c r="J661" t="s">
        <v>239</v>
      </c>
      <c r="K661" t="s">
        <v>234</v>
      </c>
    </row>
    <row r="662" spans="1:11" x14ac:dyDescent="0.3">
      <c r="A662">
        <v>58</v>
      </c>
      <c r="B662">
        <v>781</v>
      </c>
      <c r="C662" t="s">
        <v>235</v>
      </c>
      <c r="D662" t="s">
        <v>229</v>
      </c>
      <c r="E662" t="s">
        <v>236</v>
      </c>
      <c r="F662" t="s">
        <v>241</v>
      </c>
      <c r="G662">
        <v>4</v>
      </c>
      <c r="H662" t="s">
        <v>242</v>
      </c>
      <c r="I662">
        <v>2380</v>
      </c>
      <c r="J662" t="s">
        <v>233</v>
      </c>
      <c r="K662" t="s">
        <v>240</v>
      </c>
    </row>
    <row r="663" spans="1:11" x14ac:dyDescent="0.3">
      <c r="A663">
        <v>43</v>
      </c>
      <c r="B663">
        <v>177</v>
      </c>
      <c r="C663" t="s">
        <v>235</v>
      </c>
      <c r="D663" t="s">
        <v>229</v>
      </c>
      <c r="E663" t="s">
        <v>230</v>
      </c>
      <c r="F663" t="s">
        <v>243</v>
      </c>
      <c r="G663">
        <v>2</v>
      </c>
      <c r="H663" t="s">
        <v>242</v>
      </c>
      <c r="I663">
        <v>4765</v>
      </c>
      <c r="J663" t="s">
        <v>239</v>
      </c>
      <c r="K663" t="s">
        <v>234</v>
      </c>
    </row>
    <row r="664" spans="1:11" x14ac:dyDescent="0.3">
      <c r="A664">
        <v>20</v>
      </c>
      <c r="B664">
        <v>500</v>
      </c>
      <c r="C664" t="s">
        <v>228</v>
      </c>
      <c r="D664" t="s">
        <v>48</v>
      </c>
      <c r="E664" t="s">
        <v>230</v>
      </c>
      <c r="F664" t="s">
        <v>247</v>
      </c>
      <c r="G664">
        <v>3</v>
      </c>
      <c r="H664" t="s">
        <v>232</v>
      </c>
      <c r="I664">
        <v>2044</v>
      </c>
      <c r="J664" t="s">
        <v>239</v>
      </c>
      <c r="K664" t="s">
        <v>234</v>
      </c>
    </row>
    <row r="665" spans="1:11" x14ac:dyDescent="0.3">
      <c r="A665">
        <v>21</v>
      </c>
      <c r="B665">
        <v>1427</v>
      </c>
      <c r="C665" t="s">
        <v>235</v>
      </c>
      <c r="D665" t="s">
        <v>43</v>
      </c>
      <c r="E665" t="s">
        <v>230</v>
      </c>
      <c r="F665" t="s">
        <v>237</v>
      </c>
      <c r="G665">
        <v>4</v>
      </c>
      <c r="H665" t="s">
        <v>232</v>
      </c>
      <c r="I665">
        <v>2693</v>
      </c>
      <c r="J665" t="s">
        <v>239</v>
      </c>
      <c r="K665" t="s">
        <v>234</v>
      </c>
    </row>
    <row r="666" spans="1:11" x14ac:dyDescent="0.3">
      <c r="A666">
        <v>36</v>
      </c>
      <c r="B666">
        <v>1425</v>
      </c>
      <c r="C666" t="s">
        <v>235</v>
      </c>
      <c r="D666" t="s">
        <v>229</v>
      </c>
      <c r="E666" t="s">
        <v>236</v>
      </c>
      <c r="F666" t="s">
        <v>244</v>
      </c>
      <c r="G666">
        <v>4</v>
      </c>
      <c r="H666" t="s">
        <v>238</v>
      </c>
      <c r="I666">
        <v>6586</v>
      </c>
      <c r="J666" t="s">
        <v>233</v>
      </c>
      <c r="K666" t="s">
        <v>234</v>
      </c>
    </row>
    <row r="667" spans="1:11" x14ac:dyDescent="0.3">
      <c r="A667">
        <v>47</v>
      </c>
      <c r="B667">
        <v>1454</v>
      </c>
      <c r="C667" t="s">
        <v>228</v>
      </c>
      <c r="D667" t="s">
        <v>229</v>
      </c>
      <c r="E667" t="s">
        <v>230</v>
      </c>
      <c r="F667" t="s">
        <v>247</v>
      </c>
      <c r="G667">
        <v>4</v>
      </c>
      <c r="H667" t="s">
        <v>232</v>
      </c>
      <c r="I667">
        <v>3294</v>
      </c>
      <c r="J667" t="s">
        <v>233</v>
      </c>
      <c r="K667" t="s">
        <v>234</v>
      </c>
    </row>
    <row r="668" spans="1:11" x14ac:dyDescent="0.3">
      <c r="A668">
        <v>22</v>
      </c>
      <c r="B668">
        <v>617</v>
      </c>
      <c r="C668" t="s">
        <v>235</v>
      </c>
      <c r="D668" t="s">
        <v>229</v>
      </c>
      <c r="E668" t="s">
        <v>230</v>
      </c>
      <c r="F668" t="s">
        <v>243</v>
      </c>
      <c r="G668">
        <v>3</v>
      </c>
      <c r="H668" t="s">
        <v>238</v>
      </c>
      <c r="I668">
        <v>4171</v>
      </c>
      <c r="J668" t="s">
        <v>233</v>
      </c>
      <c r="K668" t="s">
        <v>234</v>
      </c>
    </row>
    <row r="669" spans="1:11" x14ac:dyDescent="0.3">
      <c r="A669">
        <v>41</v>
      </c>
      <c r="B669">
        <v>1085</v>
      </c>
      <c r="C669" t="s">
        <v>235</v>
      </c>
      <c r="D669" t="s">
        <v>229</v>
      </c>
      <c r="E669" t="s">
        <v>230</v>
      </c>
      <c r="F669" t="s">
        <v>241</v>
      </c>
      <c r="G669">
        <v>4</v>
      </c>
      <c r="H669" t="s">
        <v>242</v>
      </c>
      <c r="I669">
        <v>2778</v>
      </c>
      <c r="J669" t="s">
        <v>233</v>
      </c>
      <c r="K669" t="s">
        <v>234</v>
      </c>
    </row>
    <row r="670" spans="1:11" x14ac:dyDescent="0.3">
      <c r="A670">
        <v>28</v>
      </c>
      <c r="B670">
        <v>995</v>
      </c>
      <c r="C670" t="s">
        <v>235</v>
      </c>
      <c r="D670" t="s">
        <v>48</v>
      </c>
      <c r="E670" t="s">
        <v>230</v>
      </c>
      <c r="F670" t="s">
        <v>237</v>
      </c>
      <c r="G670">
        <v>3</v>
      </c>
      <c r="H670" t="s">
        <v>242</v>
      </c>
      <c r="I670">
        <v>2377</v>
      </c>
      <c r="J670" t="s">
        <v>239</v>
      </c>
      <c r="K670" t="s">
        <v>234</v>
      </c>
    </row>
    <row r="671" spans="1:11" x14ac:dyDescent="0.3">
      <c r="A671">
        <v>39</v>
      </c>
      <c r="B671">
        <v>1122</v>
      </c>
      <c r="C671" t="s">
        <v>235</v>
      </c>
      <c r="D671" t="s">
        <v>48</v>
      </c>
      <c r="E671" t="s">
        <v>236</v>
      </c>
      <c r="F671" t="s">
        <v>241</v>
      </c>
      <c r="G671">
        <v>1</v>
      </c>
      <c r="H671" t="s">
        <v>238</v>
      </c>
      <c r="I671">
        <v>2404</v>
      </c>
      <c r="J671" t="s">
        <v>233</v>
      </c>
      <c r="K671" t="s">
        <v>234</v>
      </c>
    </row>
    <row r="672" spans="1:11" x14ac:dyDescent="0.3">
      <c r="A672">
        <v>27</v>
      </c>
      <c r="B672">
        <v>618</v>
      </c>
      <c r="C672" t="s">
        <v>235</v>
      </c>
      <c r="D672" t="s">
        <v>229</v>
      </c>
      <c r="E672" t="s">
        <v>230</v>
      </c>
      <c r="F672" t="s">
        <v>237</v>
      </c>
      <c r="G672">
        <v>3</v>
      </c>
      <c r="H672" t="s">
        <v>232</v>
      </c>
      <c r="I672">
        <v>2318</v>
      </c>
      <c r="J672" t="s">
        <v>239</v>
      </c>
      <c r="K672" t="s">
        <v>234</v>
      </c>
    </row>
    <row r="673" spans="1:11" x14ac:dyDescent="0.3">
      <c r="A673">
        <v>34</v>
      </c>
      <c r="B673">
        <v>546</v>
      </c>
      <c r="C673" t="s">
        <v>235</v>
      </c>
      <c r="D673" t="s">
        <v>229</v>
      </c>
      <c r="E673" t="s">
        <v>236</v>
      </c>
      <c r="F673" t="s">
        <v>241</v>
      </c>
      <c r="G673">
        <v>2</v>
      </c>
      <c r="H673" t="s">
        <v>242</v>
      </c>
      <c r="I673">
        <v>2008</v>
      </c>
      <c r="J673" t="s">
        <v>239</v>
      </c>
      <c r="K673" t="s">
        <v>234</v>
      </c>
    </row>
    <row r="674" spans="1:11" x14ac:dyDescent="0.3">
      <c r="A674">
        <v>42</v>
      </c>
      <c r="B674">
        <v>462</v>
      </c>
      <c r="C674" t="s">
        <v>228</v>
      </c>
      <c r="D674" t="s">
        <v>48</v>
      </c>
      <c r="E674" t="s">
        <v>230</v>
      </c>
      <c r="F674" t="s">
        <v>231</v>
      </c>
      <c r="G674">
        <v>3</v>
      </c>
      <c r="H674" t="s">
        <v>232</v>
      </c>
      <c r="I674">
        <v>6244</v>
      </c>
      <c r="J674" t="s">
        <v>239</v>
      </c>
      <c r="K674" t="s">
        <v>234</v>
      </c>
    </row>
    <row r="675" spans="1:11" x14ac:dyDescent="0.3">
      <c r="A675">
        <v>33</v>
      </c>
      <c r="B675">
        <v>1198</v>
      </c>
      <c r="C675" t="s">
        <v>235</v>
      </c>
      <c r="D675" t="s">
        <v>43</v>
      </c>
      <c r="E675" t="s">
        <v>236</v>
      </c>
      <c r="F675" t="s">
        <v>237</v>
      </c>
      <c r="G675">
        <v>1</v>
      </c>
      <c r="H675" t="s">
        <v>232</v>
      </c>
      <c r="I675">
        <v>2799</v>
      </c>
      <c r="J675" t="s">
        <v>233</v>
      </c>
      <c r="K675" t="s">
        <v>234</v>
      </c>
    </row>
    <row r="676" spans="1:11" x14ac:dyDescent="0.3">
      <c r="A676">
        <v>58</v>
      </c>
      <c r="B676">
        <v>1272</v>
      </c>
      <c r="C676" t="s">
        <v>235</v>
      </c>
      <c r="D676" t="s">
        <v>250</v>
      </c>
      <c r="E676" t="s">
        <v>230</v>
      </c>
      <c r="F676" t="s">
        <v>244</v>
      </c>
      <c r="G676">
        <v>2</v>
      </c>
      <c r="H676" t="s">
        <v>242</v>
      </c>
      <c r="I676">
        <v>10552</v>
      </c>
      <c r="J676" t="s">
        <v>233</v>
      </c>
      <c r="K676" t="s">
        <v>234</v>
      </c>
    </row>
    <row r="677" spans="1:11" x14ac:dyDescent="0.3">
      <c r="A677">
        <v>31</v>
      </c>
      <c r="B677">
        <v>154</v>
      </c>
      <c r="C677" t="s">
        <v>228</v>
      </c>
      <c r="D677" t="s">
        <v>229</v>
      </c>
      <c r="E677" t="s">
        <v>236</v>
      </c>
      <c r="F677" t="s">
        <v>247</v>
      </c>
      <c r="G677">
        <v>3</v>
      </c>
      <c r="H677" t="s">
        <v>238</v>
      </c>
      <c r="I677">
        <v>2329</v>
      </c>
      <c r="J677" t="s">
        <v>239</v>
      </c>
      <c r="K677" t="s">
        <v>234</v>
      </c>
    </row>
    <row r="678" spans="1:11" x14ac:dyDescent="0.3">
      <c r="A678">
        <v>35</v>
      </c>
      <c r="B678">
        <v>1137</v>
      </c>
      <c r="C678" t="s">
        <v>235</v>
      </c>
      <c r="D678" t="s">
        <v>229</v>
      </c>
      <c r="E678" t="s">
        <v>230</v>
      </c>
      <c r="F678" t="s">
        <v>244</v>
      </c>
      <c r="G678">
        <v>4</v>
      </c>
      <c r="H678" t="s">
        <v>238</v>
      </c>
      <c r="I678">
        <v>4014</v>
      </c>
      <c r="J678" t="s">
        <v>233</v>
      </c>
      <c r="K678" t="s">
        <v>234</v>
      </c>
    </row>
    <row r="679" spans="1:11" x14ac:dyDescent="0.3">
      <c r="A679">
        <v>49</v>
      </c>
      <c r="B679">
        <v>527</v>
      </c>
      <c r="C679" t="s">
        <v>235</v>
      </c>
      <c r="D679" t="s">
        <v>43</v>
      </c>
      <c r="E679" t="s">
        <v>230</v>
      </c>
      <c r="F679" t="s">
        <v>241</v>
      </c>
      <c r="G679">
        <v>2</v>
      </c>
      <c r="H679" t="s">
        <v>238</v>
      </c>
      <c r="I679">
        <v>7403</v>
      </c>
      <c r="J679" t="s">
        <v>239</v>
      </c>
      <c r="K679" t="s">
        <v>234</v>
      </c>
    </row>
    <row r="680" spans="1:11" x14ac:dyDescent="0.3">
      <c r="A680">
        <v>48</v>
      </c>
      <c r="B680">
        <v>1469</v>
      </c>
      <c r="C680" t="s">
        <v>235</v>
      </c>
      <c r="D680" t="s">
        <v>48</v>
      </c>
      <c r="E680" t="s">
        <v>236</v>
      </c>
      <c r="F680" t="s">
        <v>237</v>
      </c>
      <c r="G680">
        <v>3</v>
      </c>
      <c r="H680" t="s">
        <v>238</v>
      </c>
      <c r="I680">
        <v>2259</v>
      </c>
      <c r="J680" t="s">
        <v>239</v>
      </c>
      <c r="K680" t="s">
        <v>234</v>
      </c>
    </row>
    <row r="681" spans="1:11" x14ac:dyDescent="0.3">
      <c r="A681">
        <v>31</v>
      </c>
      <c r="B681">
        <v>1188</v>
      </c>
      <c r="C681" t="s">
        <v>228</v>
      </c>
      <c r="D681" t="s">
        <v>249</v>
      </c>
      <c r="E681" t="s">
        <v>230</v>
      </c>
      <c r="F681" t="s">
        <v>231</v>
      </c>
      <c r="G681">
        <v>3</v>
      </c>
      <c r="H681" t="s">
        <v>238</v>
      </c>
      <c r="I681">
        <v>6932</v>
      </c>
      <c r="J681" t="s">
        <v>239</v>
      </c>
      <c r="K681" t="s">
        <v>245</v>
      </c>
    </row>
    <row r="682" spans="1:11" x14ac:dyDescent="0.3">
      <c r="A682">
        <v>36</v>
      </c>
      <c r="B682">
        <v>188</v>
      </c>
      <c r="C682" t="s">
        <v>235</v>
      </c>
      <c r="D682" t="s">
        <v>43</v>
      </c>
      <c r="E682" t="s">
        <v>236</v>
      </c>
      <c r="F682" t="s">
        <v>237</v>
      </c>
      <c r="G682">
        <v>4</v>
      </c>
      <c r="H682" t="s">
        <v>232</v>
      </c>
      <c r="I682">
        <v>4678</v>
      </c>
      <c r="J682" t="s">
        <v>239</v>
      </c>
      <c r="K682" t="s">
        <v>234</v>
      </c>
    </row>
    <row r="683" spans="1:11" x14ac:dyDescent="0.3">
      <c r="A683">
        <v>38</v>
      </c>
      <c r="B683">
        <v>1333</v>
      </c>
      <c r="C683" t="s">
        <v>235</v>
      </c>
      <c r="D683" t="s">
        <v>250</v>
      </c>
      <c r="E683" t="s">
        <v>230</v>
      </c>
      <c r="F683" t="s">
        <v>248</v>
      </c>
      <c r="G683">
        <v>1</v>
      </c>
      <c r="H683" t="s">
        <v>238</v>
      </c>
      <c r="I683">
        <v>13582</v>
      </c>
      <c r="J683" t="s">
        <v>239</v>
      </c>
      <c r="K683" t="s">
        <v>234</v>
      </c>
    </row>
    <row r="684" spans="1:11" x14ac:dyDescent="0.3">
      <c r="A684">
        <v>32</v>
      </c>
      <c r="B684">
        <v>1184</v>
      </c>
      <c r="C684" t="s">
        <v>235</v>
      </c>
      <c r="D684" t="s">
        <v>229</v>
      </c>
      <c r="E684" t="s">
        <v>230</v>
      </c>
      <c r="F684" t="s">
        <v>241</v>
      </c>
      <c r="G684">
        <v>2</v>
      </c>
      <c r="H684" t="s">
        <v>238</v>
      </c>
      <c r="I684">
        <v>2332</v>
      </c>
      <c r="J684" t="s">
        <v>239</v>
      </c>
      <c r="K684" t="s">
        <v>245</v>
      </c>
    </row>
    <row r="685" spans="1:11" x14ac:dyDescent="0.3">
      <c r="A685">
        <v>25</v>
      </c>
      <c r="B685">
        <v>867</v>
      </c>
      <c r="C685" t="s">
        <v>228</v>
      </c>
      <c r="D685" t="s">
        <v>249</v>
      </c>
      <c r="E685" t="s">
        <v>236</v>
      </c>
      <c r="F685" t="s">
        <v>247</v>
      </c>
      <c r="G685">
        <v>2</v>
      </c>
      <c r="H685" t="s">
        <v>238</v>
      </c>
      <c r="I685">
        <v>2413</v>
      </c>
      <c r="J685" t="s">
        <v>233</v>
      </c>
      <c r="K685" t="s">
        <v>234</v>
      </c>
    </row>
    <row r="686" spans="1:11" x14ac:dyDescent="0.3">
      <c r="A686">
        <v>40</v>
      </c>
      <c r="B686">
        <v>658</v>
      </c>
      <c r="C686" t="s">
        <v>228</v>
      </c>
      <c r="D686" t="s">
        <v>249</v>
      </c>
      <c r="E686" t="s">
        <v>236</v>
      </c>
      <c r="F686" t="s">
        <v>231</v>
      </c>
      <c r="G686">
        <v>2</v>
      </c>
      <c r="H686" t="s">
        <v>242</v>
      </c>
      <c r="I686">
        <v>9705</v>
      </c>
      <c r="J686" t="s">
        <v>239</v>
      </c>
      <c r="K686" t="s">
        <v>234</v>
      </c>
    </row>
    <row r="687" spans="1:11" x14ac:dyDescent="0.3">
      <c r="A687">
        <v>26</v>
      </c>
      <c r="B687">
        <v>1283</v>
      </c>
      <c r="C687" t="s">
        <v>228</v>
      </c>
      <c r="D687" t="s">
        <v>48</v>
      </c>
      <c r="E687" t="s">
        <v>236</v>
      </c>
      <c r="F687" t="s">
        <v>231</v>
      </c>
      <c r="G687">
        <v>1</v>
      </c>
      <c r="H687" t="s">
        <v>232</v>
      </c>
      <c r="I687">
        <v>4294</v>
      </c>
      <c r="J687" t="s">
        <v>239</v>
      </c>
      <c r="K687" t="s">
        <v>240</v>
      </c>
    </row>
    <row r="688" spans="1:11" x14ac:dyDescent="0.3">
      <c r="A688">
        <v>41</v>
      </c>
      <c r="B688">
        <v>263</v>
      </c>
      <c r="C688" t="s">
        <v>235</v>
      </c>
      <c r="D688" t="s">
        <v>48</v>
      </c>
      <c r="E688" t="s">
        <v>236</v>
      </c>
      <c r="F688" t="s">
        <v>241</v>
      </c>
      <c r="G688">
        <v>1</v>
      </c>
      <c r="H688" t="s">
        <v>232</v>
      </c>
      <c r="I688">
        <v>4721</v>
      </c>
      <c r="J688" t="s">
        <v>233</v>
      </c>
      <c r="K688" t="s">
        <v>234</v>
      </c>
    </row>
    <row r="689" spans="1:11" x14ac:dyDescent="0.3">
      <c r="A689">
        <v>36</v>
      </c>
      <c r="B689">
        <v>938</v>
      </c>
      <c r="C689" t="s">
        <v>235</v>
      </c>
      <c r="D689" t="s">
        <v>48</v>
      </c>
      <c r="E689" t="s">
        <v>236</v>
      </c>
      <c r="F689" t="s">
        <v>241</v>
      </c>
      <c r="G689">
        <v>3</v>
      </c>
      <c r="H689" t="s">
        <v>232</v>
      </c>
      <c r="I689">
        <v>2519</v>
      </c>
      <c r="J689" t="s">
        <v>239</v>
      </c>
      <c r="K689" t="s">
        <v>234</v>
      </c>
    </row>
    <row r="690" spans="1:11" x14ac:dyDescent="0.3">
      <c r="A690">
        <v>19</v>
      </c>
      <c r="B690">
        <v>419</v>
      </c>
      <c r="C690" t="s">
        <v>228</v>
      </c>
      <c r="D690" t="s">
        <v>43</v>
      </c>
      <c r="E690" t="s">
        <v>236</v>
      </c>
      <c r="F690" t="s">
        <v>247</v>
      </c>
      <c r="G690">
        <v>2</v>
      </c>
      <c r="H690" t="s">
        <v>232</v>
      </c>
      <c r="I690">
        <v>2121</v>
      </c>
      <c r="J690" t="s">
        <v>233</v>
      </c>
      <c r="K690" t="s">
        <v>234</v>
      </c>
    </row>
    <row r="691" spans="1:11" x14ac:dyDescent="0.3">
      <c r="A691">
        <v>20</v>
      </c>
      <c r="B691">
        <v>129</v>
      </c>
      <c r="C691" t="s">
        <v>235</v>
      </c>
      <c r="D691" t="s">
        <v>250</v>
      </c>
      <c r="E691" t="s">
        <v>236</v>
      </c>
      <c r="F691" t="s">
        <v>241</v>
      </c>
      <c r="G691">
        <v>1</v>
      </c>
      <c r="H691" t="s">
        <v>232</v>
      </c>
      <c r="I691">
        <v>2973</v>
      </c>
      <c r="J691" t="s">
        <v>239</v>
      </c>
      <c r="K691" t="s">
        <v>234</v>
      </c>
    </row>
    <row r="692" spans="1:11" x14ac:dyDescent="0.3">
      <c r="A692">
        <v>31</v>
      </c>
      <c r="B692">
        <v>616</v>
      </c>
      <c r="C692" t="s">
        <v>235</v>
      </c>
      <c r="D692" t="s">
        <v>48</v>
      </c>
      <c r="E692" t="s">
        <v>230</v>
      </c>
      <c r="F692" t="s">
        <v>244</v>
      </c>
      <c r="G692">
        <v>4</v>
      </c>
      <c r="H692" t="s">
        <v>238</v>
      </c>
      <c r="I692">
        <v>5855</v>
      </c>
      <c r="J692" t="s">
        <v>233</v>
      </c>
      <c r="K692" t="s">
        <v>234</v>
      </c>
    </row>
    <row r="693" spans="1:11" x14ac:dyDescent="0.3">
      <c r="A693">
        <v>40</v>
      </c>
      <c r="B693">
        <v>1469</v>
      </c>
      <c r="C693" t="s">
        <v>235</v>
      </c>
      <c r="D693" t="s">
        <v>48</v>
      </c>
      <c r="E693" t="s">
        <v>236</v>
      </c>
      <c r="F693" t="s">
        <v>237</v>
      </c>
      <c r="G693">
        <v>2</v>
      </c>
      <c r="H693" t="s">
        <v>242</v>
      </c>
      <c r="I693">
        <v>3617</v>
      </c>
      <c r="J693" t="s">
        <v>233</v>
      </c>
      <c r="K693" t="s">
        <v>240</v>
      </c>
    </row>
    <row r="694" spans="1:11" x14ac:dyDescent="0.3">
      <c r="A694">
        <v>32</v>
      </c>
      <c r="B694">
        <v>498</v>
      </c>
      <c r="C694" t="s">
        <v>235</v>
      </c>
      <c r="D694" t="s">
        <v>48</v>
      </c>
      <c r="E694" t="s">
        <v>230</v>
      </c>
      <c r="F694" t="s">
        <v>243</v>
      </c>
      <c r="G694">
        <v>1</v>
      </c>
      <c r="H694" t="s">
        <v>238</v>
      </c>
      <c r="I694">
        <v>6725</v>
      </c>
      <c r="J694" t="s">
        <v>239</v>
      </c>
      <c r="K694" t="s">
        <v>234</v>
      </c>
    </row>
    <row r="695" spans="1:11" x14ac:dyDescent="0.3">
      <c r="A695">
        <v>36</v>
      </c>
      <c r="B695">
        <v>530</v>
      </c>
      <c r="C695" t="s">
        <v>228</v>
      </c>
      <c r="D695" t="s">
        <v>229</v>
      </c>
      <c r="E695" t="s">
        <v>236</v>
      </c>
      <c r="F695" t="s">
        <v>231</v>
      </c>
      <c r="G695">
        <v>4</v>
      </c>
      <c r="H695" t="s">
        <v>238</v>
      </c>
      <c r="I695">
        <v>10325</v>
      </c>
      <c r="J695" t="s">
        <v>233</v>
      </c>
      <c r="K695" t="s">
        <v>234</v>
      </c>
    </row>
    <row r="696" spans="1:11" x14ac:dyDescent="0.3">
      <c r="A696">
        <v>33</v>
      </c>
      <c r="B696">
        <v>1069</v>
      </c>
      <c r="C696" t="s">
        <v>235</v>
      </c>
      <c r="D696" t="s">
        <v>229</v>
      </c>
      <c r="E696" t="s">
        <v>230</v>
      </c>
      <c r="F696" t="s">
        <v>244</v>
      </c>
      <c r="G696">
        <v>4</v>
      </c>
      <c r="H696" t="s">
        <v>232</v>
      </c>
      <c r="I696">
        <v>6949</v>
      </c>
      <c r="J696" t="s">
        <v>239</v>
      </c>
      <c r="K696" t="s">
        <v>234</v>
      </c>
    </row>
    <row r="697" spans="1:11" x14ac:dyDescent="0.3">
      <c r="A697">
        <v>37</v>
      </c>
      <c r="B697">
        <v>625</v>
      </c>
      <c r="C697" t="s">
        <v>228</v>
      </c>
      <c r="D697" t="s">
        <v>229</v>
      </c>
      <c r="E697" t="s">
        <v>236</v>
      </c>
      <c r="F697" t="s">
        <v>231</v>
      </c>
      <c r="G697">
        <v>3</v>
      </c>
      <c r="H697" t="s">
        <v>238</v>
      </c>
      <c r="I697">
        <v>10609</v>
      </c>
      <c r="J697" t="s">
        <v>239</v>
      </c>
      <c r="K697" t="s">
        <v>234</v>
      </c>
    </row>
    <row r="698" spans="1:11" x14ac:dyDescent="0.3">
      <c r="A698">
        <v>45</v>
      </c>
      <c r="B698">
        <v>805</v>
      </c>
      <c r="C698" t="s">
        <v>235</v>
      </c>
      <c r="D698" t="s">
        <v>229</v>
      </c>
      <c r="E698" t="s">
        <v>236</v>
      </c>
      <c r="F698" t="s">
        <v>241</v>
      </c>
      <c r="G698">
        <v>2</v>
      </c>
      <c r="H698" t="s">
        <v>238</v>
      </c>
      <c r="I698">
        <v>4447</v>
      </c>
      <c r="J698" t="s">
        <v>239</v>
      </c>
      <c r="K698" t="s">
        <v>245</v>
      </c>
    </row>
    <row r="699" spans="1:11" x14ac:dyDescent="0.3">
      <c r="A699">
        <v>29</v>
      </c>
      <c r="B699">
        <v>1404</v>
      </c>
      <c r="C699" t="s">
        <v>228</v>
      </c>
      <c r="D699" t="s">
        <v>250</v>
      </c>
      <c r="E699" t="s">
        <v>230</v>
      </c>
      <c r="F699" t="s">
        <v>247</v>
      </c>
      <c r="G699">
        <v>4</v>
      </c>
      <c r="H699" t="s">
        <v>238</v>
      </c>
      <c r="I699">
        <v>2157</v>
      </c>
      <c r="J699" t="s">
        <v>239</v>
      </c>
      <c r="K699" t="s">
        <v>240</v>
      </c>
    </row>
    <row r="700" spans="1:11" x14ac:dyDescent="0.3">
      <c r="A700">
        <v>35</v>
      </c>
      <c r="B700">
        <v>1219</v>
      </c>
      <c r="C700" t="s">
        <v>228</v>
      </c>
      <c r="D700" t="s">
        <v>48</v>
      </c>
      <c r="E700" t="s">
        <v>230</v>
      </c>
      <c r="F700" t="s">
        <v>231</v>
      </c>
      <c r="G700">
        <v>3</v>
      </c>
      <c r="H700" t="s">
        <v>238</v>
      </c>
      <c r="I700">
        <v>4601</v>
      </c>
      <c r="J700" t="s">
        <v>239</v>
      </c>
      <c r="K700" t="s">
        <v>234</v>
      </c>
    </row>
    <row r="701" spans="1:11" x14ac:dyDescent="0.3">
      <c r="A701">
        <v>52</v>
      </c>
      <c r="B701">
        <v>1053</v>
      </c>
      <c r="C701" t="s">
        <v>235</v>
      </c>
      <c r="D701" t="s">
        <v>229</v>
      </c>
      <c r="E701" t="s">
        <v>236</v>
      </c>
      <c r="F701" t="s">
        <v>246</v>
      </c>
      <c r="G701">
        <v>4</v>
      </c>
      <c r="H701" t="s">
        <v>238</v>
      </c>
      <c r="I701">
        <v>17099</v>
      </c>
      <c r="J701" t="s">
        <v>239</v>
      </c>
      <c r="K701" t="s">
        <v>234</v>
      </c>
    </row>
    <row r="702" spans="1:11" x14ac:dyDescent="0.3">
      <c r="A702">
        <v>58</v>
      </c>
      <c r="B702">
        <v>289</v>
      </c>
      <c r="C702" t="s">
        <v>235</v>
      </c>
      <c r="D702" t="s">
        <v>250</v>
      </c>
      <c r="E702" t="s">
        <v>236</v>
      </c>
      <c r="F702" t="s">
        <v>237</v>
      </c>
      <c r="G702">
        <v>3</v>
      </c>
      <c r="H702" t="s">
        <v>232</v>
      </c>
      <c r="I702">
        <v>2479</v>
      </c>
      <c r="J702" t="s">
        <v>239</v>
      </c>
      <c r="K702" t="s">
        <v>234</v>
      </c>
    </row>
    <row r="703" spans="1:11" x14ac:dyDescent="0.3">
      <c r="A703">
        <v>53</v>
      </c>
      <c r="B703">
        <v>1376</v>
      </c>
      <c r="C703" t="s">
        <v>228</v>
      </c>
      <c r="D703" t="s">
        <v>48</v>
      </c>
      <c r="E703" t="s">
        <v>236</v>
      </c>
      <c r="F703" t="s">
        <v>246</v>
      </c>
      <c r="G703">
        <v>3</v>
      </c>
      <c r="H703" t="s">
        <v>242</v>
      </c>
      <c r="I703">
        <v>14852</v>
      </c>
      <c r="J703" t="s">
        <v>239</v>
      </c>
      <c r="K703" t="s">
        <v>234</v>
      </c>
    </row>
    <row r="704" spans="1:11" x14ac:dyDescent="0.3">
      <c r="A704">
        <v>30</v>
      </c>
      <c r="B704">
        <v>231</v>
      </c>
      <c r="C704" t="s">
        <v>228</v>
      </c>
      <c r="D704" t="s">
        <v>43</v>
      </c>
      <c r="E704" t="s">
        <v>236</v>
      </c>
      <c r="F704" t="s">
        <v>231</v>
      </c>
      <c r="G704">
        <v>3</v>
      </c>
      <c r="H704" t="s">
        <v>242</v>
      </c>
      <c r="I704">
        <v>7264</v>
      </c>
      <c r="J704" t="s">
        <v>239</v>
      </c>
      <c r="K704" t="s">
        <v>234</v>
      </c>
    </row>
    <row r="705" spans="1:11" x14ac:dyDescent="0.3">
      <c r="A705">
        <v>38</v>
      </c>
      <c r="B705">
        <v>152</v>
      </c>
      <c r="C705" t="s">
        <v>228</v>
      </c>
      <c r="D705" t="s">
        <v>250</v>
      </c>
      <c r="E705" t="s">
        <v>230</v>
      </c>
      <c r="F705" t="s">
        <v>231</v>
      </c>
      <c r="G705">
        <v>4</v>
      </c>
      <c r="H705" t="s">
        <v>232</v>
      </c>
      <c r="I705">
        <v>5666</v>
      </c>
      <c r="J705" t="s">
        <v>233</v>
      </c>
      <c r="K705" t="s">
        <v>245</v>
      </c>
    </row>
    <row r="706" spans="1:11" x14ac:dyDescent="0.3">
      <c r="A706">
        <v>35</v>
      </c>
      <c r="B706">
        <v>882</v>
      </c>
      <c r="C706" t="s">
        <v>228</v>
      </c>
      <c r="D706" t="s">
        <v>229</v>
      </c>
      <c r="E706" t="s">
        <v>236</v>
      </c>
      <c r="F706" t="s">
        <v>231</v>
      </c>
      <c r="G706">
        <v>4</v>
      </c>
      <c r="H706" t="s">
        <v>242</v>
      </c>
      <c r="I706">
        <v>7823</v>
      </c>
      <c r="J706" t="s">
        <v>239</v>
      </c>
      <c r="K706" t="s">
        <v>234</v>
      </c>
    </row>
    <row r="707" spans="1:11" x14ac:dyDescent="0.3">
      <c r="A707">
        <v>39</v>
      </c>
      <c r="B707">
        <v>903</v>
      </c>
      <c r="C707" t="s">
        <v>228</v>
      </c>
      <c r="D707" t="s">
        <v>229</v>
      </c>
      <c r="E707" t="s">
        <v>236</v>
      </c>
      <c r="F707" t="s">
        <v>231</v>
      </c>
      <c r="G707">
        <v>3</v>
      </c>
      <c r="H707" t="s">
        <v>232</v>
      </c>
      <c r="I707">
        <v>7880</v>
      </c>
      <c r="J707" t="s">
        <v>239</v>
      </c>
      <c r="K707" t="s">
        <v>234</v>
      </c>
    </row>
    <row r="708" spans="1:11" x14ac:dyDescent="0.3">
      <c r="A708">
        <v>40</v>
      </c>
      <c r="B708">
        <v>1479</v>
      </c>
      <c r="C708" t="s">
        <v>228</v>
      </c>
      <c r="D708" t="s">
        <v>229</v>
      </c>
      <c r="E708" t="s">
        <v>230</v>
      </c>
      <c r="F708" t="s">
        <v>231</v>
      </c>
      <c r="G708">
        <v>2</v>
      </c>
      <c r="H708" t="s">
        <v>232</v>
      </c>
      <c r="I708">
        <v>13194</v>
      </c>
      <c r="J708" t="s">
        <v>233</v>
      </c>
      <c r="K708" t="s">
        <v>245</v>
      </c>
    </row>
    <row r="709" spans="1:11" x14ac:dyDescent="0.3">
      <c r="A709">
        <v>47</v>
      </c>
      <c r="B709">
        <v>1379</v>
      </c>
      <c r="C709" t="s">
        <v>235</v>
      </c>
      <c r="D709" t="s">
        <v>48</v>
      </c>
      <c r="E709" t="s">
        <v>236</v>
      </c>
      <c r="F709" t="s">
        <v>243</v>
      </c>
      <c r="G709">
        <v>3</v>
      </c>
      <c r="H709" t="s">
        <v>242</v>
      </c>
      <c r="I709">
        <v>5067</v>
      </c>
      <c r="J709" t="s">
        <v>233</v>
      </c>
      <c r="K709" t="s">
        <v>240</v>
      </c>
    </row>
    <row r="710" spans="1:11" x14ac:dyDescent="0.3">
      <c r="A710">
        <v>36</v>
      </c>
      <c r="B710">
        <v>1229</v>
      </c>
      <c r="C710" t="s">
        <v>228</v>
      </c>
      <c r="D710" t="s">
        <v>250</v>
      </c>
      <c r="E710" t="s">
        <v>236</v>
      </c>
      <c r="F710" t="s">
        <v>231</v>
      </c>
      <c r="G710">
        <v>4</v>
      </c>
      <c r="H710" t="s">
        <v>242</v>
      </c>
      <c r="I710">
        <v>5079</v>
      </c>
      <c r="J710" t="s">
        <v>239</v>
      </c>
      <c r="K710" t="s">
        <v>245</v>
      </c>
    </row>
    <row r="711" spans="1:11" x14ac:dyDescent="0.3">
      <c r="A711">
        <v>31</v>
      </c>
      <c r="B711">
        <v>335</v>
      </c>
      <c r="C711" t="s">
        <v>235</v>
      </c>
      <c r="D711" t="s">
        <v>48</v>
      </c>
      <c r="E711" t="s">
        <v>236</v>
      </c>
      <c r="F711" t="s">
        <v>237</v>
      </c>
      <c r="G711">
        <v>1</v>
      </c>
      <c r="H711" t="s">
        <v>232</v>
      </c>
      <c r="I711">
        <v>2321</v>
      </c>
      <c r="J711" t="s">
        <v>233</v>
      </c>
      <c r="K711" t="s">
        <v>245</v>
      </c>
    </row>
    <row r="712" spans="1:11" x14ac:dyDescent="0.3">
      <c r="A712">
        <v>33</v>
      </c>
      <c r="B712">
        <v>722</v>
      </c>
      <c r="C712" t="s">
        <v>228</v>
      </c>
      <c r="D712" t="s">
        <v>229</v>
      </c>
      <c r="E712" t="s">
        <v>236</v>
      </c>
      <c r="F712" t="s">
        <v>246</v>
      </c>
      <c r="G712">
        <v>3</v>
      </c>
      <c r="H712" t="s">
        <v>232</v>
      </c>
      <c r="I712">
        <v>17444</v>
      </c>
      <c r="J712" t="s">
        <v>239</v>
      </c>
      <c r="K712" t="s">
        <v>245</v>
      </c>
    </row>
    <row r="713" spans="1:11" x14ac:dyDescent="0.3">
      <c r="A713">
        <v>29</v>
      </c>
      <c r="B713">
        <v>906</v>
      </c>
      <c r="C713" t="s">
        <v>235</v>
      </c>
      <c r="D713" t="s">
        <v>229</v>
      </c>
      <c r="E713" t="s">
        <v>230</v>
      </c>
      <c r="F713" t="s">
        <v>237</v>
      </c>
      <c r="G713">
        <v>1</v>
      </c>
      <c r="H713" t="s">
        <v>232</v>
      </c>
      <c r="I713">
        <v>2404</v>
      </c>
      <c r="J713" t="s">
        <v>233</v>
      </c>
      <c r="K713" t="s">
        <v>234</v>
      </c>
    </row>
    <row r="714" spans="1:11" x14ac:dyDescent="0.3">
      <c r="A714">
        <v>33</v>
      </c>
      <c r="B714">
        <v>461</v>
      </c>
      <c r="C714" t="s">
        <v>235</v>
      </c>
      <c r="D714" t="s">
        <v>229</v>
      </c>
      <c r="E714" t="s">
        <v>230</v>
      </c>
      <c r="F714" t="s">
        <v>237</v>
      </c>
      <c r="G714">
        <v>4</v>
      </c>
      <c r="H714" t="s">
        <v>232</v>
      </c>
      <c r="I714">
        <v>3452</v>
      </c>
      <c r="J714" t="s">
        <v>239</v>
      </c>
      <c r="K714" t="s">
        <v>234</v>
      </c>
    </row>
    <row r="715" spans="1:11" x14ac:dyDescent="0.3">
      <c r="A715">
        <v>45</v>
      </c>
      <c r="B715">
        <v>974</v>
      </c>
      <c r="C715" t="s">
        <v>235</v>
      </c>
      <c r="D715" t="s">
        <v>48</v>
      </c>
      <c r="E715" t="s">
        <v>230</v>
      </c>
      <c r="F715" t="s">
        <v>241</v>
      </c>
      <c r="G715">
        <v>4</v>
      </c>
      <c r="H715" t="s">
        <v>242</v>
      </c>
      <c r="I715">
        <v>2270</v>
      </c>
      <c r="J715" t="s">
        <v>239</v>
      </c>
      <c r="K715" t="s">
        <v>234</v>
      </c>
    </row>
    <row r="716" spans="1:11" x14ac:dyDescent="0.3">
      <c r="A716">
        <v>50</v>
      </c>
      <c r="B716">
        <v>1126</v>
      </c>
      <c r="C716" t="s">
        <v>235</v>
      </c>
      <c r="D716" t="s">
        <v>48</v>
      </c>
      <c r="E716" t="s">
        <v>236</v>
      </c>
      <c r="F716" t="s">
        <v>248</v>
      </c>
      <c r="G716">
        <v>4</v>
      </c>
      <c r="H716" t="s">
        <v>242</v>
      </c>
      <c r="I716">
        <v>17399</v>
      </c>
      <c r="J716" t="s">
        <v>239</v>
      </c>
      <c r="K716" t="s">
        <v>234</v>
      </c>
    </row>
    <row r="717" spans="1:11" x14ac:dyDescent="0.3">
      <c r="A717">
        <v>33</v>
      </c>
      <c r="B717">
        <v>827</v>
      </c>
      <c r="C717" t="s">
        <v>235</v>
      </c>
      <c r="D717" t="s">
        <v>43</v>
      </c>
      <c r="E717" t="s">
        <v>230</v>
      </c>
      <c r="F717" t="s">
        <v>244</v>
      </c>
      <c r="G717">
        <v>2</v>
      </c>
      <c r="H717" t="s">
        <v>238</v>
      </c>
      <c r="I717">
        <v>5488</v>
      </c>
      <c r="J717" t="s">
        <v>233</v>
      </c>
      <c r="K717" t="s">
        <v>240</v>
      </c>
    </row>
    <row r="718" spans="1:11" x14ac:dyDescent="0.3">
      <c r="A718">
        <v>41</v>
      </c>
      <c r="B718">
        <v>840</v>
      </c>
      <c r="C718" t="s">
        <v>235</v>
      </c>
      <c r="D718" t="s">
        <v>48</v>
      </c>
      <c r="E718" t="s">
        <v>236</v>
      </c>
      <c r="F718" t="s">
        <v>248</v>
      </c>
      <c r="G718">
        <v>3</v>
      </c>
      <c r="H718" t="s">
        <v>242</v>
      </c>
      <c r="I718">
        <v>19419</v>
      </c>
      <c r="J718" t="s">
        <v>239</v>
      </c>
      <c r="K718" t="s">
        <v>240</v>
      </c>
    </row>
    <row r="719" spans="1:11" x14ac:dyDescent="0.3">
      <c r="A719">
        <v>27</v>
      </c>
      <c r="B719">
        <v>1134</v>
      </c>
      <c r="C719" t="s">
        <v>235</v>
      </c>
      <c r="D719" t="s">
        <v>250</v>
      </c>
      <c r="E719" t="s">
        <v>230</v>
      </c>
      <c r="F719" t="s">
        <v>241</v>
      </c>
      <c r="G719">
        <v>2</v>
      </c>
      <c r="H719" t="s">
        <v>238</v>
      </c>
      <c r="I719">
        <v>2811</v>
      </c>
      <c r="J719" t="s">
        <v>239</v>
      </c>
      <c r="K719" t="s">
        <v>234</v>
      </c>
    </row>
    <row r="720" spans="1:11" x14ac:dyDescent="0.3">
      <c r="A720">
        <v>45</v>
      </c>
      <c r="B720">
        <v>248</v>
      </c>
      <c r="C720" t="s">
        <v>235</v>
      </c>
      <c r="D720" t="s">
        <v>229</v>
      </c>
      <c r="E720" t="s">
        <v>236</v>
      </c>
      <c r="F720" t="s">
        <v>241</v>
      </c>
      <c r="G720">
        <v>1</v>
      </c>
      <c r="H720" t="s">
        <v>238</v>
      </c>
      <c r="I720">
        <v>3633</v>
      </c>
      <c r="J720" t="s">
        <v>233</v>
      </c>
      <c r="K720" t="s">
        <v>245</v>
      </c>
    </row>
    <row r="721" spans="1:11" x14ac:dyDescent="0.3">
      <c r="A721">
        <v>47</v>
      </c>
      <c r="B721">
        <v>955</v>
      </c>
      <c r="C721" t="s">
        <v>228</v>
      </c>
      <c r="D721" t="s">
        <v>229</v>
      </c>
      <c r="E721" t="s">
        <v>230</v>
      </c>
      <c r="F721" t="s">
        <v>231</v>
      </c>
      <c r="G721">
        <v>4</v>
      </c>
      <c r="H721" t="s">
        <v>232</v>
      </c>
      <c r="I721">
        <v>4163</v>
      </c>
      <c r="J721" t="s">
        <v>233</v>
      </c>
      <c r="K721" t="s">
        <v>234</v>
      </c>
    </row>
    <row r="722" spans="1:11" x14ac:dyDescent="0.3">
      <c r="A722">
        <v>30</v>
      </c>
      <c r="B722">
        <v>138</v>
      </c>
      <c r="C722" t="s">
        <v>235</v>
      </c>
      <c r="D722" t="s">
        <v>229</v>
      </c>
      <c r="E722" t="s">
        <v>230</v>
      </c>
      <c r="F722" t="s">
        <v>237</v>
      </c>
      <c r="G722">
        <v>3</v>
      </c>
      <c r="H722" t="s">
        <v>238</v>
      </c>
      <c r="I722">
        <v>2132</v>
      </c>
      <c r="J722" t="s">
        <v>233</v>
      </c>
      <c r="K722" t="s">
        <v>234</v>
      </c>
    </row>
    <row r="723" spans="1:11" x14ac:dyDescent="0.3">
      <c r="A723">
        <v>50</v>
      </c>
      <c r="B723">
        <v>939</v>
      </c>
      <c r="C723" t="s">
        <v>235</v>
      </c>
      <c r="D723" t="s">
        <v>229</v>
      </c>
      <c r="E723" t="s">
        <v>236</v>
      </c>
      <c r="F723" t="s">
        <v>243</v>
      </c>
      <c r="G723">
        <v>3</v>
      </c>
      <c r="H723" t="s">
        <v>238</v>
      </c>
      <c r="I723">
        <v>13973</v>
      </c>
      <c r="J723" t="s">
        <v>233</v>
      </c>
      <c r="K723" t="s">
        <v>234</v>
      </c>
    </row>
    <row r="724" spans="1:11" x14ac:dyDescent="0.3">
      <c r="A724">
        <v>38</v>
      </c>
      <c r="B724">
        <v>1391</v>
      </c>
      <c r="C724" t="s">
        <v>235</v>
      </c>
      <c r="D724" t="s">
        <v>48</v>
      </c>
      <c r="E724" t="s">
        <v>236</v>
      </c>
      <c r="F724" t="s">
        <v>237</v>
      </c>
      <c r="G724">
        <v>3</v>
      </c>
      <c r="H724" t="s">
        <v>238</v>
      </c>
      <c r="I724">
        <v>2684</v>
      </c>
      <c r="J724" t="s">
        <v>239</v>
      </c>
      <c r="K724" t="s">
        <v>240</v>
      </c>
    </row>
    <row r="725" spans="1:11" x14ac:dyDescent="0.3">
      <c r="A725">
        <v>46</v>
      </c>
      <c r="B725">
        <v>566</v>
      </c>
      <c r="C725" t="s">
        <v>235</v>
      </c>
      <c r="D725" t="s">
        <v>48</v>
      </c>
      <c r="E725" t="s">
        <v>236</v>
      </c>
      <c r="F725" t="s">
        <v>243</v>
      </c>
      <c r="G725">
        <v>3</v>
      </c>
      <c r="H725" t="s">
        <v>242</v>
      </c>
      <c r="I725">
        <v>10845</v>
      </c>
      <c r="J725" t="s">
        <v>239</v>
      </c>
      <c r="K725" t="s">
        <v>234</v>
      </c>
    </row>
    <row r="726" spans="1:11" x14ac:dyDescent="0.3">
      <c r="A726">
        <v>24</v>
      </c>
      <c r="B726">
        <v>1206</v>
      </c>
      <c r="C726" t="s">
        <v>235</v>
      </c>
      <c r="D726" t="s">
        <v>48</v>
      </c>
      <c r="E726" t="s">
        <v>230</v>
      </c>
      <c r="F726" t="s">
        <v>243</v>
      </c>
      <c r="G726">
        <v>3</v>
      </c>
      <c r="H726" t="s">
        <v>242</v>
      </c>
      <c r="I726">
        <v>4377</v>
      </c>
      <c r="J726" t="s">
        <v>239</v>
      </c>
      <c r="K726" t="s">
        <v>234</v>
      </c>
    </row>
    <row r="727" spans="1:11" x14ac:dyDescent="0.3">
      <c r="A727">
        <v>35</v>
      </c>
      <c r="B727">
        <v>622</v>
      </c>
      <c r="C727" t="s">
        <v>235</v>
      </c>
      <c r="D727" t="s">
        <v>43</v>
      </c>
      <c r="E727" t="s">
        <v>236</v>
      </c>
      <c r="F727" t="s">
        <v>241</v>
      </c>
      <c r="G727">
        <v>2</v>
      </c>
      <c r="H727" t="s">
        <v>242</v>
      </c>
      <c r="I727">
        <v>3743</v>
      </c>
      <c r="J727" t="s">
        <v>233</v>
      </c>
      <c r="K727" t="s">
        <v>234</v>
      </c>
    </row>
    <row r="728" spans="1:11" x14ac:dyDescent="0.3">
      <c r="A728">
        <v>31</v>
      </c>
      <c r="B728">
        <v>853</v>
      </c>
      <c r="C728" t="s">
        <v>235</v>
      </c>
      <c r="D728" t="s">
        <v>229</v>
      </c>
      <c r="E728" t="s">
        <v>230</v>
      </c>
      <c r="F728" t="s">
        <v>243</v>
      </c>
      <c r="G728">
        <v>1</v>
      </c>
      <c r="H728" t="s">
        <v>238</v>
      </c>
      <c r="I728">
        <v>4148</v>
      </c>
      <c r="J728" t="s">
        <v>239</v>
      </c>
      <c r="K728" t="s">
        <v>240</v>
      </c>
    </row>
    <row r="729" spans="1:11" x14ac:dyDescent="0.3">
      <c r="A729">
        <v>18</v>
      </c>
      <c r="B729">
        <v>287</v>
      </c>
      <c r="C729" t="s">
        <v>235</v>
      </c>
      <c r="D729" t="s">
        <v>229</v>
      </c>
      <c r="E729" t="s">
        <v>236</v>
      </c>
      <c r="F729" t="s">
        <v>237</v>
      </c>
      <c r="G729">
        <v>4</v>
      </c>
      <c r="H729" t="s">
        <v>232</v>
      </c>
      <c r="I729">
        <v>1051</v>
      </c>
      <c r="J729" t="s">
        <v>239</v>
      </c>
      <c r="K729" t="s">
        <v>245</v>
      </c>
    </row>
    <row r="730" spans="1:11" x14ac:dyDescent="0.3">
      <c r="A730">
        <v>54</v>
      </c>
      <c r="B730">
        <v>1441</v>
      </c>
      <c r="C730" t="s">
        <v>235</v>
      </c>
      <c r="D730" t="s">
        <v>250</v>
      </c>
      <c r="E730" t="s">
        <v>230</v>
      </c>
      <c r="F730" t="s">
        <v>243</v>
      </c>
      <c r="G730">
        <v>3</v>
      </c>
      <c r="H730" t="s">
        <v>238</v>
      </c>
      <c r="I730">
        <v>10739</v>
      </c>
      <c r="J730" t="s">
        <v>239</v>
      </c>
      <c r="K730" t="s">
        <v>234</v>
      </c>
    </row>
    <row r="731" spans="1:11" x14ac:dyDescent="0.3">
      <c r="A731">
        <v>35</v>
      </c>
      <c r="B731">
        <v>583</v>
      </c>
      <c r="C731" t="s">
        <v>235</v>
      </c>
      <c r="D731" t="s">
        <v>48</v>
      </c>
      <c r="E731" t="s">
        <v>230</v>
      </c>
      <c r="F731" t="s">
        <v>244</v>
      </c>
      <c r="G731">
        <v>3</v>
      </c>
      <c r="H731" t="s">
        <v>242</v>
      </c>
      <c r="I731">
        <v>10388</v>
      </c>
      <c r="J731" t="s">
        <v>233</v>
      </c>
      <c r="K731" t="s">
        <v>234</v>
      </c>
    </row>
    <row r="732" spans="1:11" x14ac:dyDescent="0.3">
      <c r="A732">
        <v>30</v>
      </c>
      <c r="B732">
        <v>153</v>
      </c>
      <c r="C732" t="s">
        <v>235</v>
      </c>
      <c r="D732" t="s">
        <v>229</v>
      </c>
      <c r="E732" t="s">
        <v>230</v>
      </c>
      <c r="F732" t="s">
        <v>248</v>
      </c>
      <c r="G732">
        <v>1</v>
      </c>
      <c r="H732" t="s">
        <v>238</v>
      </c>
      <c r="I732">
        <v>11416</v>
      </c>
      <c r="J732" t="s">
        <v>233</v>
      </c>
      <c r="K732" t="s">
        <v>234</v>
      </c>
    </row>
    <row r="733" spans="1:11" x14ac:dyDescent="0.3">
      <c r="A733">
        <v>20</v>
      </c>
      <c r="B733">
        <v>1097</v>
      </c>
      <c r="C733" t="s">
        <v>235</v>
      </c>
      <c r="D733" t="s">
        <v>48</v>
      </c>
      <c r="E733" t="s">
        <v>230</v>
      </c>
      <c r="F733" t="s">
        <v>237</v>
      </c>
      <c r="G733">
        <v>1</v>
      </c>
      <c r="H733" t="s">
        <v>232</v>
      </c>
      <c r="I733">
        <v>2600</v>
      </c>
      <c r="J733" t="s">
        <v>233</v>
      </c>
      <c r="K733" t="s">
        <v>234</v>
      </c>
    </row>
    <row r="734" spans="1:11" x14ac:dyDescent="0.3">
      <c r="A734">
        <v>30</v>
      </c>
      <c r="B734">
        <v>109</v>
      </c>
      <c r="C734" t="s">
        <v>235</v>
      </c>
      <c r="D734" t="s">
        <v>48</v>
      </c>
      <c r="E734" t="s">
        <v>230</v>
      </c>
      <c r="F734" t="s">
        <v>241</v>
      </c>
      <c r="G734">
        <v>2</v>
      </c>
      <c r="H734" t="s">
        <v>232</v>
      </c>
      <c r="I734">
        <v>2422</v>
      </c>
      <c r="J734" t="s">
        <v>239</v>
      </c>
      <c r="K734" t="s">
        <v>240</v>
      </c>
    </row>
    <row r="735" spans="1:11" x14ac:dyDescent="0.3">
      <c r="A735">
        <v>26</v>
      </c>
      <c r="B735">
        <v>1066</v>
      </c>
      <c r="C735" t="s">
        <v>235</v>
      </c>
      <c r="D735" t="s">
        <v>48</v>
      </c>
      <c r="E735" t="s">
        <v>236</v>
      </c>
      <c r="F735" t="s">
        <v>243</v>
      </c>
      <c r="G735">
        <v>4</v>
      </c>
      <c r="H735" t="s">
        <v>238</v>
      </c>
      <c r="I735">
        <v>5472</v>
      </c>
      <c r="J735" t="s">
        <v>239</v>
      </c>
      <c r="K735" t="s">
        <v>234</v>
      </c>
    </row>
    <row r="736" spans="1:11" x14ac:dyDescent="0.3">
      <c r="A736">
        <v>22</v>
      </c>
      <c r="B736">
        <v>217</v>
      </c>
      <c r="C736" t="s">
        <v>235</v>
      </c>
      <c r="D736" t="s">
        <v>229</v>
      </c>
      <c r="E736" t="s">
        <v>236</v>
      </c>
      <c r="F736" t="s">
        <v>241</v>
      </c>
      <c r="G736">
        <v>1</v>
      </c>
      <c r="H736" t="s">
        <v>238</v>
      </c>
      <c r="I736">
        <v>2451</v>
      </c>
      <c r="J736" t="s">
        <v>239</v>
      </c>
      <c r="K736" t="s">
        <v>234</v>
      </c>
    </row>
    <row r="737" spans="1:11" x14ac:dyDescent="0.3">
      <c r="A737">
        <v>48</v>
      </c>
      <c r="B737">
        <v>277</v>
      </c>
      <c r="C737" t="s">
        <v>235</v>
      </c>
      <c r="D737" t="s">
        <v>229</v>
      </c>
      <c r="E737" t="s">
        <v>236</v>
      </c>
      <c r="F737" t="s">
        <v>244</v>
      </c>
      <c r="G737">
        <v>3</v>
      </c>
      <c r="H737" t="s">
        <v>232</v>
      </c>
      <c r="I737">
        <v>4240</v>
      </c>
      <c r="J737" t="s">
        <v>239</v>
      </c>
      <c r="K737" t="s">
        <v>234</v>
      </c>
    </row>
    <row r="738" spans="1:11" x14ac:dyDescent="0.3">
      <c r="A738">
        <v>48</v>
      </c>
      <c r="B738">
        <v>1355</v>
      </c>
      <c r="C738" t="s">
        <v>235</v>
      </c>
      <c r="D738" t="s">
        <v>229</v>
      </c>
      <c r="E738" t="s">
        <v>236</v>
      </c>
      <c r="F738" t="s">
        <v>244</v>
      </c>
      <c r="G738">
        <v>3</v>
      </c>
      <c r="H738" t="s">
        <v>232</v>
      </c>
      <c r="I738">
        <v>10999</v>
      </c>
      <c r="J738" t="s">
        <v>239</v>
      </c>
      <c r="K738" t="s">
        <v>234</v>
      </c>
    </row>
    <row r="739" spans="1:11" x14ac:dyDescent="0.3">
      <c r="A739">
        <v>41</v>
      </c>
      <c r="B739">
        <v>549</v>
      </c>
      <c r="C739" t="s">
        <v>235</v>
      </c>
      <c r="D739" t="s">
        <v>48</v>
      </c>
      <c r="E739" t="s">
        <v>230</v>
      </c>
      <c r="F739" t="s">
        <v>243</v>
      </c>
      <c r="G739">
        <v>3</v>
      </c>
      <c r="H739" t="s">
        <v>232</v>
      </c>
      <c r="I739">
        <v>5003</v>
      </c>
      <c r="J739" t="s">
        <v>239</v>
      </c>
      <c r="K739" t="s">
        <v>234</v>
      </c>
    </row>
    <row r="740" spans="1:11" x14ac:dyDescent="0.3">
      <c r="A740">
        <v>39</v>
      </c>
      <c r="B740">
        <v>466</v>
      </c>
      <c r="C740" t="s">
        <v>235</v>
      </c>
      <c r="D740" t="s">
        <v>229</v>
      </c>
      <c r="E740" t="s">
        <v>230</v>
      </c>
      <c r="F740" t="s">
        <v>243</v>
      </c>
      <c r="G740">
        <v>4</v>
      </c>
      <c r="H740" t="s">
        <v>238</v>
      </c>
      <c r="I740">
        <v>12742</v>
      </c>
      <c r="J740" t="s">
        <v>239</v>
      </c>
      <c r="K740" t="s">
        <v>234</v>
      </c>
    </row>
    <row r="741" spans="1:11" x14ac:dyDescent="0.3">
      <c r="A741">
        <v>27</v>
      </c>
      <c r="B741">
        <v>1055</v>
      </c>
      <c r="C741" t="s">
        <v>235</v>
      </c>
      <c r="D741" t="s">
        <v>229</v>
      </c>
      <c r="E741" t="s">
        <v>230</v>
      </c>
      <c r="F741" t="s">
        <v>243</v>
      </c>
      <c r="G741">
        <v>4</v>
      </c>
      <c r="H741" t="s">
        <v>238</v>
      </c>
      <c r="I741">
        <v>4227</v>
      </c>
      <c r="J741" t="s">
        <v>239</v>
      </c>
      <c r="K741" t="s">
        <v>234</v>
      </c>
    </row>
    <row r="742" spans="1:11" x14ac:dyDescent="0.3">
      <c r="A742">
        <v>35</v>
      </c>
      <c r="B742">
        <v>802</v>
      </c>
      <c r="C742" t="s">
        <v>235</v>
      </c>
      <c r="D742" t="s">
        <v>43</v>
      </c>
      <c r="E742" t="s">
        <v>236</v>
      </c>
      <c r="F742" t="s">
        <v>241</v>
      </c>
      <c r="G742">
        <v>4</v>
      </c>
      <c r="H742" t="s">
        <v>242</v>
      </c>
      <c r="I742">
        <v>3917</v>
      </c>
      <c r="J742" t="s">
        <v>239</v>
      </c>
      <c r="K742" t="s">
        <v>234</v>
      </c>
    </row>
    <row r="743" spans="1:11" x14ac:dyDescent="0.3">
      <c r="A743">
        <v>42</v>
      </c>
      <c r="B743">
        <v>265</v>
      </c>
      <c r="C743" t="s">
        <v>228</v>
      </c>
      <c r="D743" t="s">
        <v>249</v>
      </c>
      <c r="E743" t="s">
        <v>236</v>
      </c>
      <c r="F743" t="s">
        <v>246</v>
      </c>
      <c r="G743">
        <v>3</v>
      </c>
      <c r="H743" t="s">
        <v>238</v>
      </c>
      <c r="I743">
        <v>18303</v>
      </c>
      <c r="J743" t="s">
        <v>239</v>
      </c>
      <c r="K743" t="s">
        <v>234</v>
      </c>
    </row>
    <row r="744" spans="1:11" x14ac:dyDescent="0.3">
      <c r="A744">
        <v>50</v>
      </c>
      <c r="B744">
        <v>804</v>
      </c>
      <c r="C744" t="s">
        <v>235</v>
      </c>
      <c r="D744" t="s">
        <v>229</v>
      </c>
      <c r="E744" t="s">
        <v>236</v>
      </c>
      <c r="F744" t="s">
        <v>241</v>
      </c>
      <c r="G744">
        <v>4</v>
      </c>
      <c r="H744" t="s">
        <v>238</v>
      </c>
      <c r="I744">
        <v>2380</v>
      </c>
      <c r="J744" t="s">
        <v>239</v>
      </c>
      <c r="K744" t="s">
        <v>234</v>
      </c>
    </row>
    <row r="745" spans="1:11" x14ac:dyDescent="0.3">
      <c r="A745">
        <v>59</v>
      </c>
      <c r="B745">
        <v>715</v>
      </c>
      <c r="C745" t="s">
        <v>235</v>
      </c>
      <c r="D745" t="s">
        <v>229</v>
      </c>
      <c r="E745" t="s">
        <v>230</v>
      </c>
      <c r="F745" t="s">
        <v>243</v>
      </c>
      <c r="G745">
        <v>4</v>
      </c>
      <c r="H745" t="s">
        <v>232</v>
      </c>
      <c r="I745">
        <v>13726</v>
      </c>
      <c r="J745" t="s">
        <v>233</v>
      </c>
      <c r="K745" t="s">
        <v>234</v>
      </c>
    </row>
    <row r="746" spans="1:11" x14ac:dyDescent="0.3">
      <c r="A746">
        <v>37</v>
      </c>
      <c r="B746">
        <v>1141</v>
      </c>
      <c r="C746" t="s">
        <v>235</v>
      </c>
      <c r="D746" t="s">
        <v>48</v>
      </c>
      <c r="E746" t="s">
        <v>230</v>
      </c>
      <c r="F746" t="s">
        <v>244</v>
      </c>
      <c r="G746">
        <v>2</v>
      </c>
      <c r="H746" t="s">
        <v>238</v>
      </c>
      <c r="I746">
        <v>4777</v>
      </c>
      <c r="J746" t="s">
        <v>239</v>
      </c>
      <c r="K746" t="s">
        <v>234</v>
      </c>
    </row>
    <row r="747" spans="1:11" x14ac:dyDescent="0.3">
      <c r="A747">
        <v>55</v>
      </c>
      <c r="B747">
        <v>135</v>
      </c>
      <c r="C747" t="s">
        <v>235</v>
      </c>
      <c r="D747" t="s">
        <v>48</v>
      </c>
      <c r="E747" t="s">
        <v>236</v>
      </c>
      <c r="F747" t="s">
        <v>244</v>
      </c>
      <c r="G747">
        <v>2</v>
      </c>
      <c r="H747" t="s">
        <v>238</v>
      </c>
      <c r="I747">
        <v>6385</v>
      </c>
      <c r="J747" t="s">
        <v>233</v>
      </c>
      <c r="K747" t="s">
        <v>240</v>
      </c>
    </row>
    <row r="748" spans="1:11" x14ac:dyDescent="0.3">
      <c r="A748">
        <v>41</v>
      </c>
      <c r="B748">
        <v>247</v>
      </c>
      <c r="C748" t="s">
        <v>235</v>
      </c>
      <c r="D748" t="s">
        <v>229</v>
      </c>
      <c r="E748" t="s">
        <v>230</v>
      </c>
      <c r="F748" t="s">
        <v>248</v>
      </c>
      <c r="G748">
        <v>3</v>
      </c>
      <c r="H748" t="s">
        <v>242</v>
      </c>
      <c r="I748">
        <v>19973</v>
      </c>
      <c r="J748" t="s">
        <v>239</v>
      </c>
      <c r="K748" t="s">
        <v>245</v>
      </c>
    </row>
    <row r="749" spans="1:11" x14ac:dyDescent="0.3">
      <c r="A749">
        <v>38</v>
      </c>
      <c r="B749">
        <v>1035</v>
      </c>
      <c r="C749" t="s">
        <v>228</v>
      </c>
      <c r="D749" t="s">
        <v>229</v>
      </c>
      <c r="E749" t="s">
        <v>236</v>
      </c>
      <c r="F749" t="s">
        <v>231</v>
      </c>
      <c r="G749">
        <v>4</v>
      </c>
      <c r="H749" t="s">
        <v>232</v>
      </c>
      <c r="I749">
        <v>6861</v>
      </c>
      <c r="J749" t="s">
        <v>233</v>
      </c>
      <c r="K749" t="s">
        <v>234</v>
      </c>
    </row>
    <row r="750" spans="1:11" x14ac:dyDescent="0.3">
      <c r="A750">
        <v>26</v>
      </c>
      <c r="B750">
        <v>265</v>
      </c>
      <c r="C750" t="s">
        <v>228</v>
      </c>
      <c r="D750" t="s">
        <v>48</v>
      </c>
      <c r="E750" t="s">
        <v>236</v>
      </c>
      <c r="F750" t="s">
        <v>231</v>
      </c>
      <c r="G750">
        <v>1</v>
      </c>
      <c r="H750" t="s">
        <v>232</v>
      </c>
      <c r="I750">
        <v>4969</v>
      </c>
      <c r="J750" t="s">
        <v>239</v>
      </c>
      <c r="K750" t="s">
        <v>245</v>
      </c>
    </row>
    <row r="751" spans="1:11" x14ac:dyDescent="0.3">
      <c r="A751">
        <v>52</v>
      </c>
      <c r="B751">
        <v>266</v>
      </c>
      <c r="C751" t="s">
        <v>228</v>
      </c>
      <c r="D751" t="s">
        <v>249</v>
      </c>
      <c r="E751" t="s">
        <v>230</v>
      </c>
      <c r="F751" t="s">
        <v>246</v>
      </c>
      <c r="G751">
        <v>4</v>
      </c>
      <c r="H751" t="s">
        <v>238</v>
      </c>
      <c r="I751">
        <v>19845</v>
      </c>
      <c r="J751" t="s">
        <v>239</v>
      </c>
      <c r="K751" t="s">
        <v>234</v>
      </c>
    </row>
    <row r="752" spans="1:11" x14ac:dyDescent="0.3">
      <c r="A752">
        <v>44</v>
      </c>
      <c r="B752">
        <v>1448</v>
      </c>
      <c r="C752" t="s">
        <v>228</v>
      </c>
      <c r="D752" t="s">
        <v>48</v>
      </c>
      <c r="E752" t="s">
        <v>230</v>
      </c>
      <c r="F752" t="s">
        <v>231</v>
      </c>
      <c r="G752">
        <v>4</v>
      </c>
      <c r="H752" t="s">
        <v>238</v>
      </c>
      <c r="I752">
        <v>13320</v>
      </c>
      <c r="J752" t="s">
        <v>233</v>
      </c>
      <c r="K752" t="s">
        <v>234</v>
      </c>
    </row>
    <row r="753" spans="1:11" x14ac:dyDescent="0.3">
      <c r="A753">
        <v>50</v>
      </c>
      <c r="B753">
        <v>145</v>
      </c>
      <c r="C753" t="s">
        <v>228</v>
      </c>
      <c r="D753" t="s">
        <v>229</v>
      </c>
      <c r="E753" t="s">
        <v>230</v>
      </c>
      <c r="F753" t="s">
        <v>231</v>
      </c>
      <c r="G753">
        <v>3</v>
      </c>
      <c r="H753" t="s">
        <v>238</v>
      </c>
      <c r="I753">
        <v>6347</v>
      </c>
      <c r="J753" t="s">
        <v>239</v>
      </c>
      <c r="K753" t="s">
        <v>245</v>
      </c>
    </row>
    <row r="754" spans="1:11" x14ac:dyDescent="0.3">
      <c r="A754">
        <v>36</v>
      </c>
      <c r="B754">
        <v>885</v>
      </c>
      <c r="C754" t="s">
        <v>235</v>
      </c>
      <c r="D754" t="s">
        <v>229</v>
      </c>
      <c r="E754" t="s">
        <v>230</v>
      </c>
      <c r="F754" t="s">
        <v>241</v>
      </c>
      <c r="G754">
        <v>1</v>
      </c>
      <c r="H754" t="s">
        <v>232</v>
      </c>
      <c r="I754">
        <v>2743</v>
      </c>
      <c r="J754" t="s">
        <v>239</v>
      </c>
      <c r="K754" t="s">
        <v>234</v>
      </c>
    </row>
    <row r="755" spans="1:11" x14ac:dyDescent="0.3">
      <c r="A755">
        <v>39</v>
      </c>
      <c r="B755">
        <v>945</v>
      </c>
      <c r="C755" t="s">
        <v>235</v>
      </c>
      <c r="D755" t="s">
        <v>48</v>
      </c>
      <c r="E755" t="s">
        <v>230</v>
      </c>
      <c r="F755" t="s">
        <v>243</v>
      </c>
      <c r="G755">
        <v>1</v>
      </c>
      <c r="H755" t="s">
        <v>232</v>
      </c>
      <c r="I755">
        <v>10880</v>
      </c>
      <c r="J755" t="s">
        <v>233</v>
      </c>
      <c r="K755" t="s">
        <v>240</v>
      </c>
    </row>
    <row r="756" spans="1:11" x14ac:dyDescent="0.3">
      <c r="A756">
        <v>33</v>
      </c>
      <c r="B756">
        <v>1038</v>
      </c>
      <c r="C756" t="s">
        <v>228</v>
      </c>
      <c r="D756" t="s">
        <v>229</v>
      </c>
      <c r="E756" t="s">
        <v>230</v>
      </c>
      <c r="F756" t="s">
        <v>247</v>
      </c>
      <c r="G756">
        <v>4</v>
      </c>
      <c r="H756" t="s">
        <v>232</v>
      </c>
      <c r="I756">
        <v>2342</v>
      </c>
      <c r="J756" t="s">
        <v>239</v>
      </c>
      <c r="K756" t="s">
        <v>245</v>
      </c>
    </row>
    <row r="757" spans="1:11" x14ac:dyDescent="0.3">
      <c r="A757">
        <v>45</v>
      </c>
      <c r="B757">
        <v>1234</v>
      </c>
      <c r="C757" t="s">
        <v>228</v>
      </c>
      <c r="D757" t="s">
        <v>229</v>
      </c>
      <c r="E757" t="s">
        <v>230</v>
      </c>
      <c r="F757" t="s">
        <v>246</v>
      </c>
      <c r="G757">
        <v>4</v>
      </c>
      <c r="H757" t="s">
        <v>238</v>
      </c>
      <c r="I757">
        <v>17650</v>
      </c>
      <c r="J757" t="s">
        <v>239</v>
      </c>
      <c r="K757" t="s">
        <v>234</v>
      </c>
    </row>
    <row r="758" spans="1:11" x14ac:dyDescent="0.3">
      <c r="A758">
        <v>32</v>
      </c>
      <c r="B758">
        <v>1109</v>
      </c>
      <c r="C758" t="s">
        <v>235</v>
      </c>
      <c r="D758" t="s">
        <v>48</v>
      </c>
      <c r="E758" t="s">
        <v>230</v>
      </c>
      <c r="F758" t="s">
        <v>241</v>
      </c>
      <c r="G758">
        <v>3</v>
      </c>
      <c r="H758" t="s">
        <v>232</v>
      </c>
      <c r="I758">
        <v>4025</v>
      </c>
      <c r="J758" t="s">
        <v>239</v>
      </c>
      <c r="K758" t="s">
        <v>245</v>
      </c>
    </row>
    <row r="759" spans="1:11" x14ac:dyDescent="0.3">
      <c r="A759">
        <v>34</v>
      </c>
      <c r="B759">
        <v>216</v>
      </c>
      <c r="C759" t="s">
        <v>228</v>
      </c>
      <c r="D759" t="s">
        <v>249</v>
      </c>
      <c r="E759" t="s">
        <v>236</v>
      </c>
      <c r="F759" t="s">
        <v>231</v>
      </c>
      <c r="G759">
        <v>4</v>
      </c>
      <c r="H759" t="s">
        <v>242</v>
      </c>
      <c r="I759">
        <v>9725</v>
      </c>
      <c r="J759" t="s">
        <v>239</v>
      </c>
      <c r="K759" t="s">
        <v>234</v>
      </c>
    </row>
    <row r="760" spans="1:11" x14ac:dyDescent="0.3">
      <c r="A760">
        <v>59</v>
      </c>
      <c r="B760">
        <v>1089</v>
      </c>
      <c r="C760" t="s">
        <v>228</v>
      </c>
      <c r="D760" t="s">
        <v>250</v>
      </c>
      <c r="E760" t="s">
        <v>236</v>
      </c>
      <c r="F760" t="s">
        <v>246</v>
      </c>
      <c r="G760">
        <v>4</v>
      </c>
      <c r="H760" t="s">
        <v>238</v>
      </c>
      <c r="I760">
        <v>11904</v>
      </c>
      <c r="J760" t="s">
        <v>233</v>
      </c>
      <c r="K760" t="s">
        <v>234</v>
      </c>
    </row>
    <row r="761" spans="1:11" x14ac:dyDescent="0.3">
      <c r="A761">
        <v>45</v>
      </c>
      <c r="B761">
        <v>788</v>
      </c>
      <c r="C761" t="s">
        <v>251</v>
      </c>
      <c r="D761" t="s">
        <v>48</v>
      </c>
      <c r="E761" t="s">
        <v>236</v>
      </c>
      <c r="F761" t="s">
        <v>251</v>
      </c>
      <c r="G761">
        <v>2</v>
      </c>
      <c r="H761" t="s">
        <v>232</v>
      </c>
      <c r="I761">
        <v>2177</v>
      </c>
      <c r="J761" t="s">
        <v>239</v>
      </c>
      <c r="K761" t="s">
        <v>234</v>
      </c>
    </row>
    <row r="762" spans="1:11" x14ac:dyDescent="0.3">
      <c r="A762">
        <v>53</v>
      </c>
      <c r="B762">
        <v>124</v>
      </c>
      <c r="C762" t="s">
        <v>228</v>
      </c>
      <c r="D762" t="s">
        <v>249</v>
      </c>
      <c r="E762" t="s">
        <v>230</v>
      </c>
      <c r="F762" t="s">
        <v>231</v>
      </c>
      <c r="G762">
        <v>2</v>
      </c>
      <c r="H762" t="s">
        <v>238</v>
      </c>
      <c r="I762">
        <v>7525</v>
      </c>
      <c r="J762" t="s">
        <v>239</v>
      </c>
      <c r="K762" t="s">
        <v>240</v>
      </c>
    </row>
    <row r="763" spans="1:11" x14ac:dyDescent="0.3">
      <c r="A763">
        <v>36</v>
      </c>
      <c r="B763">
        <v>660</v>
      </c>
      <c r="C763" t="s">
        <v>235</v>
      </c>
      <c r="D763" t="s">
        <v>43</v>
      </c>
      <c r="E763" t="s">
        <v>236</v>
      </c>
      <c r="F763" t="s">
        <v>241</v>
      </c>
      <c r="G763">
        <v>3</v>
      </c>
      <c r="H763" t="s">
        <v>242</v>
      </c>
      <c r="I763">
        <v>4834</v>
      </c>
      <c r="J763" t="s">
        <v>239</v>
      </c>
      <c r="K763" t="s">
        <v>234</v>
      </c>
    </row>
    <row r="764" spans="1:11" x14ac:dyDescent="0.3">
      <c r="A764">
        <v>26</v>
      </c>
      <c r="B764">
        <v>342</v>
      </c>
      <c r="C764" t="s">
        <v>235</v>
      </c>
      <c r="D764" t="s">
        <v>229</v>
      </c>
      <c r="E764" t="s">
        <v>236</v>
      </c>
      <c r="F764" t="s">
        <v>237</v>
      </c>
      <c r="G764">
        <v>1</v>
      </c>
      <c r="H764" t="s">
        <v>238</v>
      </c>
      <c r="I764">
        <v>2042</v>
      </c>
      <c r="J764" t="s">
        <v>233</v>
      </c>
      <c r="K764" t="s">
        <v>240</v>
      </c>
    </row>
    <row r="765" spans="1:11" x14ac:dyDescent="0.3">
      <c r="A765">
        <v>34</v>
      </c>
      <c r="B765">
        <v>1333</v>
      </c>
      <c r="C765" t="s">
        <v>228</v>
      </c>
      <c r="D765" t="s">
        <v>229</v>
      </c>
      <c r="E765" t="s">
        <v>230</v>
      </c>
      <c r="F765" t="s">
        <v>247</v>
      </c>
      <c r="G765">
        <v>3</v>
      </c>
      <c r="H765" t="s">
        <v>238</v>
      </c>
      <c r="I765">
        <v>2220</v>
      </c>
      <c r="J765" t="s">
        <v>233</v>
      </c>
      <c r="K765" t="s">
        <v>234</v>
      </c>
    </row>
    <row r="766" spans="1:11" x14ac:dyDescent="0.3">
      <c r="A766">
        <v>28</v>
      </c>
      <c r="B766">
        <v>1144</v>
      </c>
      <c r="C766" t="s">
        <v>228</v>
      </c>
      <c r="D766" t="s">
        <v>48</v>
      </c>
      <c r="E766" t="s">
        <v>236</v>
      </c>
      <c r="F766" t="s">
        <v>247</v>
      </c>
      <c r="G766">
        <v>2</v>
      </c>
      <c r="H766" t="s">
        <v>238</v>
      </c>
      <c r="I766">
        <v>1052</v>
      </c>
      <c r="J766" t="s">
        <v>239</v>
      </c>
      <c r="K766" t="s">
        <v>234</v>
      </c>
    </row>
    <row r="767" spans="1:11" x14ac:dyDescent="0.3">
      <c r="A767">
        <v>38</v>
      </c>
      <c r="B767">
        <v>1186</v>
      </c>
      <c r="C767" t="s">
        <v>235</v>
      </c>
      <c r="D767" t="s">
        <v>43</v>
      </c>
      <c r="E767" t="s">
        <v>236</v>
      </c>
      <c r="F767" t="s">
        <v>237</v>
      </c>
      <c r="G767">
        <v>3</v>
      </c>
      <c r="H767" t="s">
        <v>238</v>
      </c>
      <c r="I767">
        <v>2821</v>
      </c>
      <c r="J767" t="s">
        <v>239</v>
      </c>
      <c r="K767" t="s">
        <v>240</v>
      </c>
    </row>
    <row r="768" spans="1:11" x14ac:dyDescent="0.3">
      <c r="A768">
        <v>50</v>
      </c>
      <c r="B768">
        <v>1464</v>
      </c>
      <c r="C768" t="s">
        <v>235</v>
      </c>
      <c r="D768" t="s">
        <v>48</v>
      </c>
      <c r="E768" t="s">
        <v>236</v>
      </c>
      <c r="F768" t="s">
        <v>248</v>
      </c>
      <c r="G768">
        <v>3</v>
      </c>
      <c r="H768" t="s">
        <v>238</v>
      </c>
      <c r="I768">
        <v>19237</v>
      </c>
      <c r="J768" t="s">
        <v>233</v>
      </c>
      <c r="K768" t="s">
        <v>234</v>
      </c>
    </row>
    <row r="769" spans="1:11" x14ac:dyDescent="0.3">
      <c r="A769">
        <v>37</v>
      </c>
      <c r="B769">
        <v>124</v>
      </c>
      <c r="C769" t="s">
        <v>235</v>
      </c>
      <c r="D769" t="s">
        <v>43</v>
      </c>
      <c r="E769" t="s">
        <v>230</v>
      </c>
      <c r="F769" t="s">
        <v>244</v>
      </c>
      <c r="G769">
        <v>2</v>
      </c>
      <c r="H769" t="s">
        <v>232</v>
      </c>
      <c r="I769">
        <v>4107</v>
      </c>
      <c r="J769" t="s">
        <v>239</v>
      </c>
      <c r="K769" t="s">
        <v>234</v>
      </c>
    </row>
    <row r="770" spans="1:11" x14ac:dyDescent="0.3">
      <c r="A770">
        <v>40</v>
      </c>
      <c r="B770">
        <v>300</v>
      </c>
      <c r="C770" t="s">
        <v>228</v>
      </c>
      <c r="D770" t="s">
        <v>249</v>
      </c>
      <c r="E770" t="s">
        <v>236</v>
      </c>
      <c r="F770" t="s">
        <v>231</v>
      </c>
      <c r="G770">
        <v>1</v>
      </c>
      <c r="H770" t="s">
        <v>238</v>
      </c>
      <c r="I770">
        <v>8396</v>
      </c>
      <c r="J770" t="s">
        <v>239</v>
      </c>
      <c r="K770" t="s">
        <v>234</v>
      </c>
    </row>
    <row r="771" spans="1:11" x14ac:dyDescent="0.3">
      <c r="A771">
        <v>26</v>
      </c>
      <c r="B771">
        <v>921</v>
      </c>
      <c r="C771" t="s">
        <v>235</v>
      </c>
      <c r="D771" t="s">
        <v>48</v>
      </c>
      <c r="E771" t="s">
        <v>230</v>
      </c>
      <c r="F771" t="s">
        <v>237</v>
      </c>
      <c r="G771">
        <v>3</v>
      </c>
      <c r="H771" t="s">
        <v>242</v>
      </c>
      <c r="I771">
        <v>2007</v>
      </c>
      <c r="J771" t="s">
        <v>239</v>
      </c>
      <c r="K771" t="s">
        <v>240</v>
      </c>
    </row>
    <row r="772" spans="1:11" x14ac:dyDescent="0.3">
      <c r="A772">
        <v>46</v>
      </c>
      <c r="B772">
        <v>430</v>
      </c>
      <c r="C772" t="s">
        <v>235</v>
      </c>
      <c r="D772" t="s">
        <v>48</v>
      </c>
      <c r="E772" t="s">
        <v>236</v>
      </c>
      <c r="F772" t="s">
        <v>248</v>
      </c>
      <c r="G772">
        <v>4</v>
      </c>
      <c r="H772" t="s">
        <v>242</v>
      </c>
      <c r="I772">
        <v>19627</v>
      </c>
      <c r="J772" t="s">
        <v>239</v>
      </c>
      <c r="K772" t="s">
        <v>234</v>
      </c>
    </row>
    <row r="773" spans="1:11" x14ac:dyDescent="0.3">
      <c r="A773">
        <v>54</v>
      </c>
      <c r="B773">
        <v>1082</v>
      </c>
      <c r="C773" t="s">
        <v>228</v>
      </c>
      <c r="D773" t="s">
        <v>229</v>
      </c>
      <c r="E773" t="s">
        <v>230</v>
      </c>
      <c r="F773" t="s">
        <v>231</v>
      </c>
      <c r="G773">
        <v>3</v>
      </c>
      <c r="H773" t="s">
        <v>238</v>
      </c>
      <c r="I773">
        <v>10686</v>
      </c>
      <c r="J773" t="s">
        <v>239</v>
      </c>
      <c r="K773" t="s">
        <v>234</v>
      </c>
    </row>
    <row r="774" spans="1:11" x14ac:dyDescent="0.3">
      <c r="A774">
        <v>56</v>
      </c>
      <c r="B774">
        <v>1240</v>
      </c>
      <c r="C774" t="s">
        <v>235</v>
      </c>
      <c r="D774" t="s">
        <v>48</v>
      </c>
      <c r="E774" t="s">
        <v>230</v>
      </c>
      <c r="F774" t="s">
        <v>237</v>
      </c>
      <c r="G774">
        <v>3</v>
      </c>
      <c r="H774" t="s">
        <v>238</v>
      </c>
      <c r="I774">
        <v>2942</v>
      </c>
      <c r="J774" t="s">
        <v>239</v>
      </c>
      <c r="K774" t="s">
        <v>240</v>
      </c>
    </row>
    <row r="775" spans="1:11" x14ac:dyDescent="0.3">
      <c r="A775">
        <v>36</v>
      </c>
      <c r="B775">
        <v>796</v>
      </c>
      <c r="C775" t="s">
        <v>235</v>
      </c>
      <c r="D775" t="s">
        <v>48</v>
      </c>
      <c r="E775" t="s">
        <v>230</v>
      </c>
      <c r="F775" t="s">
        <v>243</v>
      </c>
      <c r="G775">
        <v>4</v>
      </c>
      <c r="H775" t="s">
        <v>232</v>
      </c>
      <c r="I775">
        <v>8858</v>
      </c>
      <c r="J775" t="s">
        <v>239</v>
      </c>
      <c r="K775" t="s">
        <v>234</v>
      </c>
    </row>
    <row r="776" spans="1:11" x14ac:dyDescent="0.3">
      <c r="A776">
        <v>55</v>
      </c>
      <c r="B776">
        <v>444</v>
      </c>
      <c r="C776" t="s">
        <v>235</v>
      </c>
      <c r="D776" t="s">
        <v>48</v>
      </c>
      <c r="E776" t="s">
        <v>236</v>
      </c>
      <c r="F776" t="s">
        <v>246</v>
      </c>
      <c r="G776">
        <v>1</v>
      </c>
      <c r="H776" t="s">
        <v>232</v>
      </c>
      <c r="I776">
        <v>16756</v>
      </c>
      <c r="J776" t="s">
        <v>239</v>
      </c>
      <c r="K776" t="s">
        <v>245</v>
      </c>
    </row>
    <row r="777" spans="1:11" x14ac:dyDescent="0.3">
      <c r="A777">
        <v>43</v>
      </c>
      <c r="B777">
        <v>415</v>
      </c>
      <c r="C777" t="s">
        <v>228</v>
      </c>
      <c r="D777" t="s">
        <v>48</v>
      </c>
      <c r="E777" t="s">
        <v>236</v>
      </c>
      <c r="F777" t="s">
        <v>231</v>
      </c>
      <c r="G777">
        <v>4</v>
      </c>
      <c r="H777" t="s">
        <v>242</v>
      </c>
      <c r="I777">
        <v>10798</v>
      </c>
      <c r="J777" t="s">
        <v>239</v>
      </c>
      <c r="K777" t="s">
        <v>234</v>
      </c>
    </row>
    <row r="778" spans="1:11" x14ac:dyDescent="0.3">
      <c r="A778">
        <v>20</v>
      </c>
      <c r="B778">
        <v>769</v>
      </c>
      <c r="C778" t="s">
        <v>228</v>
      </c>
      <c r="D778" t="s">
        <v>249</v>
      </c>
      <c r="E778" t="s">
        <v>230</v>
      </c>
      <c r="F778" t="s">
        <v>247</v>
      </c>
      <c r="G778">
        <v>4</v>
      </c>
      <c r="H778" t="s">
        <v>232</v>
      </c>
      <c r="I778">
        <v>2323</v>
      </c>
      <c r="J778" t="s">
        <v>233</v>
      </c>
      <c r="K778" t="s">
        <v>240</v>
      </c>
    </row>
    <row r="779" spans="1:11" x14ac:dyDescent="0.3">
      <c r="A779">
        <v>21</v>
      </c>
      <c r="B779">
        <v>1334</v>
      </c>
      <c r="C779" t="s">
        <v>235</v>
      </c>
      <c r="D779" t="s">
        <v>229</v>
      </c>
      <c r="E779" t="s">
        <v>230</v>
      </c>
      <c r="F779" t="s">
        <v>241</v>
      </c>
      <c r="G779">
        <v>1</v>
      </c>
      <c r="H779" t="s">
        <v>232</v>
      </c>
      <c r="I779">
        <v>1416</v>
      </c>
      <c r="J779" t="s">
        <v>239</v>
      </c>
      <c r="K779" t="s">
        <v>234</v>
      </c>
    </row>
    <row r="780" spans="1:11" x14ac:dyDescent="0.3">
      <c r="A780">
        <v>46</v>
      </c>
      <c r="B780">
        <v>1003</v>
      </c>
      <c r="C780" t="s">
        <v>235</v>
      </c>
      <c r="D780" t="s">
        <v>229</v>
      </c>
      <c r="E780" t="s">
        <v>230</v>
      </c>
      <c r="F780" t="s">
        <v>237</v>
      </c>
      <c r="G780">
        <v>1</v>
      </c>
      <c r="H780" t="s">
        <v>242</v>
      </c>
      <c r="I780">
        <v>4615</v>
      </c>
      <c r="J780" t="s">
        <v>233</v>
      </c>
      <c r="K780" t="s">
        <v>234</v>
      </c>
    </row>
    <row r="781" spans="1:11" x14ac:dyDescent="0.3">
      <c r="A781">
        <v>51</v>
      </c>
      <c r="B781">
        <v>1323</v>
      </c>
      <c r="C781" t="s">
        <v>235</v>
      </c>
      <c r="D781" t="s">
        <v>229</v>
      </c>
      <c r="E781" t="s">
        <v>236</v>
      </c>
      <c r="F781" t="s">
        <v>237</v>
      </c>
      <c r="G781">
        <v>3</v>
      </c>
      <c r="H781" t="s">
        <v>238</v>
      </c>
      <c r="I781">
        <v>2461</v>
      </c>
      <c r="J781" t="s">
        <v>233</v>
      </c>
      <c r="K781" t="s">
        <v>234</v>
      </c>
    </row>
    <row r="782" spans="1:11" x14ac:dyDescent="0.3">
      <c r="A782">
        <v>28</v>
      </c>
      <c r="B782">
        <v>1366</v>
      </c>
      <c r="C782" t="s">
        <v>235</v>
      </c>
      <c r="D782" t="s">
        <v>250</v>
      </c>
      <c r="E782" t="s">
        <v>236</v>
      </c>
      <c r="F782" t="s">
        <v>244</v>
      </c>
      <c r="G782">
        <v>1</v>
      </c>
      <c r="H782" t="s">
        <v>232</v>
      </c>
      <c r="I782">
        <v>8722</v>
      </c>
      <c r="J782" t="s">
        <v>239</v>
      </c>
      <c r="K782" t="s">
        <v>245</v>
      </c>
    </row>
    <row r="783" spans="1:11" x14ac:dyDescent="0.3">
      <c r="A783">
        <v>26</v>
      </c>
      <c r="B783">
        <v>192</v>
      </c>
      <c r="C783" t="s">
        <v>235</v>
      </c>
      <c r="D783" t="s">
        <v>48</v>
      </c>
      <c r="E783" t="s">
        <v>236</v>
      </c>
      <c r="F783" t="s">
        <v>241</v>
      </c>
      <c r="G783">
        <v>1</v>
      </c>
      <c r="H783" t="s">
        <v>238</v>
      </c>
      <c r="I783">
        <v>3955</v>
      </c>
      <c r="J783" t="s">
        <v>239</v>
      </c>
      <c r="K783" t="s">
        <v>234</v>
      </c>
    </row>
    <row r="784" spans="1:11" x14ac:dyDescent="0.3">
      <c r="A784">
        <v>30</v>
      </c>
      <c r="B784">
        <v>1176</v>
      </c>
      <c r="C784" t="s">
        <v>235</v>
      </c>
      <c r="D784" t="s">
        <v>43</v>
      </c>
      <c r="E784" t="s">
        <v>236</v>
      </c>
      <c r="F784" t="s">
        <v>243</v>
      </c>
      <c r="G784">
        <v>1</v>
      </c>
      <c r="H784" t="s">
        <v>238</v>
      </c>
      <c r="I784">
        <v>9957</v>
      </c>
      <c r="J784" t="s">
        <v>239</v>
      </c>
      <c r="K784" t="s">
        <v>234</v>
      </c>
    </row>
    <row r="785" spans="1:11" x14ac:dyDescent="0.3">
      <c r="A785">
        <v>41</v>
      </c>
      <c r="B785">
        <v>509</v>
      </c>
      <c r="C785" t="s">
        <v>235</v>
      </c>
      <c r="D785" t="s">
        <v>250</v>
      </c>
      <c r="E785" t="s">
        <v>230</v>
      </c>
      <c r="F785" t="s">
        <v>237</v>
      </c>
      <c r="G785">
        <v>3</v>
      </c>
      <c r="H785" t="s">
        <v>238</v>
      </c>
      <c r="I785">
        <v>3376</v>
      </c>
      <c r="J785" t="s">
        <v>239</v>
      </c>
      <c r="K785" t="s">
        <v>234</v>
      </c>
    </row>
    <row r="786" spans="1:11" x14ac:dyDescent="0.3">
      <c r="A786">
        <v>38</v>
      </c>
      <c r="B786">
        <v>330</v>
      </c>
      <c r="C786" t="s">
        <v>235</v>
      </c>
      <c r="D786" t="s">
        <v>229</v>
      </c>
      <c r="E786" t="s">
        <v>230</v>
      </c>
      <c r="F786" t="s">
        <v>244</v>
      </c>
      <c r="G786">
        <v>3</v>
      </c>
      <c r="H786" t="s">
        <v>238</v>
      </c>
      <c r="I786">
        <v>8823</v>
      </c>
      <c r="J786" t="s">
        <v>239</v>
      </c>
      <c r="K786" t="s">
        <v>234</v>
      </c>
    </row>
    <row r="787" spans="1:11" x14ac:dyDescent="0.3">
      <c r="A787">
        <v>40</v>
      </c>
      <c r="B787">
        <v>1492</v>
      </c>
      <c r="C787" t="s">
        <v>235</v>
      </c>
      <c r="D787" t="s">
        <v>250</v>
      </c>
      <c r="E787" t="s">
        <v>236</v>
      </c>
      <c r="F787" t="s">
        <v>244</v>
      </c>
      <c r="G787">
        <v>4</v>
      </c>
      <c r="H787" t="s">
        <v>238</v>
      </c>
      <c r="I787">
        <v>10322</v>
      </c>
      <c r="J787" t="s">
        <v>239</v>
      </c>
      <c r="K787" t="s">
        <v>234</v>
      </c>
    </row>
    <row r="788" spans="1:11" x14ac:dyDescent="0.3">
      <c r="A788">
        <v>27</v>
      </c>
      <c r="B788">
        <v>1277</v>
      </c>
      <c r="C788" t="s">
        <v>235</v>
      </c>
      <c r="D788" t="s">
        <v>229</v>
      </c>
      <c r="E788" t="s">
        <v>236</v>
      </c>
      <c r="F788" t="s">
        <v>241</v>
      </c>
      <c r="G788">
        <v>3</v>
      </c>
      <c r="H788" t="s">
        <v>238</v>
      </c>
      <c r="I788">
        <v>4621</v>
      </c>
      <c r="J788" t="s">
        <v>239</v>
      </c>
      <c r="K788" t="s">
        <v>245</v>
      </c>
    </row>
    <row r="789" spans="1:11" x14ac:dyDescent="0.3">
      <c r="A789">
        <v>55</v>
      </c>
      <c r="B789">
        <v>1091</v>
      </c>
      <c r="C789" t="s">
        <v>235</v>
      </c>
      <c r="D789" t="s">
        <v>229</v>
      </c>
      <c r="E789" t="s">
        <v>236</v>
      </c>
      <c r="F789" t="s">
        <v>243</v>
      </c>
      <c r="G789">
        <v>2</v>
      </c>
      <c r="H789" t="s">
        <v>238</v>
      </c>
      <c r="I789">
        <v>10976</v>
      </c>
      <c r="J789" t="s">
        <v>239</v>
      </c>
      <c r="K789" t="s">
        <v>240</v>
      </c>
    </row>
    <row r="790" spans="1:11" x14ac:dyDescent="0.3">
      <c r="A790">
        <v>28</v>
      </c>
      <c r="B790">
        <v>857</v>
      </c>
      <c r="C790" t="s">
        <v>235</v>
      </c>
      <c r="D790" t="s">
        <v>43</v>
      </c>
      <c r="E790" t="s">
        <v>230</v>
      </c>
      <c r="F790" t="s">
        <v>237</v>
      </c>
      <c r="G790">
        <v>3</v>
      </c>
      <c r="H790" t="s">
        <v>232</v>
      </c>
      <c r="I790">
        <v>3660</v>
      </c>
      <c r="J790" t="s">
        <v>239</v>
      </c>
      <c r="K790" t="s">
        <v>234</v>
      </c>
    </row>
    <row r="791" spans="1:11" x14ac:dyDescent="0.3">
      <c r="A791">
        <v>44</v>
      </c>
      <c r="B791">
        <v>1376</v>
      </c>
      <c r="C791" t="s">
        <v>251</v>
      </c>
      <c r="D791" t="s">
        <v>48</v>
      </c>
      <c r="E791" t="s">
        <v>236</v>
      </c>
      <c r="F791" t="s">
        <v>251</v>
      </c>
      <c r="G791">
        <v>1</v>
      </c>
      <c r="H791" t="s">
        <v>238</v>
      </c>
      <c r="I791">
        <v>10482</v>
      </c>
      <c r="J791" t="s">
        <v>239</v>
      </c>
      <c r="K791" t="s">
        <v>234</v>
      </c>
    </row>
    <row r="792" spans="1:11" x14ac:dyDescent="0.3">
      <c r="A792">
        <v>33</v>
      </c>
      <c r="B792">
        <v>654</v>
      </c>
      <c r="C792" t="s">
        <v>235</v>
      </c>
      <c r="D792" t="s">
        <v>229</v>
      </c>
      <c r="E792" t="s">
        <v>236</v>
      </c>
      <c r="F792" t="s">
        <v>244</v>
      </c>
      <c r="G792">
        <v>4</v>
      </c>
      <c r="H792" t="s">
        <v>242</v>
      </c>
      <c r="I792">
        <v>7119</v>
      </c>
      <c r="J792" t="s">
        <v>239</v>
      </c>
      <c r="K792" t="s">
        <v>234</v>
      </c>
    </row>
    <row r="793" spans="1:11" x14ac:dyDescent="0.3">
      <c r="A793">
        <v>35</v>
      </c>
      <c r="B793">
        <v>1204</v>
      </c>
      <c r="C793" t="s">
        <v>228</v>
      </c>
      <c r="D793" t="s">
        <v>250</v>
      </c>
      <c r="E793" t="s">
        <v>236</v>
      </c>
      <c r="F793" t="s">
        <v>231</v>
      </c>
      <c r="G793">
        <v>1</v>
      </c>
      <c r="H793" t="s">
        <v>232</v>
      </c>
      <c r="I793">
        <v>9582</v>
      </c>
      <c r="J793" t="s">
        <v>233</v>
      </c>
      <c r="K793" t="s">
        <v>234</v>
      </c>
    </row>
    <row r="794" spans="1:11" x14ac:dyDescent="0.3">
      <c r="A794">
        <v>33</v>
      </c>
      <c r="B794">
        <v>827</v>
      </c>
      <c r="C794" t="s">
        <v>235</v>
      </c>
      <c r="D794" t="s">
        <v>48</v>
      </c>
      <c r="E794" t="s">
        <v>230</v>
      </c>
      <c r="F794" t="s">
        <v>237</v>
      </c>
      <c r="G794">
        <v>3</v>
      </c>
      <c r="H794" t="s">
        <v>232</v>
      </c>
      <c r="I794">
        <v>4508</v>
      </c>
      <c r="J794" t="s">
        <v>239</v>
      </c>
      <c r="K794" t="s">
        <v>240</v>
      </c>
    </row>
    <row r="795" spans="1:11" x14ac:dyDescent="0.3">
      <c r="A795">
        <v>28</v>
      </c>
      <c r="B795">
        <v>895</v>
      </c>
      <c r="C795" t="s">
        <v>235</v>
      </c>
      <c r="D795" t="s">
        <v>229</v>
      </c>
      <c r="E795" t="s">
        <v>236</v>
      </c>
      <c r="F795" t="s">
        <v>241</v>
      </c>
      <c r="G795">
        <v>3</v>
      </c>
      <c r="H795" t="s">
        <v>242</v>
      </c>
      <c r="I795">
        <v>2207</v>
      </c>
      <c r="J795" t="s">
        <v>239</v>
      </c>
      <c r="K795" t="s">
        <v>234</v>
      </c>
    </row>
    <row r="796" spans="1:11" x14ac:dyDescent="0.3">
      <c r="A796">
        <v>34</v>
      </c>
      <c r="B796">
        <v>618</v>
      </c>
      <c r="C796" t="s">
        <v>235</v>
      </c>
      <c r="D796" t="s">
        <v>229</v>
      </c>
      <c r="E796" t="s">
        <v>236</v>
      </c>
      <c r="F796" t="s">
        <v>244</v>
      </c>
      <c r="G796">
        <v>4</v>
      </c>
      <c r="H796" t="s">
        <v>232</v>
      </c>
      <c r="I796">
        <v>7756</v>
      </c>
      <c r="J796" t="s">
        <v>239</v>
      </c>
      <c r="K796" t="s">
        <v>240</v>
      </c>
    </row>
    <row r="797" spans="1:11" x14ac:dyDescent="0.3">
      <c r="A797">
        <v>37</v>
      </c>
      <c r="B797">
        <v>309</v>
      </c>
      <c r="C797" t="s">
        <v>228</v>
      </c>
      <c r="D797" t="s">
        <v>229</v>
      </c>
      <c r="E797" t="s">
        <v>230</v>
      </c>
      <c r="F797" t="s">
        <v>231</v>
      </c>
      <c r="G797">
        <v>4</v>
      </c>
      <c r="H797" t="s">
        <v>242</v>
      </c>
      <c r="I797">
        <v>6694</v>
      </c>
      <c r="J797" t="s">
        <v>233</v>
      </c>
      <c r="K797" t="s">
        <v>234</v>
      </c>
    </row>
    <row r="798" spans="1:11" x14ac:dyDescent="0.3">
      <c r="A798">
        <v>25</v>
      </c>
      <c r="B798">
        <v>1219</v>
      </c>
      <c r="C798" t="s">
        <v>235</v>
      </c>
      <c r="D798" t="s">
        <v>250</v>
      </c>
      <c r="E798" t="s">
        <v>236</v>
      </c>
      <c r="F798" t="s">
        <v>241</v>
      </c>
      <c r="G798">
        <v>4</v>
      </c>
      <c r="H798" t="s">
        <v>238</v>
      </c>
      <c r="I798">
        <v>3691</v>
      </c>
      <c r="J798" t="s">
        <v>233</v>
      </c>
      <c r="K798" t="s">
        <v>234</v>
      </c>
    </row>
    <row r="799" spans="1:11" x14ac:dyDescent="0.3">
      <c r="A799">
        <v>26</v>
      </c>
      <c r="B799">
        <v>1330</v>
      </c>
      <c r="C799" t="s">
        <v>235</v>
      </c>
      <c r="D799" t="s">
        <v>48</v>
      </c>
      <c r="E799" t="s">
        <v>236</v>
      </c>
      <c r="F799" t="s">
        <v>241</v>
      </c>
      <c r="G799">
        <v>3</v>
      </c>
      <c r="H799" t="s">
        <v>242</v>
      </c>
      <c r="I799">
        <v>2377</v>
      </c>
      <c r="J799" t="s">
        <v>239</v>
      </c>
      <c r="K799" t="s">
        <v>234</v>
      </c>
    </row>
    <row r="800" spans="1:11" x14ac:dyDescent="0.3">
      <c r="A800">
        <v>33</v>
      </c>
      <c r="B800">
        <v>1017</v>
      </c>
      <c r="C800" t="s">
        <v>235</v>
      </c>
      <c r="D800" t="s">
        <v>48</v>
      </c>
      <c r="E800" t="s">
        <v>236</v>
      </c>
      <c r="F800" t="s">
        <v>237</v>
      </c>
      <c r="G800">
        <v>2</v>
      </c>
      <c r="H800" t="s">
        <v>232</v>
      </c>
      <c r="I800">
        <v>2313</v>
      </c>
      <c r="J800" t="s">
        <v>233</v>
      </c>
      <c r="K800" t="s">
        <v>234</v>
      </c>
    </row>
    <row r="801" spans="1:11" x14ac:dyDescent="0.3">
      <c r="A801">
        <v>42</v>
      </c>
      <c r="B801">
        <v>469</v>
      </c>
      <c r="C801" t="s">
        <v>235</v>
      </c>
      <c r="D801" t="s">
        <v>48</v>
      </c>
      <c r="E801" t="s">
        <v>236</v>
      </c>
      <c r="F801" t="s">
        <v>246</v>
      </c>
      <c r="G801">
        <v>1</v>
      </c>
      <c r="H801" t="s">
        <v>238</v>
      </c>
      <c r="I801">
        <v>17665</v>
      </c>
      <c r="J801" t="s">
        <v>239</v>
      </c>
      <c r="K801" t="s">
        <v>234</v>
      </c>
    </row>
    <row r="802" spans="1:11" x14ac:dyDescent="0.3">
      <c r="A802">
        <v>28</v>
      </c>
      <c r="B802">
        <v>1009</v>
      </c>
      <c r="C802" t="s">
        <v>235</v>
      </c>
      <c r="D802" t="s">
        <v>48</v>
      </c>
      <c r="E802" t="s">
        <v>236</v>
      </c>
      <c r="F802" t="s">
        <v>241</v>
      </c>
      <c r="G802">
        <v>2</v>
      </c>
      <c r="H802" t="s">
        <v>242</v>
      </c>
      <c r="I802">
        <v>2596</v>
      </c>
      <c r="J802" t="s">
        <v>239</v>
      </c>
      <c r="K802" t="s">
        <v>240</v>
      </c>
    </row>
    <row r="803" spans="1:11" x14ac:dyDescent="0.3">
      <c r="A803">
        <v>50</v>
      </c>
      <c r="B803">
        <v>959</v>
      </c>
      <c r="C803" t="s">
        <v>228</v>
      </c>
      <c r="D803" t="s">
        <v>43</v>
      </c>
      <c r="E803" t="s">
        <v>236</v>
      </c>
      <c r="F803" t="s">
        <v>231</v>
      </c>
      <c r="G803">
        <v>3</v>
      </c>
      <c r="H803" t="s">
        <v>232</v>
      </c>
      <c r="I803">
        <v>4728</v>
      </c>
      <c r="J803" t="s">
        <v>233</v>
      </c>
      <c r="K803" t="s">
        <v>240</v>
      </c>
    </row>
    <row r="804" spans="1:11" x14ac:dyDescent="0.3">
      <c r="A804">
        <v>33</v>
      </c>
      <c r="B804">
        <v>970</v>
      </c>
      <c r="C804" t="s">
        <v>228</v>
      </c>
      <c r="D804" t="s">
        <v>229</v>
      </c>
      <c r="E804" t="s">
        <v>230</v>
      </c>
      <c r="F804" t="s">
        <v>231</v>
      </c>
      <c r="G804">
        <v>2</v>
      </c>
      <c r="H804" t="s">
        <v>238</v>
      </c>
      <c r="I804">
        <v>4302</v>
      </c>
      <c r="J804" t="s">
        <v>239</v>
      </c>
      <c r="K804" t="s">
        <v>240</v>
      </c>
    </row>
    <row r="805" spans="1:11" x14ac:dyDescent="0.3">
      <c r="A805">
        <v>34</v>
      </c>
      <c r="B805">
        <v>697</v>
      </c>
      <c r="C805" t="s">
        <v>235</v>
      </c>
      <c r="D805" t="s">
        <v>229</v>
      </c>
      <c r="E805" t="s">
        <v>236</v>
      </c>
      <c r="F805" t="s">
        <v>237</v>
      </c>
      <c r="G805">
        <v>4</v>
      </c>
      <c r="H805" t="s">
        <v>238</v>
      </c>
      <c r="I805">
        <v>2979</v>
      </c>
      <c r="J805" t="s">
        <v>239</v>
      </c>
      <c r="K805" t="s">
        <v>245</v>
      </c>
    </row>
    <row r="806" spans="1:11" x14ac:dyDescent="0.3">
      <c r="A806">
        <v>48</v>
      </c>
      <c r="B806">
        <v>1262</v>
      </c>
      <c r="C806" t="s">
        <v>235</v>
      </c>
      <c r="D806" t="s">
        <v>48</v>
      </c>
      <c r="E806" t="s">
        <v>236</v>
      </c>
      <c r="F806" t="s">
        <v>246</v>
      </c>
      <c r="G806">
        <v>4</v>
      </c>
      <c r="H806" t="s">
        <v>232</v>
      </c>
      <c r="I806">
        <v>16885</v>
      </c>
      <c r="J806" t="s">
        <v>239</v>
      </c>
      <c r="K806" t="s">
        <v>245</v>
      </c>
    </row>
    <row r="807" spans="1:11" x14ac:dyDescent="0.3">
      <c r="A807">
        <v>45</v>
      </c>
      <c r="B807">
        <v>1050</v>
      </c>
      <c r="C807" t="s">
        <v>228</v>
      </c>
      <c r="D807" t="s">
        <v>229</v>
      </c>
      <c r="E807" t="s">
        <v>230</v>
      </c>
      <c r="F807" t="s">
        <v>231</v>
      </c>
      <c r="G807">
        <v>3</v>
      </c>
      <c r="H807" t="s">
        <v>238</v>
      </c>
      <c r="I807">
        <v>5593</v>
      </c>
      <c r="J807" t="s">
        <v>239</v>
      </c>
      <c r="K807" t="s">
        <v>245</v>
      </c>
    </row>
    <row r="808" spans="1:11" x14ac:dyDescent="0.3">
      <c r="A808">
        <v>52</v>
      </c>
      <c r="B808">
        <v>994</v>
      </c>
      <c r="C808" t="s">
        <v>235</v>
      </c>
      <c r="D808" t="s">
        <v>229</v>
      </c>
      <c r="E808" t="s">
        <v>236</v>
      </c>
      <c r="F808" t="s">
        <v>244</v>
      </c>
      <c r="G808">
        <v>2</v>
      </c>
      <c r="H808" t="s">
        <v>232</v>
      </c>
      <c r="I808">
        <v>10445</v>
      </c>
      <c r="J808" t="s">
        <v>239</v>
      </c>
      <c r="K808" t="s">
        <v>234</v>
      </c>
    </row>
    <row r="809" spans="1:11" x14ac:dyDescent="0.3">
      <c r="A809">
        <v>38</v>
      </c>
      <c r="B809">
        <v>770</v>
      </c>
      <c r="C809" t="s">
        <v>228</v>
      </c>
      <c r="D809" t="s">
        <v>249</v>
      </c>
      <c r="E809" t="s">
        <v>236</v>
      </c>
      <c r="F809" t="s">
        <v>231</v>
      </c>
      <c r="G809">
        <v>3</v>
      </c>
      <c r="H809" t="s">
        <v>242</v>
      </c>
      <c r="I809">
        <v>8740</v>
      </c>
      <c r="J809" t="s">
        <v>233</v>
      </c>
      <c r="K809" t="s">
        <v>234</v>
      </c>
    </row>
    <row r="810" spans="1:11" x14ac:dyDescent="0.3">
      <c r="A810">
        <v>29</v>
      </c>
      <c r="B810">
        <v>1107</v>
      </c>
      <c r="C810" t="s">
        <v>235</v>
      </c>
      <c r="D810" t="s">
        <v>229</v>
      </c>
      <c r="E810" t="s">
        <v>230</v>
      </c>
      <c r="F810" t="s">
        <v>237</v>
      </c>
      <c r="G810">
        <v>4</v>
      </c>
      <c r="H810" t="s">
        <v>242</v>
      </c>
      <c r="I810">
        <v>2514</v>
      </c>
      <c r="J810" t="s">
        <v>239</v>
      </c>
      <c r="K810" t="s">
        <v>234</v>
      </c>
    </row>
    <row r="811" spans="1:11" x14ac:dyDescent="0.3">
      <c r="A811">
        <v>28</v>
      </c>
      <c r="B811">
        <v>950</v>
      </c>
      <c r="C811" t="s">
        <v>235</v>
      </c>
      <c r="D811" t="s">
        <v>48</v>
      </c>
      <c r="E811" t="s">
        <v>230</v>
      </c>
      <c r="F811" t="s">
        <v>243</v>
      </c>
      <c r="G811">
        <v>2</v>
      </c>
      <c r="H811" t="s">
        <v>242</v>
      </c>
      <c r="I811">
        <v>7655</v>
      </c>
      <c r="J811" t="s">
        <v>239</v>
      </c>
      <c r="K811" t="s">
        <v>234</v>
      </c>
    </row>
    <row r="812" spans="1:11" x14ac:dyDescent="0.3">
      <c r="A812">
        <v>46</v>
      </c>
      <c r="B812">
        <v>406</v>
      </c>
      <c r="C812" t="s">
        <v>228</v>
      </c>
      <c r="D812" t="s">
        <v>249</v>
      </c>
      <c r="E812" t="s">
        <v>236</v>
      </c>
      <c r="F812" t="s">
        <v>246</v>
      </c>
      <c r="G812">
        <v>3</v>
      </c>
      <c r="H812" t="s">
        <v>238</v>
      </c>
      <c r="I812">
        <v>17465</v>
      </c>
      <c r="J812" t="s">
        <v>239</v>
      </c>
      <c r="K812" t="s">
        <v>234</v>
      </c>
    </row>
    <row r="813" spans="1:11" x14ac:dyDescent="0.3">
      <c r="A813">
        <v>38</v>
      </c>
      <c r="B813">
        <v>130</v>
      </c>
      <c r="C813" t="s">
        <v>228</v>
      </c>
      <c r="D813" t="s">
        <v>249</v>
      </c>
      <c r="E813" t="s">
        <v>236</v>
      </c>
      <c r="F813" t="s">
        <v>231</v>
      </c>
      <c r="G813">
        <v>2</v>
      </c>
      <c r="H813" t="s">
        <v>232</v>
      </c>
      <c r="I813">
        <v>7351</v>
      </c>
      <c r="J813" t="s">
        <v>239</v>
      </c>
      <c r="K813" t="s">
        <v>234</v>
      </c>
    </row>
    <row r="814" spans="1:11" x14ac:dyDescent="0.3">
      <c r="A814">
        <v>43</v>
      </c>
      <c r="B814">
        <v>1082</v>
      </c>
      <c r="C814" t="s">
        <v>235</v>
      </c>
      <c r="D814" t="s">
        <v>229</v>
      </c>
      <c r="E814" t="s">
        <v>230</v>
      </c>
      <c r="F814" t="s">
        <v>243</v>
      </c>
      <c r="G814">
        <v>1</v>
      </c>
      <c r="H814" t="s">
        <v>238</v>
      </c>
      <c r="I814">
        <v>10820</v>
      </c>
      <c r="J814" t="s">
        <v>239</v>
      </c>
      <c r="K814" t="s">
        <v>240</v>
      </c>
    </row>
    <row r="815" spans="1:11" x14ac:dyDescent="0.3">
      <c r="A815">
        <v>39</v>
      </c>
      <c r="B815">
        <v>203</v>
      </c>
      <c r="C815" t="s">
        <v>235</v>
      </c>
      <c r="D815" t="s">
        <v>229</v>
      </c>
      <c r="E815" t="s">
        <v>236</v>
      </c>
      <c r="F815" t="s">
        <v>244</v>
      </c>
      <c r="G815">
        <v>4</v>
      </c>
      <c r="H815" t="s">
        <v>242</v>
      </c>
      <c r="I815">
        <v>12169</v>
      </c>
      <c r="J815" t="s">
        <v>239</v>
      </c>
      <c r="K815" t="s">
        <v>240</v>
      </c>
    </row>
    <row r="816" spans="1:11" x14ac:dyDescent="0.3">
      <c r="A816">
        <v>40</v>
      </c>
      <c r="B816">
        <v>1308</v>
      </c>
      <c r="C816" t="s">
        <v>235</v>
      </c>
      <c r="D816" t="s">
        <v>48</v>
      </c>
      <c r="E816" t="s">
        <v>236</v>
      </c>
      <c r="F816" t="s">
        <v>248</v>
      </c>
      <c r="G816">
        <v>3</v>
      </c>
      <c r="H816" t="s">
        <v>232</v>
      </c>
      <c r="I816">
        <v>19626</v>
      </c>
      <c r="J816" t="s">
        <v>239</v>
      </c>
      <c r="K816" t="s">
        <v>234</v>
      </c>
    </row>
    <row r="817" spans="1:11" x14ac:dyDescent="0.3">
      <c r="A817">
        <v>21</v>
      </c>
      <c r="B817">
        <v>984</v>
      </c>
      <c r="C817" t="s">
        <v>235</v>
      </c>
      <c r="D817" t="s">
        <v>250</v>
      </c>
      <c r="E817" t="s">
        <v>230</v>
      </c>
      <c r="F817" t="s">
        <v>237</v>
      </c>
      <c r="G817">
        <v>2</v>
      </c>
      <c r="H817" t="s">
        <v>232</v>
      </c>
      <c r="I817">
        <v>2070</v>
      </c>
      <c r="J817" t="s">
        <v>233</v>
      </c>
      <c r="K817" t="s">
        <v>234</v>
      </c>
    </row>
    <row r="818" spans="1:11" x14ac:dyDescent="0.3">
      <c r="A818">
        <v>39</v>
      </c>
      <c r="B818">
        <v>439</v>
      </c>
      <c r="C818" t="s">
        <v>235</v>
      </c>
      <c r="D818" t="s">
        <v>229</v>
      </c>
      <c r="E818" t="s">
        <v>236</v>
      </c>
      <c r="F818" t="s">
        <v>241</v>
      </c>
      <c r="G818">
        <v>2</v>
      </c>
      <c r="H818" t="s">
        <v>232</v>
      </c>
      <c r="I818">
        <v>6782</v>
      </c>
      <c r="J818" t="s">
        <v>239</v>
      </c>
      <c r="K818" t="s">
        <v>245</v>
      </c>
    </row>
    <row r="819" spans="1:11" x14ac:dyDescent="0.3">
      <c r="A819">
        <v>36</v>
      </c>
      <c r="B819">
        <v>217</v>
      </c>
      <c r="C819" t="s">
        <v>235</v>
      </c>
      <c r="D819" t="s">
        <v>229</v>
      </c>
      <c r="E819" t="s">
        <v>236</v>
      </c>
      <c r="F819" t="s">
        <v>243</v>
      </c>
      <c r="G819">
        <v>4</v>
      </c>
      <c r="H819" t="s">
        <v>232</v>
      </c>
      <c r="I819">
        <v>7779</v>
      </c>
      <c r="J819" t="s">
        <v>239</v>
      </c>
      <c r="K819" t="s">
        <v>245</v>
      </c>
    </row>
    <row r="820" spans="1:11" x14ac:dyDescent="0.3">
      <c r="A820">
        <v>31</v>
      </c>
      <c r="B820">
        <v>793</v>
      </c>
      <c r="C820" t="s">
        <v>228</v>
      </c>
      <c r="D820" t="s">
        <v>229</v>
      </c>
      <c r="E820" t="s">
        <v>236</v>
      </c>
      <c r="F820" t="s">
        <v>247</v>
      </c>
      <c r="G820">
        <v>4</v>
      </c>
      <c r="H820" t="s">
        <v>238</v>
      </c>
      <c r="I820">
        <v>2791</v>
      </c>
      <c r="J820" t="s">
        <v>239</v>
      </c>
      <c r="K820" t="s">
        <v>240</v>
      </c>
    </row>
    <row r="821" spans="1:11" x14ac:dyDescent="0.3">
      <c r="A821">
        <v>28</v>
      </c>
      <c r="B821">
        <v>1451</v>
      </c>
      <c r="C821" t="s">
        <v>235</v>
      </c>
      <c r="D821" t="s">
        <v>229</v>
      </c>
      <c r="E821" t="s">
        <v>236</v>
      </c>
      <c r="F821" t="s">
        <v>237</v>
      </c>
      <c r="G821">
        <v>2</v>
      </c>
      <c r="H821" t="s">
        <v>238</v>
      </c>
      <c r="I821">
        <v>3201</v>
      </c>
      <c r="J821" t="s">
        <v>239</v>
      </c>
      <c r="K821" t="s">
        <v>234</v>
      </c>
    </row>
    <row r="822" spans="1:11" x14ac:dyDescent="0.3">
      <c r="A822">
        <v>35</v>
      </c>
      <c r="B822">
        <v>1182</v>
      </c>
      <c r="C822" t="s">
        <v>228</v>
      </c>
      <c r="D822" t="s">
        <v>249</v>
      </c>
      <c r="E822" t="s">
        <v>236</v>
      </c>
      <c r="F822" t="s">
        <v>231</v>
      </c>
      <c r="G822">
        <v>4</v>
      </c>
      <c r="H822" t="s">
        <v>242</v>
      </c>
      <c r="I822">
        <v>4968</v>
      </c>
      <c r="J822" t="s">
        <v>239</v>
      </c>
      <c r="K822" t="s">
        <v>240</v>
      </c>
    </row>
    <row r="823" spans="1:11" x14ac:dyDescent="0.3">
      <c r="A823">
        <v>49</v>
      </c>
      <c r="B823">
        <v>174</v>
      </c>
      <c r="C823" t="s">
        <v>228</v>
      </c>
      <c r="D823" t="s">
        <v>250</v>
      </c>
      <c r="E823" t="s">
        <v>236</v>
      </c>
      <c r="F823" t="s">
        <v>231</v>
      </c>
      <c r="G823">
        <v>2</v>
      </c>
      <c r="H823" t="s">
        <v>238</v>
      </c>
      <c r="I823">
        <v>13120</v>
      </c>
      <c r="J823" t="s">
        <v>239</v>
      </c>
      <c r="K823" t="s">
        <v>234</v>
      </c>
    </row>
    <row r="824" spans="1:11" x14ac:dyDescent="0.3">
      <c r="A824">
        <v>34</v>
      </c>
      <c r="B824">
        <v>1003</v>
      </c>
      <c r="C824" t="s">
        <v>235</v>
      </c>
      <c r="D824" t="s">
        <v>229</v>
      </c>
      <c r="E824" t="s">
        <v>236</v>
      </c>
      <c r="F824" t="s">
        <v>243</v>
      </c>
      <c r="G824">
        <v>3</v>
      </c>
      <c r="H824" t="s">
        <v>232</v>
      </c>
      <c r="I824">
        <v>4033</v>
      </c>
      <c r="J824" t="s">
        <v>239</v>
      </c>
      <c r="K824" t="s">
        <v>240</v>
      </c>
    </row>
    <row r="825" spans="1:11" x14ac:dyDescent="0.3">
      <c r="A825">
        <v>29</v>
      </c>
      <c r="B825">
        <v>490</v>
      </c>
      <c r="C825" t="s">
        <v>235</v>
      </c>
      <c r="D825" t="s">
        <v>229</v>
      </c>
      <c r="E825" t="s">
        <v>230</v>
      </c>
      <c r="F825" t="s">
        <v>237</v>
      </c>
      <c r="G825">
        <v>2</v>
      </c>
      <c r="H825" t="s">
        <v>242</v>
      </c>
      <c r="I825">
        <v>3291</v>
      </c>
      <c r="J825" t="s">
        <v>239</v>
      </c>
      <c r="K825" t="s">
        <v>240</v>
      </c>
    </row>
    <row r="826" spans="1:11" x14ac:dyDescent="0.3">
      <c r="A826">
        <v>42</v>
      </c>
      <c r="B826">
        <v>188</v>
      </c>
      <c r="C826" t="s">
        <v>235</v>
      </c>
      <c r="D826" t="s">
        <v>48</v>
      </c>
      <c r="E826" t="s">
        <v>236</v>
      </c>
      <c r="F826" t="s">
        <v>241</v>
      </c>
      <c r="G826">
        <v>4</v>
      </c>
      <c r="H826" t="s">
        <v>232</v>
      </c>
      <c r="I826">
        <v>4272</v>
      </c>
      <c r="J826" t="s">
        <v>239</v>
      </c>
      <c r="K826" t="s">
        <v>234</v>
      </c>
    </row>
    <row r="827" spans="1:11" x14ac:dyDescent="0.3">
      <c r="A827">
        <v>29</v>
      </c>
      <c r="B827">
        <v>718</v>
      </c>
      <c r="C827" t="s">
        <v>235</v>
      </c>
      <c r="D827" t="s">
        <v>48</v>
      </c>
      <c r="E827" t="s">
        <v>236</v>
      </c>
      <c r="F827" t="s">
        <v>243</v>
      </c>
      <c r="G827">
        <v>4</v>
      </c>
      <c r="H827" t="s">
        <v>238</v>
      </c>
      <c r="I827">
        <v>5056</v>
      </c>
      <c r="J827" t="s">
        <v>233</v>
      </c>
      <c r="K827" t="s">
        <v>234</v>
      </c>
    </row>
    <row r="828" spans="1:11" x14ac:dyDescent="0.3">
      <c r="A828">
        <v>38</v>
      </c>
      <c r="B828">
        <v>433</v>
      </c>
      <c r="C828" t="s">
        <v>251</v>
      </c>
      <c r="D828" t="s">
        <v>251</v>
      </c>
      <c r="E828" t="s">
        <v>236</v>
      </c>
      <c r="F828" t="s">
        <v>251</v>
      </c>
      <c r="G828">
        <v>3</v>
      </c>
      <c r="H828" t="s">
        <v>238</v>
      </c>
      <c r="I828">
        <v>2844</v>
      </c>
      <c r="J828" t="s">
        <v>239</v>
      </c>
      <c r="K828" t="s">
        <v>234</v>
      </c>
    </row>
    <row r="829" spans="1:11" x14ac:dyDescent="0.3">
      <c r="A829">
        <v>28</v>
      </c>
      <c r="B829">
        <v>773</v>
      </c>
      <c r="C829" t="s">
        <v>235</v>
      </c>
      <c r="D829" t="s">
        <v>229</v>
      </c>
      <c r="E829" t="s">
        <v>236</v>
      </c>
      <c r="F829" t="s">
        <v>237</v>
      </c>
      <c r="G829">
        <v>3</v>
      </c>
      <c r="H829" t="s">
        <v>242</v>
      </c>
      <c r="I829">
        <v>2703</v>
      </c>
      <c r="J829" t="s">
        <v>233</v>
      </c>
      <c r="K829" t="s">
        <v>240</v>
      </c>
    </row>
    <row r="830" spans="1:11" x14ac:dyDescent="0.3">
      <c r="A830">
        <v>18</v>
      </c>
      <c r="B830">
        <v>247</v>
      </c>
      <c r="C830" t="s">
        <v>235</v>
      </c>
      <c r="D830" t="s">
        <v>48</v>
      </c>
      <c r="E830" t="s">
        <v>236</v>
      </c>
      <c r="F830" t="s">
        <v>241</v>
      </c>
      <c r="G830">
        <v>3</v>
      </c>
      <c r="H830" t="s">
        <v>232</v>
      </c>
      <c r="I830">
        <v>1904</v>
      </c>
      <c r="J830" t="s">
        <v>239</v>
      </c>
      <c r="K830" t="s">
        <v>245</v>
      </c>
    </row>
    <row r="831" spans="1:11" x14ac:dyDescent="0.3">
      <c r="A831">
        <v>33</v>
      </c>
      <c r="B831">
        <v>603</v>
      </c>
      <c r="C831" t="s">
        <v>228</v>
      </c>
      <c r="D831" t="s">
        <v>249</v>
      </c>
      <c r="E831" t="s">
        <v>230</v>
      </c>
      <c r="F831" t="s">
        <v>231</v>
      </c>
      <c r="G831">
        <v>1</v>
      </c>
      <c r="H831" t="s">
        <v>232</v>
      </c>
      <c r="I831">
        <v>8224</v>
      </c>
      <c r="J831" t="s">
        <v>233</v>
      </c>
      <c r="K831" t="s">
        <v>234</v>
      </c>
    </row>
    <row r="832" spans="1:11" x14ac:dyDescent="0.3">
      <c r="A832">
        <v>41</v>
      </c>
      <c r="B832">
        <v>167</v>
      </c>
      <c r="C832" t="s">
        <v>235</v>
      </c>
      <c r="D832" t="s">
        <v>229</v>
      </c>
      <c r="E832" t="s">
        <v>236</v>
      </c>
      <c r="F832" t="s">
        <v>241</v>
      </c>
      <c r="G832">
        <v>4</v>
      </c>
      <c r="H832" t="s">
        <v>238</v>
      </c>
      <c r="I832">
        <v>4766</v>
      </c>
      <c r="J832" t="s">
        <v>233</v>
      </c>
      <c r="K832" t="s">
        <v>234</v>
      </c>
    </row>
    <row r="833" spans="1:11" x14ac:dyDescent="0.3">
      <c r="A833">
        <v>31</v>
      </c>
      <c r="B833">
        <v>874</v>
      </c>
      <c r="C833" t="s">
        <v>235</v>
      </c>
      <c r="D833" t="s">
        <v>48</v>
      </c>
      <c r="E833" t="s">
        <v>236</v>
      </c>
      <c r="F833" t="s">
        <v>241</v>
      </c>
      <c r="G833">
        <v>3</v>
      </c>
      <c r="H833" t="s">
        <v>238</v>
      </c>
      <c r="I833">
        <v>2610</v>
      </c>
      <c r="J833" t="s">
        <v>239</v>
      </c>
      <c r="K833" t="s">
        <v>240</v>
      </c>
    </row>
    <row r="834" spans="1:11" x14ac:dyDescent="0.3">
      <c r="A834">
        <v>37</v>
      </c>
      <c r="B834">
        <v>367</v>
      </c>
      <c r="C834" t="s">
        <v>235</v>
      </c>
      <c r="D834" t="s">
        <v>48</v>
      </c>
      <c r="E834" t="s">
        <v>230</v>
      </c>
      <c r="F834" t="s">
        <v>244</v>
      </c>
      <c r="G834">
        <v>4</v>
      </c>
      <c r="H834" t="s">
        <v>242</v>
      </c>
      <c r="I834">
        <v>5731</v>
      </c>
      <c r="J834" t="s">
        <v>239</v>
      </c>
      <c r="K834" t="s">
        <v>234</v>
      </c>
    </row>
    <row r="835" spans="1:11" x14ac:dyDescent="0.3">
      <c r="A835">
        <v>27</v>
      </c>
      <c r="B835">
        <v>199</v>
      </c>
      <c r="C835" t="s">
        <v>235</v>
      </c>
      <c r="D835" t="s">
        <v>229</v>
      </c>
      <c r="E835" t="s">
        <v>236</v>
      </c>
      <c r="F835" t="s">
        <v>237</v>
      </c>
      <c r="G835">
        <v>3</v>
      </c>
      <c r="H835" t="s">
        <v>238</v>
      </c>
      <c r="I835">
        <v>2539</v>
      </c>
      <c r="J835" t="s">
        <v>239</v>
      </c>
      <c r="K835" t="s">
        <v>234</v>
      </c>
    </row>
    <row r="836" spans="1:11" x14ac:dyDescent="0.3">
      <c r="A836">
        <v>34</v>
      </c>
      <c r="B836">
        <v>1400</v>
      </c>
      <c r="C836" t="s">
        <v>228</v>
      </c>
      <c r="D836" t="s">
        <v>229</v>
      </c>
      <c r="E836" t="s">
        <v>230</v>
      </c>
      <c r="F836" t="s">
        <v>231</v>
      </c>
      <c r="G836">
        <v>3</v>
      </c>
      <c r="H836" t="s">
        <v>238</v>
      </c>
      <c r="I836">
        <v>5714</v>
      </c>
      <c r="J836" t="s">
        <v>239</v>
      </c>
      <c r="K836" t="s">
        <v>234</v>
      </c>
    </row>
    <row r="837" spans="1:11" x14ac:dyDescent="0.3">
      <c r="A837">
        <v>35</v>
      </c>
      <c r="B837">
        <v>528</v>
      </c>
      <c r="C837" t="s">
        <v>251</v>
      </c>
      <c r="D837" t="s">
        <v>250</v>
      </c>
      <c r="E837" t="s">
        <v>236</v>
      </c>
      <c r="F837" t="s">
        <v>251</v>
      </c>
      <c r="G837">
        <v>3</v>
      </c>
      <c r="H837" t="s">
        <v>232</v>
      </c>
      <c r="I837">
        <v>4323</v>
      </c>
      <c r="J837" t="s">
        <v>239</v>
      </c>
      <c r="K837" t="s">
        <v>234</v>
      </c>
    </row>
    <row r="838" spans="1:11" x14ac:dyDescent="0.3">
      <c r="A838">
        <v>29</v>
      </c>
      <c r="B838">
        <v>408</v>
      </c>
      <c r="C838" t="s">
        <v>228</v>
      </c>
      <c r="D838" t="s">
        <v>229</v>
      </c>
      <c r="E838" t="s">
        <v>230</v>
      </c>
      <c r="F838" t="s">
        <v>231</v>
      </c>
      <c r="G838">
        <v>1</v>
      </c>
      <c r="H838" t="s">
        <v>238</v>
      </c>
      <c r="I838">
        <v>7336</v>
      </c>
      <c r="J838" t="s">
        <v>239</v>
      </c>
      <c r="K838" t="s">
        <v>234</v>
      </c>
    </row>
    <row r="839" spans="1:11" x14ac:dyDescent="0.3">
      <c r="A839">
        <v>40</v>
      </c>
      <c r="B839">
        <v>593</v>
      </c>
      <c r="C839" t="s">
        <v>235</v>
      </c>
      <c r="D839" t="s">
        <v>48</v>
      </c>
      <c r="E839" t="s">
        <v>230</v>
      </c>
      <c r="F839" t="s">
        <v>248</v>
      </c>
      <c r="G839">
        <v>3</v>
      </c>
      <c r="H839" t="s">
        <v>232</v>
      </c>
      <c r="I839">
        <v>13499</v>
      </c>
      <c r="J839" t="s">
        <v>239</v>
      </c>
      <c r="K839" t="s">
        <v>240</v>
      </c>
    </row>
    <row r="840" spans="1:11" x14ac:dyDescent="0.3">
      <c r="A840">
        <v>42</v>
      </c>
      <c r="B840">
        <v>481</v>
      </c>
      <c r="C840" t="s">
        <v>228</v>
      </c>
      <c r="D840" t="s">
        <v>229</v>
      </c>
      <c r="E840" t="s">
        <v>236</v>
      </c>
      <c r="F840" t="s">
        <v>231</v>
      </c>
      <c r="G840">
        <v>1</v>
      </c>
      <c r="H840" t="s">
        <v>232</v>
      </c>
      <c r="I840">
        <v>13758</v>
      </c>
      <c r="J840" t="s">
        <v>233</v>
      </c>
      <c r="K840" t="s">
        <v>240</v>
      </c>
    </row>
    <row r="841" spans="1:11" x14ac:dyDescent="0.3">
      <c r="A841">
        <v>42</v>
      </c>
      <c r="B841">
        <v>647</v>
      </c>
      <c r="C841" t="s">
        <v>228</v>
      </c>
      <c r="D841" t="s">
        <v>249</v>
      </c>
      <c r="E841" t="s">
        <v>236</v>
      </c>
      <c r="F841" t="s">
        <v>231</v>
      </c>
      <c r="G841">
        <v>1</v>
      </c>
      <c r="H841" t="s">
        <v>232</v>
      </c>
      <c r="I841">
        <v>5155</v>
      </c>
      <c r="J841" t="s">
        <v>239</v>
      </c>
      <c r="K841" t="s">
        <v>234</v>
      </c>
    </row>
    <row r="842" spans="1:11" x14ac:dyDescent="0.3">
      <c r="A842">
        <v>35</v>
      </c>
      <c r="B842">
        <v>982</v>
      </c>
      <c r="C842" t="s">
        <v>235</v>
      </c>
      <c r="D842" t="s">
        <v>48</v>
      </c>
      <c r="E842" t="s">
        <v>236</v>
      </c>
      <c r="F842" t="s">
        <v>241</v>
      </c>
      <c r="G842">
        <v>3</v>
      </c>
      <c r="H842" t="s">
        <v>238</v>
      </c>
      <c r="I842">
        <v>2258</v>
      </c>
      <c r="J842" t="s">
        <v>239</v>
      </c>
      <c r="K842" t="s">
        <v>234</v>
      </c>
    </row>
    <row r="843" spans="1:11" x14ac:dyDescent="0.3">
      <c r="A843">
        <v>24</v>
      </c>
      <c r="B843">
        <v>477</v>
      </c>
      <c r="C843" t="s">
        <v>235</v>
      </c>
      <c r="D843" t="s">
        <v>48</v>
      </c>
      <c r="E843" t="s">
        <v>236</v>
      </c>
      <c r="F843" t="s">
        <v>241</v>
      </c>
      <c r="G843">
        <v>2</v>
      </c>
      <c r="H843" t="s">
        <v>232</v>
      </c>
      <c r="I843">
        <v>3597</v>
      </c>
      <c r="J843" t="s">
        <v>239</v>
      </c>
      <c r="K843" t="s">
        <v>234</v>
      </c>
    </row>
    <row r="844" spans="1:11" x14ac:dyDescent="0.3">
      <c r="A844">
        <v>28</v>
      </c>
      <c r="B844">
        <v>1485</v>
      </c>
      <c r="C844" t="s">
        <v>235</v>
      </c>
      <c r="D844" t="s">
        <v>229</v>
      </c>
      <c r="E844" t="s">
        <v>230</v>
      </c>
      <c r="F844" t="s">
        <v>241</v>
      </c>
      <c r="G844">
        <v>4</v>
      </c>
      <c r="H844" t="s">
        <v>238</v>
      </c>
      <c r="I844">
        <v>2515</v>
      </c>
      <c r="J844" t="s">
        <v>233</v>
      </c>
      <c r="K844" t="s">
        <v>234</v>
      </c>
    </row>
    <row r="845" spans="1:11" x14ac:dyDescent="0.3">
      <c r="A845">
        <v>26</v>
      </c>
      <c r="B845">
        <v>1384</v>
      </c>
      <c r="C845" t="s">
        <v>235</v>
      </c>
      <c r="D845" t="s">
        <v>48</v>
      </c>
      <c r="E845" t="s">
        <v>236</v>
      </c>
      <c r="F845" t="s">
        <v>241</v>
      </c>
      <c r="G845">
        <v>4</v>
      </c>
      <c r="H845" t="s">
        <v>238</v>
      </c>
      <c r="I845">
        <v>4420</v>
      </c>
      <c r="J845" t="s">
        <v>239</v>
      </c>
      <c r="K845" t="s">
        <v>234</v>
      </c>
    </row>
    <row r="846" spans="1:11" x14ac:dyDescent="0.3">
      <c r="A846">
        <v>30</v>
      </c>
      <c r="B846">
        <v>852</v>
      </c>
      <c r="C846" t="s">
        <v>228</v>
      </c>
      <c r="D846" t="s">
        <v>249</v>
      </c>
      <c r="E846" t="s">
        <v>236</v>
      </c>
      <c r="F846" t="s">
        <v>231</v>
      </c>
      <c r="G846">
        <v>3</v>
      </c>
      <c r="H846" t="s">
        <v>238</v>
      </c>
      <c r="I846">
        <v>6578</v>
      </c>
      <c r="J846" t="s">
        <v>239</v>
      </c>
      <c r="K846" t="s">
        <v>234</v>
      </c>
    </row>
    <row r="847" spans="1:11" x14ac:dyDescent="0.3">
      <c r="A847">
        <v>40</v>
      </c>
      <c r="B847">
        <v>902</v>
      </c>
      <c r="C847" t="s">
        <v>235</v>
      </c>
      <c r="D847" t="s">
        <v>48</v>
      </c>
      <c r="E847" t="s">
        <v>230</v>
      </c>
      <c r="F847" t="s">
        <v>237</v>
      </c>
      <c r="G847">
        <v>4</v>
      </c>
      <c r="H847" t="s">
        <v>238</v>
      </c>
      <c r="I847">
        <v>4422</v>
      </c>
      <c r="J847" t="s">
        <v>233</v>
      </c>
      <c r="K847" t="s">
        <v>240</v>
      </c>
    </row>
    <row r="848" spans="1:11" x14ac:dyDescent="0.3">
      <c r="A848">
        <v>35</v>
      </c>
      <c r="B848">
        <v>819</v>
      </c>
      <c r="C848" t="s">
        <v>235</v>
      </c>
      <c r="D848" t="s">
        <v>229</v>
      </c>
      <c r="E848" t="s">
        <v>236</v>
      </c>
      <c r="F848" t="s">
        <v>243</v>
      </c>
      <c r="G848">
        <v>2</v>
      </c>
      <c r="H848" t="s">
        <v>242</v>
      </c>
      <c r="I848">
        <v>10274</v>
      </c>
      <c r="J848" t="s">
        <v>239</v>
      </c>
      <c r="K848" t="s">
        <v>234</v>
      </c>
    </row>
    <row r="849" spans="1:11" x14ac:dyDescent="0.3">
      <c r="A849">
        <v>34</v>
      </c>
      <c r="B849">
        <v>669</v>
      </c>
      <c r="C849" t="s">
        <v>235</v>
      </c>
      <c r="D849" t="s">
        <v>48</v>
      </c>
      <c r="E849" t="s">
        <v>236</v>
      </c>
      <c r="F849" t="s">
        <v>244</v>
      </c>
      <c r="G849">
        <v>1</v>
      </c>
      <c r="H849" t="s">
        <v>232</v>
      </c>
      <c r="I849">
        <v>5343</v>
      </c>
      <c r="J849" t="s">
        <v>239</v>
      </c>
      <c r="K849" t="s">
        <v>240</v>
      </c>
    </row>
    <row r="850" spans="1:11" x14ac:dyDescent="0.3">
      <c r="A850">
        <v>35</v>
      </c>
      <c r="B850">
        <v>636</v>
      </c>
      <c r="C850" t="s">
        <v>235</v>
      </c>
      <c r="D850" t="s">
        <v>43</v>
      </c>
      <c r="E850" t="s">
        <v>236</v>
      </c>
      <c r="F850" t="s">
        <v>241</v>
      </c>
      <c r="G850">
        <v>4</v>
      </c>
      <c r="H850" t="s">
        <v>238</v>
      </c>
      <c r="I850">
        <v>2376</v>
      </c>
      <c r="J850" t="s">
        <v>239</v>
      </c>
      <c r="K850" t="s">
        <v>240</v>
      </c>
    </row>
    <row r="851" spans="1:11" x14ac:dyDescent="0.3">
      <c r="A851">
        <v>43</v>
      </c>
      <c r="B851">
        <v>1372</v>
      </c>
      <c r="C851" t="s">
        <v>228</v>
      </c>
      <c r="D851" t="s">
        <v>249</v>
      </c>
      <c r="E851" t="s">
        <v>230</v>
      </c>
      <c r="F851" t="s">
        <v>231</v>
      </c>
      <c r="G851">
        <v>3</v>
      </c>
      <c r="H851" t="s">
        <v>232</v>
      </c>
      <c r="I851">
        <v>5346</v>
      </c>
      <c r="J851" t="s">
        <v>239</v>
      </c>
      <c r="K851" t="s">
        <v>234</v>
      </c>
    </row>
    <row r="852" spans="1:11" x14ac:dyDescent="0.3">
      <c r="A852">
        <v>32</v>
      </c>
      <c r="B852">
        <v>862</v>
      </c>
      <c r="C852" t="s">
        <v>228</v>
      </c>
      <c r="D852" t="s">
        <v>229</v>
      </c>
      <c r="E852" t="s">
        <v>230</v>
      </c>
      <c r="F852" t="s">
        <v>247</v>
      </c>
      <c r="G852">
        <v>1</v>
      </c>
      <c r="H852" t="s">
        <v>242</v>
      </c>
      <c r="I852">
        <v>2827</v>
      </c>
      <c r="J852" t="s">
        <v>239</v>
      </c>
      <c r="K852" t="s">
        <v>245</v>
      </c>
    </row>
    <row r="853" spans="1:11" x14ac:dyDescent="0.3">
      <c r="A853">
        <v>56</v>
      </c>
      <c r="B853">
        <v>718</v>
      </c>
      <c r="C853" t="s">
        <v>235</v>
      </c>
      <c r="D853" t="s">
        <v>250</v>
      </c>
      <c r="E853" t="s">
        <v>230</v>
      </c>
      <c r="F853" t="s">
        <v>246</v>
      </c>
      <c r="G853">
        <v>1</v>
      </c>
      <c r="H853" t="s">
        <v>242</v>
      </c>
      <c r="I853">
        <v>19943</v>
      </c>
      <c r="J853" t="s">
        <v>239</v>
      </c>
      <c r="K853" t="s">
        <v>234</v>
      </c>
    </row>
    <row r="854" spans="1:11" x14ac:dyDescent="0.3">
      <c r="A854">
        <v>29</v>
      </c>
      <c r="B854">
        <v>1401</v>
      </c>
      <c r="C854" t="s">
        <v>235</v>
      </c>
      <c r="D854" t="s">
        <v>48</v>
      </c>
      <c r="E854" t="s">
        <v>230</v>
      </c>
      <c r="F854" t="s">
        <v>241</v>
      </c>
      <c r="G854">
        <v>4</v>
      </c>
      <c r="H854" t="s">
        <v>238</v>
      </c>
      <c r="I854">
        <v>3131</v>
      </c>
      <c r="J854" t="s">
        <v>239</v>
      </c>
      <c r="K854" t="s">
        <v>234</v>
      </c>
    </row>
    <row r="855" spans="1:11" x14ac:dyDescent="0.3">
      <c r="A855">
        <v>19</v>
      </c>
      <c r="B855">
        <v>645</v>
      </c>
      <c r="C855" t="s">
        <v>235</v>
      </c>
      <c r="D855" t="s">
        <v>229</v>
      </c>
      <c r="E855" t="s">
        <v>236</v>
      </c>
      <c r="F855" t="s">
        <v>237</v>
      </c>
      <c r="G855">
        <v>1</v>
      </c>
      <c r="H855" t="s">
        <v>232</v>
      </c>
      <c r="I855">
        <v>2552</v>
      </c>
      <c r="J855" t="s">
        <v>239</v>
      </c>
      <c r="K855" t="s">
        <v>234</v>
      </c>
    </row>
    <row r="856" spans="1:11" x14ac:dyDescent="0.3">
      <c r="A856">
        <v>45</v>
      </c>
      <c r="B856">
        <v>1457</v>
      </c>
      <c r="C856" t="s">
        <v>235</v>
      </c>
      <c r="D856" t="s">
        <v>48</v>
      </c>
      <c r="E856" t="s">
        <v>230</v>
      </c>
      <c r="F856" t="s">
        <v>237</v>
      </c>
      <c r="G856">
        <v>3</v>
      </c>
      <c r="H856" t="s">
        <v>238</v>
      </c>
      <c r="I856">
        <v>4477</v>
      </c>
      <c r="J856" t="s">
        <v>233</v>
      </c>
      <c r="K856" t="s">
        <v>234</v>
      </c>
    </row>
    <row r="857" spans="1:11" x14ac:dyDescent="0.3">
      <c r="A857">
        <v>37</v>
      </c>
      <c r="B857">
        <v>977</v>
      </c>
      <c r="C857" t="s">
        <v>235</v>
      </c>
      <c r="D857" t="s">
        <v>229</v>
      </c>
      <c r="E857" t="s">
        <v>230</v>
      </c>
      <c r="F857" t="s">
        <v>243</v>
      </c>
      <c r="G857">
        <v>4</v>
      </c>
      <c r="H857" t="s">
        <v>238</v>
      </c>
      <c r="I857">
        <v>6474</v>
      </c>
      <c r="J857" t="s">
        <v>239</v>
      </c>
      <c r="K857" t="s">
        <v>234</v>
      </c>
    </row>
    <row r="858" spans="1:11" x14ac:dyDescent="0.3">
      <c r="A858">
        <v>20</v>
      </c>
      <c r="B858">
        <v>805</v>
      </c>
      <c r="C858" t="s">
        <v>235</v>
      </c>
      <c r="D858" t="s">
        <v>229</v>
      </c>
      <c r="E858" t="s">
        <v>236</v>
      </c>
      <c r="F858" t="s">
        <v>241</v>
      </c>
      <c r="G858">
        <v>3</v>
      </c>
      <c r="H858" t="s">
        <v>232</v>
      </c>
      <c r="I858">
        <v>3033</v>
      </c>
      <c r="J858" t="s">
        <v>239</v>
      </c>
      <c r="K858" t="s">
        <v>234</v>
      </c>
    </row>
    <row r="859" spans="1:11" x14ac:dyDescent="0.3">
      <c r="A859">
        <v>44</v>
      </c>
      <c r="B859">
        <v>1097</v>
      </c>
      <c r="C859" t="s">
        <v>235</v>
      </c>
      <c r="D859" t="s">
        <v>229</v>
      </c>
      <c r="E859" t="s">
        <v>236</v>
      </c>
      <c r="F859" t="s">
        <v>237</v>
      </c>
      <c r="G859">
        <v>3</v>
      </c>
      <c r="H859" t="s">
        <v>232</v>
      </c>
      <c r="I859">
        <v>2936</v>
      </c>
      <c r="J859" t="s">
        <v>233</v>
      </c>
      <c r="K859" t="s">
        <v>234</v>
      </c>
    </row>
    <row r="860" spans="1:11" x14ac:dyDescent="0.3">
      <c r="A860">
        <v>53</v>
      </c>
      <c r="B860">
        <v>1223</v>
      </c>
      <c r="C860" t="s">
        <v>235</v>
      </c>
      <c r="D860" t="s">
        <v>48</v>
      </c>
      <c r="E860" t="s">
        <v>230</v>
      </c>
      <c r="F860" t="s">
        <v>246</v>
      </c>
      <c r="G860">
        <v>3</v>
      </c>
      <c r="H860" t="s">
        <v>242</v>
      </c>
      <c r="I860">
        <v>18606</v>
      </c>
      <c r="J860" t="s">
        <v>239</v>
      </c>
      <c r="K860" t="s">
        <v>234</v>
      </c>
    </row>
    <row r="861" spans="1:11" x14ac:dyDescent="0.3">
      <c r="A861">
        <v>29</v>
      </c>
      <c r="B861">
        <v>942</v>
      </c>
      <c r="C861" t="s">
        <v>235</v>
      </c>
      <c r="D861" t="s">
        <v>229</v>
      </c>
      <c r="E861" t="s">
        <v>230</v>
      </c>
      <c r="F861" t="s">
        <v>237</v>
      </c>
      <c r="G861">
        <v>4</v>
      </c>
      <c r="H861" t="s">
        <v>238</v>
      </c>
      <c r="I861">
        <v>2168</v>
      </c>
      <c r="J861" t="s">
        <v>233</v>
      </c>
      <c r="K861" t="s">
        <v>234</v>
      </c>
    </row>
    <row r="862" spans="1:11" x14ac:dyDescent="0.3">
      <c r="A862">
        <v>22</v>
      </c>
      <c r="B862">
        <v>1256</v>
      </c>
      <c r="C862" t="s">
        <v>235</v>
      </c>
      <c r="D862" t="s">
        <v>229</v>
      </c>
      <c r="E862" t="s">
        <v>236</v>
      </c>
      <c r="F862" t="s">
        <v>237</v>
      </c>
      <c r="G862">
        <v>4</v>
      </c>
      <c r="H862" t="s">
        <v>238</v>
      </c>
      <c r="I862">
        <v>2853</v>
      </c>
      <c r="J862" t="s">
        <v>233</v>
      </c>
      <c r="K862" t="s">
        <v>240</v>
      </c>
    </row>
    <row r="863" spans="1:11" x14ac:dyDescent="0.3">
      <c r="A863">
        <v>46</v>
      </c>
      <c r="B863">
        <v>1402</v>
      </c>
      <c r="C863" t="s">
        <v>228</v>
      </c>
      <c r="D863" t="s">
        <v>249</v>
      </c>
      <c r="E863" t="s">
        <v>230</v>
      </c>
      <c r="F863" t="s">
        <v>246</v>
      </c>
      <c r="G863">
        <v>1</v>
      </c>
      <c r="H863" t="s">
        <v>238</v>
      </c>
      <c r="I863">
        <v>17048</v>
      </c>
      <c r="J863" t="s">
        <v>239</v>
      </c>
      <c r="K863" t="s">
        <v>234</v>
      </c>
    </row>
    <row r="864" spans="1:11" x14ac:dyDescent="0.3">
      <c r="A864">
        <v>44</v>
      </c>
      <c r="B864">
        <v>111</v>
      </c>
      <c r="C864" t="s">
        <v>235</v>
      </c>
      <c r="D864" t="s">
        <v>229</v>
      </c>
      <c r="E864" t="s">
        <v>236</v>
      </c>
      <c r="F864" t="s">
        <v>237</v>
      </c>
      <c r="G864">
        <v>3</v>
      </c>
      <c r="H864" t="s">
        <v>232</v>
      </c>
      <c r="I864">
        <v>2290</v>
      </c>
      <c r="J864" t="s">
        <v>239</v>
      </c>
      <c r="K864" t="s">
        <v>245</v>
      </c>
    </row>
    <row r="865" spans="1:11" x14ac:dyDescent="0.3">
      <c r="A865">
        <v>33</v>
      </c>
      <c r="B865">
        <v>147</v>
      </c>
      <c r="C865" t="s">
        <v>251</v>
      </c>
      <c r="D865" t="s">
        <v>251</v>
      </c>
      <c r="E865" t="s">
        <v>236</v>
      </c>
      <c r="F865" t="s">
        <v>251</v>
      </c>
      <c r="G865">
        <v>3</v>
      </c>
      <c r="H865" t="s">
        <v>238</v>
      </c>
      <c r="I865">
        <v>3600</v>
      </c>
      <c r="J865" t="s">
        <v>239</v>
      </c>
      <c r="K865" t="s">
        <v>234</v>
      </c>
    </row>
    <row r="866" spans="1:11" x14ac:dyDescent="0.3">
      <c r="A866">
        <v>41</v>
      </c>
      <c r="B866">
        <v>906</v>
      </c>
      <c r="C866" t="s">
        <v>235</v>
      </c>
      <c r="D866" t="s">
        <v>229</v>
      </c>
      <c r="E866" t="s">
        <v>236</v>
      </c>
      <c r="F866" t="s">
        <v>237</v>
      </c>
      <c r="G866">
        <v>1</v>
      </c>
      <c r="H866" t="s">
        <v>242</v>
      </c>
      <c r="I866">
        <v>2107</v>
      </c>
      <c r="J866" t="s">
        <v>239</v>
      </c>
      <c r="K866" t="s">
        <v>245</v>
      </c>
    </row>
    <row r="867" spans="1:11" x14ac:dyDescent="0.3">
      <c r="A867">
        <v>30</v>
      </c>
      <c r="B867">
        <v>1329</v>
      </c>
      <c r="C867" t="s">
        <v>228</v>
      </c>
      <c r="D867" t="s">
        <v>229</v>
      </c>
      <c r="E867" t="s">
        <v>236</v>
      </c>
      <c r="F867" t="s">
        <v>231</v>
      </c>
      <c r="G867">
        <v>1</v>
      </c>
      <c r="H867" t="s">
        <v>242</v>
      </c>
      <c r="I867">
        <v>4115</v>
      </c>
      <c r="J867" t="s">
        <v>239</v>
      </c>
      <c r="K867" t="s">
        <v>234</v>
      </c>
    </row>
    <row r="868" spans="1:11" x14ac:dyDescent="0.3">
      <c r="A868">
        <v>40</v>
      </c>
      <c r="B868">
        <v>1184</v>
      </c>
      <c r="C868" t="s">
        <v>228</v>
      </c>
      <c r="D868" t="s">
        <v>48</v>
      </c>
      <c r="E868" t="s">
        <v>236</v>
      </c>
      <c r="F868" t="s">
        <v>231</v>
      </c>
      <c r="G868">
        <v>2</v>
      </c>
      <c r="H868" t="s">
        <v>238</v>
      </c>
      <c r="I868">
        <v>4327</v>
      </c>
      <c r="J868" t="s">
        <v>239</v>
      </c>
      <c r="K868" t="s">
        <v>240</v>
      </c>
    </row>
    <row r="869" spans="1:11" x14ac:dyDescent="0.3">
      <c r="A869">
        <v>50</v>
      </c>
      <c r="B869">
        <v>1421</v>
      </c>
      <c r="C869" t="s">
        <v>235</v>
      </c>
      <c r="D869" t="s">
        <v>48</v>
      </c>
      <c r="E869" t="s">
        <v>230</v>
      </c>
      <c r="F869" t="s">
        <v>246</v>
      </c>
      <c r="G869">
        <v>1</v>
      </c>
      <c r="H869" t="s">
        <v>238</v>
      </c>
      <c r="I869">
        <v>17856</v>
      </c>
      <c r="J869" t="s">
        <v>239</v>
      </c>
      <c r="K869" t="s">
        <v>240</v>
      </c>
    </row>
    <row r="870" spans="1:11" x14ac:dyDescent="0.3">
      <c r="A870">
        <v>28</v>
      </c>
      <c r="B870">
        <v>1179</v>
      </c>
      <c r="C870" t="s">
        <v>235</v>
      </c>
      <c r="D870" t="s">
        <v>48</v>
      </c>
      <c r="E870" t="s">
        <v>236</v>
      </c>
      <c r="F870" t="s">
        <v>241</v>
      </c>
      <c r="G870">
        <v>1</v>
      </c>
      <c r="H870" t="s">
        <v>238</v>
      </c>
      <c r="I870">
        <v>3196</v>
      </c>
      <c r="J870" t="s">
        <v>239</v>
      </c>
      <c r="K870" t="s">
        <v>234</v>
      </c>
    </row>
    <row r="871" spans="1:11" x14ac:dyDescent="0.3">
      <c r="A871">
        <v>46</v>
      </c>
      <c r="B871">
        <v>1450</v>
      </c>
      <c r="C871" t="s">
        <v>235</v>
      </c>
      <c r="D871" t="s">
        <v>229</v>
      </c>
      <c r="E871" t="s">
        <v>236</v>
      </c>
      <c r="F871" t="s">
        <v>248</v>
      </c>
      <c r="G871">
        <v>2</v>
      </c>
      <c r="H871" t="s">
        <v>238</v>
      </c>
      <c r="I871">
        <v>19081</v>
      </c>
      <c r="J871" t="s">
        <v>239</v>
      </c>
      <c r="K871" t="s">
        <v>234</v>
      </c>
    </row>
    <row r="872" spans="1:11" x14ac:dyDescent="0.3">
      <c r="A872">
        <v>35</v>
      </c>
      <c r="B872">
        <v>1361</v>
      </c>
      <c r="C872" t="s">
        <v>228</v>
      </c>
      <c r="D872" t="s">
        <v>229</v>
      </c>
      <c r="E872" t="s">
        <v>236</v>
      </c>
      <c r="F872" t="s">
        <v>231</v>
      </c>
      <c r="G872">
        <v>1</v>
      </c>
      <c r="H872" t="s">
        <v>238</v>
      </c>
      <c r="I872">
        <v>8966</v>
      </c>
      <c r="J872" t="s">
        <v>233</v>
      </c>
      <c r="K872" t="s">
        <v>234</v>
      </c>
    </row>
    <row r="873" spans="1:11" x14ac:dyDescent="0.3">
      <c r="A873">
        <v>24</v>
      </c>
      <c r="B873">
        <v>984</v>
      </c>
      <c r="C873" t="s">
        <v>235</v>
      </c>
      <c r="D873" t="s">
        <v>229</v>
      </c>
      <c r="E873" t="s">
        <v>230</v>
      </c>
      <c r="F873" t="s">
        <v>241</v>
      </c>
      <c r="G873">
        <v>2</v>
      </c>
      <c r="H873" t="s">
        <v>238</v>
      </c>
      <c r="I873">
        <v>2210</v>
      </c>
      <c r="J873" t="s">
        <v>239</v>
      </c>
      <c r="K873" t="s">
        <v>234</v>
      </c>
    </row>
    <row r="874" spans="1:11" x14ac:dyDescent="0.3">
      <c r="A874">
        <v>33</v>
      </c>
      <c r="B874">
        <v>1146</v>
      </c>
      <c r="C874" t="s">
        <v>228</v>
      </c>
      <c r="D874" t="s">
        <v>48</v>
      </c>
      <c r="E874" t="s">
        <v>230</v>
      </c>
      <c r="F874" t="s">
        <v>231</v>
      </c>
      <c r="G874">
        <v>3</v>
      </c>
      <c r="H874" t="s">
        <v>238</v>
      </c>
      <c r="I874">
        <v>4539</v>
      </c>
      <c r="J874" t="s">
        <v>239</v>
      </c>
      <c r="K874" t="s">
        <v>240</v>
      </c>
    </row>
    <row r="875" spans="1:11" x14ac:dyDescent="0.3">
      <c r="A875">
        <v>36</v>
      </c>
      <c r="B875">
        <v>917</v>
      </c>
      <c r="C875" t="s">
        <v>235</v>
      </c>
      <c r="D875" t="s">
        <v>229</v>
      </c>
      <c r="E875" t="s">
        <v>236</v>
      </c>
      <c r="F875" t="s">
        <v>241</v>
      </c>
      <c r="G875">
        <v>3</v>
      </c>
      <c r="H875" t="s">
        <v>242</v>
      </c>
      <c r="I875">
        <v>2741</v>
      </c>
      <c r="J875" t="s">
        <v>239</v>
      </c>
      <c r="K875" t="s">
        <v>234</v>
      </c>
    </row>
    <row r="876" spans="1:11" x14ac:dyDescent="0.3">
      <c r="A876">
        <v>30</v>
      </c>
      <c r="B876">
        <v>853</v>
      </c>
      <c r="C876" t="s">
        <v>235</v>
      </c>
      <c r="D876" t="s">
        <v>229</v>
      </c>
      <c r="E876" t="s">
        <v>236</v>
      </c>
      <c r="F876" t="s">
        <v>241</v>
      </c>
      <c r="G876">
        <v>3</v>
      </c>
      <c r="H876" t="s">
        <v>242</v>
      </c>
      <c r="I876">
        <v>3491</v>
      </c>
      <c r="J876" t="s">
        <v>239</v>
      </c>
      <c r="K876" t="s">
        <v>234</v>
      </c>
    </row>
    <row r="877" spans="1:11" x14ac:dyDescent="0.3">
      <c r="A877">
        <v>44</v>
      </c>
      <c r="B877">
        <v>200</v>
      </c>
      <c r="C877" t="s">
        <v>235</v>
      </c>
      <c r="D877" t="s">
        <v>43</v>
      </c>
      <c r="E877" t="s">
        <v>236</v>
      </c>
      <c r="F877" t="s">
        <v>237</v>
      </c>
      <c r="G877">
        <v>4</v>
      </c>
      <c r="H877" t="s">
        <v>232</v>
      </c>
      <c r="I877">
        <v>4541</v>
      </c>
      <c r="J877" t="s">
        <v>239</v>
      </c>
      <c r="K877" t="s">
        <v>234</v>
      </c>
    </row>
    <row r="878" spans="1:11" x14ac:dyDescent="0.3">
      <c r="A878">
        <v>20</v>
      </c>
      <c r="B878">
        <v>654</v>
      </c>
      <c r="C878" t="s">
        <v>228</v>
      </c>
      <c r="D878" t="s">
        <v>249</v>
      </c>
      <c r="E878" t="s">
        <v>236</v>
      </c>
      <c r="F878" t="s">
        <v>247</v>
      </c>
      <c r="G878">
        <v>4</v>
      </c>
      <c r="H878" t="s">
        <v>232</v>
      </c>
      <c r="I878">
        <v>2678</v>
      </c>
      <c r="J878" t="s">
        <v>239</v>
      </c>
      <c r="K878" t="s">
        <v>234</v>
      </c>
    </row>
    <row r="879" spans="1:11" x14ac:dyDescent="0.3">
      <c r="A879">
        <v>46</v>
      </c>
      <c r="B879">
        <v>150</v>
      </c>
      <c r="C879" t="s">
        <v>235</v>
      </c>
      <c r="D879" t="s">
        <v>250</v>
      </c>
      <c r="E879" t="s">
        <v>236</v>
      </c>
      <c r="F879" t="s">
        <v>243</v>
      </c>
      <c r="G879">
        <v>4</v>
      </c>
      <c r="H879" t="s">
        <v>242</v>
      </c>
      <c r="I879">
        <v>7379</v>
      </c>
      <c r="J879" t="s">
        <v>239</v>
      </c>
      <c r="K879" t="s">
        <v>234</v>
      </c>
    </row>
    <row r="880" spans="1:11" x14ac:dyDescent="0.3">
      <c r="A880">
        <v>42</v>
      </c>
      <c r="B880">
        <v>179</v>
      </c>
      <c r="C880" t="s">
        <v>251</v>
      </c>
      <c r="D880" t="s">
        <v>48</v>
      </c>
      <c r="E880" t="s">
        <v>236</v>
      </c>
      <c r="F880" t="s">
        <v>251</v>
      </c>
      <c r="G880">
        <v>1</v>
      </c>
      <c r="H880" t="s">
        <v>238</v>
      </c>
      <c r="I880">
        <v>6272</v>
      </c>
      <c r="J880" t="s">
        <v>239</v>
      </c>
      <c r="K880" t="s">
        <v>245</v>
      </c>
    </row>
    <row r="881" spans="1:11" x14ac:dyDescent="0.3">
      <c r="A881">
        <v>60</v>
      </c>
      <c r="B881">
        <v>696</v>
      </c>
      <c r="C881" t="s">
        <v>228</v>
      </c>
      <c r="D881" t="s">
        <v>249</v>
      </c>
      <c r="E881" t="s">
        <v>236</v>
      </c>
      <c r="F881" t="s">
        <v>231</v>
      </c>
      <c r="G881">
        <v>4</v>
      </c>
      <c r="H881" t="s">
        <v>242</v>
      </c>
      <c r="I881">
        <v>5220</v>
      </c>
      <c r="J881" t="s">
        <v>233</v>
      </c>
      <c r="K881" t="s">
        <v>234</v>
      </c>
    </row>
    <row r="882" spans="1:11" x14ac:dyDescent="0.3">
      <c r="A882">
        <v>32</v>
      </c>
      <c r="B882">
        <v>116</v>
      </c>
      <c r="C882" t="s">
        <v>235</v>
      </c>
      <c r="D882" t="s">
        <v>43</v>
      </c>
      <c r="E882" t="s">
        <v>230</v>
      </c>
      <c r="F882" t="s">
        <v>241</v>
      </c>
      <c r="G882">
        <v>2</v>
      </c>
      <c r="H882" t="s">
        <v>238</v>
      </c>
      <c r="I882">
        <v>2743</v>
      </c>
      <c r="J882" t="s">
        <v>239</v>
      </c>
      <c r="K882" t="s">
        <v>240</v>
      </c>
    </row>
    <row r="883" spans="1:11" x14ac:dyDescent="0.3">
      <c r="A883">
        <v>32</v>
      </c>
      <c r="B883">
        <v>1316</v>
      </c>
      <c r="C883" t="s">
        <v>235</v>
      </c>
      <c r="D883" t="s">
        <v>229</v>
      </c>
      <c r="E883" t="s">
        <v>230</v>
      </c>
      <c r="F883" t="s">
        <v>237</v>
      </c>
      <c r="G883">
        <v>3</v>
      </c>
      <c r="H883" t="s">
        <v>232</v>
      </c>
      <c r="I883">
        <v>4998</v>
      </c>
      <c r="J883" t="s">
        <v>233</v>
      </c>
      <c r="K883" t="s">
        <v>240</v>
      </c>
    </row>
    <row r="884" spans="1:11" x14ac:dyDescent="0.3">
      <c r="A884">
        <v>36</v>
      </c>
      <c r="B884">
        <v>363</v>
      </c>
      <c r="C884" t="s">
        <v>235</v>
      </c>
      <c r="D884" t="s">
        <v>250</v>
      </c>
      <c r="E884" t="s">
        <v>230</v>
      </c>
      <c r="F884" t="s">
        <v>243</v>
      </c>
      <c r="G884">
        <v>1</v>
      </c>
      <c r="H884" t="s">
        <v>242</v>
      </c>
      <c r="I884">
        <v>10252</v>
      </c>
      <c r="J884" t="s">
        <v>233</v>
      </c>
      <c r="K884" t="s">
        <v>234</v>
      </c>
    </row>
    <row r="885" spans="1:11" x14ac:dyDescent="0.3">
      <c r="A885">
        <v>33</v>
      </c>
      <c r="B885">
        <v>117</v>
      </c>
      <c r="C885" t="s">
        <v>235</v>
      </c>
      <c r="D885" t="s">
        <v>48</v>
      </c>
      <c r="E885" t="s">
        <v>236</v>
      </c>
      <c r="F885" t="s">
        <v>237</v>
      </c>
      <c r="G885">
        <v>4</v>
      </c>
      <c r="H885" t="s">
        <v>238</v>
      </c>
      <c r="I885">
        <v>2781</v>
      </c>
      <c r="J885" t="s">
        <v>239</v>
      </c>
      <c r="K885" t="s">
        <v>234</v>
      </c>
    </row>
    <row r="886" spans="1:11" x14ac:dyDescent="0.3">
      <c r="A886">
        <v>40</v>
      </c>
      <c r="B886">
        <v>107</v>
      </c>
      <c r="C886" t="s">
        <v>228</v>
      </c>
      <c r="D886" t="s">
        <v>250</v>
      </c>
      <c r="E886" t="s">
        <v>230</v>
      </c>
      <c r="F886" t="s">
        <v>231</v>
      </c>
      <c r="G886">
        <v>2</v>
      </c>
      <c r="H886" t="s">
        <v>242</v>
      </c>
      <c r="I886">
        <v>6852</v>
      </c>
      <c r="J886" t="s">
        <v>239</v>
      </c>
      <c r="K886" t="s">
        <v>234</v>
      </c>
    </row>
    <row r="887" spans="1:11" x14ac:dyDescent="0.3">
      <c r="A887">
        <v>25</v>
      </c>
      <c r="B887">
        <v>1356</v>
      </c>
      <c r="C887" t="s">
        <v>228</v>
      </c>
      <c r="D887" t="s">
        <v>229</v>
      </c>
      <c r="E887" t="s">
        <v>236</v>
      </c>
      <c r="F887" t="s">
        <v>231</v>
      </c>
      <c r="G887">
        <v>4</v>
      </c>
      <c r="H887" t="s">
        <v>232</v>
      </c>
      <c r="I887">
        <v>4950</v>
      </c>
      <c r="J887" t="s">
        <v>239</v>
      </c>
      <c r="K887" t="s">
        <v>234</v>
      </c>
    </row>
    <row r="888" spans="1:11" x14ac:dyDescent="0.3">
      <c r="A888">
        <v>30</v>
      </c>
      <c r="B888">
        <v>1465</v>
      </c>
      <c r="C888" t="s">
        <v>235</v>
      </c>
      <c r="D888" t="s">
        <v>48</v>
      </c>
      <c r="E888" t="s">
        <v>236</v>
      </c>
      <c r="F888" t="s">
        <v>237</v>
      </c>
      <c r="G888">
        <v>2</v>
      </c>
      <c r="H888" t="s">
        <v>238</v>
      </c>
      <c r="I888">
        <v>3579</v>
      </c>
      <c r="J888" t="s">
        <v>233</v>
      </c>
      <c r="K888" t="s">
        <v>234</v>
      </c>
    </row>
    <row r="889" spans="1:11" x14ac:dyDescent="0.3">
      <c r="A889">
        <v>42</v>
      </c>
      <c r="B889">
        <v>458</v>
      </c>
      <c r="C889" t="s">
        <v>235</v>
      </c>
      <c r="D889" t="s">
        <v>48</v>
      </c>
      <c r="E889" t="s">
        <v>230</v>
      </c>
      <c r="F889" t="s">
        <v>248</v>
      </c>
      <c r="G889">
        <v>1</v>
      </c>
      <c r="H889" t="s">
        <v>238</v>
      </c>
      <c r="I889">
        <v>13191</v>
      </c>
      <c r="J889" t="s">
        <v>233</v>
      </c>
      <c r="K889" t="s">
        <v>240</v>
      </c>
    </row>
    <row r="890" spans="1:11" x14ac:dyDescent="0.3">
      <c r="A890">
        <v>35</v>
      </c>
      <c r="B890">
        <v>1212</v>
      </c>
      <c r="C890" t="s">
        <v>228</v>
      </c>
      <c r="D890" t="s">
        <v>249</v>
      </c>
      <c r="E890" t="s">
        <v>230</v>
      </c>
      <c r="F890" t="s">
        <v>231</v>
      </c>
      <c r="G890">
        <v>4</v>
      </c>
      <c r="H890" t="s">
        <v>238</v>
      </c>
      <c r="I890">
        <v>10377</v>
      </c>
      <c r="J890" t="s">
        <v>233</v>
      </c>
      <c r="K890" t="s">
        <v>245</v>
      </c>
    </row>
    <row r="891" spans="1:11" x14ac:dyDescent="0.3">
      <c r="A891">
        <v>27</v>
      </c>
      <c r="B891">
        <v>1103</v>
      </c>
      <c r="C891" t="s">
        <v>235</v>
      </c>
      <c r="D891" t="s">
        <v>229</v>
      </c>
      <c r="E891" t="s">
        <v>236</v>
      </c>
      <c r="F891" t="s">
        <v>237</v>
      </c>
      <c r="G891">
        <v>1</v>
      </c>
      <c r="H891" t="s">
        <v>238</v>
      </c>
      <c r="I891">
        <v>2235</v>
      </c>
      <c r="J891" t="s">
        <v>233</v>
      </c>
      <c r="K891" t="s">
        <v>234</v>
      </c>
    </row>
    <row r="892" spans="1:11" x14ac:dyDescent="0.3">
      <c r="A892">
        <v>54</v>
      </c>
      <c r="B892">
        <v>966</v>
      </c>
      <c r="C892" t="s">
        <v>235</v>
      </c>
      <c r="D892" t="s">
        <v>229</v>
      </c>
      <c r="E892" t="s">
        <v>230</v>
      </c>
      <c r="F892" t="s">
        <v>243</v>
      </c>
      <c r="G892">
        <v>3</v>
      </c>
      <c r="H892" t="s">
        <v>242</v>
      </c>
      <c r="I892">
        <v>10502</v>
      </c>
      <c r="J892" t="s">
        <v>239</v>
      </c>
      <c r="K892" t="s">
        <v>240</v>
      </c>
    </row>
    <row r="893" spans="1:11" x14ac:dyDescent="0.3">
      <c r="A893">
        <v>44</v>
      </c>
      <c r="B893">
        <v>1117</v>
      </c>
      <c r="C893" t="s">
        <v>235</v>
      </c>
      <c r="D893" t="s">
        <v>229</v>
      </c>
      <c r="E893" t="s">
        <v>230</v>
      </c>
      <c r="F893" t="s">
        <v>237</v>
      </c>
      <c r="G893">
        <v>4</v>
      </c>
      <c r="H893" t="s">
        <v>238</v>
      </c>
      <c r="I893">
        <v>2011</v>
      </c>
      <c r="J893" t="s">
        <v>239</v>
      </c>
      <c r="K893" t="s">
        <v>234</v>
      </c>
    </row>
    <row r="894" spans="1:11" x14ac:dyDescent="0.3">
      <c r="A894">
        <v>19</v>
      </c>
      <c r="B894">
        <v>504</v>
      </c>
      <c r="C894" t="s">
        <v>235</v>
      </c>
      <c r="D894" t="s">
        <v>48</v>
      </c>
      <c r="E894" t="s">
        <v>230</v>
      </c>
      <c r="F894" t="s">
        <v>237</v>
      </c>
      <c r="G894">
        <v>2</v>
      </c>
      <c r="H894" t="s">
        <v>232</v>
      </c>
      <c r="I894">
        <v>1859</v>
      </c>
      <c r="J894" t="s">
        <v>233</v>
      </c>
      <c r="K894" t="s">
        <v>245</v>
      </c>
    </row>
    <row r="895" spans="1:11" x14ac:dyDescent="0.3">
      <c r="A895">
        <v>29</v>
      </c>
      <c r="B895">
        <v>1010</v>
      </c>
      <c r="C895" t="s">
        <v>235</v>
      </c>
      <c r="D895" t="s">
        <v>229</v>
      </c>
      <c r="E895" t="s">
        <v>230</v>
      </c>
      <c r="F895" t="s">
        <v>237</v>
      </c>
      <c r="G895">
        <v>4</v>
      </c>
      <c r="H895" t="s">
        <v>242</v>
      </c>
      <c r="I895">
        <v>3760</v>
      </c>
      <c r="J895" t="s">
        <v>239</v>
      </c>
      <c r="K895" t="s">
        <v>234</v>
      </c>
    </row>
    <row r="896" spans="1:11" x14ac:dyDescent="0.3">
      <c r="A896">
        <v>54</v>
      </c>
      <c r="B896">
        <v>685</v>
      </c>
      <c r="C896" t="s">
        <v>235</v>
      </c>
      <c r="D896" t="s">
        <v>229</v>
      </c>
      <c r="E896" t="s">
        <v>236</v>
      </c>
      <c r="F896" t="s">
        <v>248</v>
      </c>
      <c r="G896">
        <v>4</v>
      </c>
      <c r="H896" t="s">
        <v>238</v>
      </c>
      <c r="I896">
        <v>17779</v>
      </c>
      <c r="J896" t="s">
        <v>239</v>
      </c>
      <c r="K896" t="s">
        <v>234</v>
      </c>
    </row>
    <row r="897" spans="1:11" x14ac:dyDescent="0.3">
      <c r="A897">
        <v>31</v>
      </c>
      <c r="B897">
        <v>1332</v>
      </c>
      <c r="C897" t="s">
        <v>235</v>
      </c>
      <c r="D897" t="s">
        <v>48</v>
      </c>
      <c r="E897" t="s">
        <v>236</v>
      </c>
      <c r="F897" t="s">
        <v>244</v>
      </c>
      <c r="G897">
        <v>1</v>
      </c>
      <c r="H897" t="s">
        <v>238</v>
      </c>
      <c r="I897">
        <v>6833</v>
      </c>
      <c r="J897" t="s">
        <v>233</v>
      </c>
      <c r="K897" t="s">
        <v>234</v>
      </c>
    </row>
    <row r="898" spans="1:11" x14ac:dyDescent="0.3">
      <c r="A898">
        <v>31</v>
      </c>
      <c r="B898">
        <v>1062</v>
      </c>
      <c r="C898" t="s">
        <v>235</v>
      </c>
      <c r="D898" t="s">
        <v>48</v>
      </c>
      <c r="E898" t="s">
        <v>230</v>
      </c>
      <c r="F898" t="s">
        <v>244</v>
      </c>
      <c r="G898">
        <v>1</v>
      </c>
      <c r="H898" t="s">
        <v>232</v>
      </c>
      <c r="I898">
        <v>6812</v>
      </c>
      <c r="J898" t="s">
        <v>239</v>
      </c>
      <c r="K898" t="s">
        <v>234</v>
      </c>
    </row>
    <row r="899" spans="1:11" x14ac:dyDescent="0.3">
      <c r="A899">
        <v>59</v>
      </c>
      <c r="B899">
        <v>326</v>
      </c>
      <c r="C899" t="s">
        <v>228</v>
      </c>
      <c r="D899" t="s">
        <v>229</v>
      </c>
      <c r="E899" t="s">
        <v>230</v>
      </c>
      <c r="F899" t="s">
        <v>231</v>
      </c>
      <c r="G899">
        <v>4</v>
      </c>
      <c r="H899" t="s">
        <v>232</v>
      </c>
      <c r="I899">
        <v>5171</v>
      </c>
      <c r="J899" t="s">
        <v>239</v>
      </c>
      <c r="K899" t="s">
        <v>234</v>
      </c>
    </row>
    <row r="900" spans="1:11" x14ac:dyDescent="0.3">
      <c r="A900">
        <v>43</v>
      </c>
      <c r="B900">
        <v>920</v>
      </c>
      <c r="C900" t="s">
        <v>235</v>
      </c>
      <c r="D900" t="s">
        <v>229</v>
      </c>
      <c r="E900" t="s">
        <v>236</v>
      </c>
      <c r="F900" t="s">
        <v>248</v>
      </c>
      <c r="G900">
        <v>4</v>
      </c>
      <c r="H900" t="s">
        <v>238</v>
      </c>
      <c r="I900">
        <v>19740</v>
      </c>
      <c r="J900" t="s">
        <v>239</v>
      </c>
      <c r="K900" t="s">
        <v>234</v>
      </c>
    </row>
    <row r="901" spans="1:11" x14ac:dyDescent="0.3">
      <c r="A901">
        <v>49</v>
      </c>
      <c r="B901">
        <v>1098</v>
      </c>
      <c r="C901" t="s">
        <v>235</v>
      </c>
      <c r="D901" t="s">
        <v>48</v>
      </c>
      <c r="E901" t="s">
        <v>236</v>
      </c>
      <c r="F901" t="s">
        <v>246</v>
      </c>
      <c r="G901">
        <v>3</v>
      </c>
      <c r="H901" t="s">
        <v>238</v>
      </c>
      <c r="I901">
        <v>18711</v>
      </c>
      <c r="J901" t="s">
        <v>239</v>
      </c>
      <c r="K901" t="s">
        <v>234</v>
      </c>
    </row>
    <row r="902" spans="1:11" x14ac:dyDescent="0.3">
      <c r="A902">
        <v>36</v>
      </c>
      <c r="B902">
        <v>469</v>
      </c>
      <c r="C902" t="s">
        <v>235</v>
      </c>
      <c r="D902" t="s">
        <v>250</v>
      </c>
      <c r="E902" t="s">
        <v>236</v>
      </c>
      <c r="F902" t="s">
        <v>237</v>
      </c>
      <c r="G902">
        <v>2</v>
      </c>
      <c r="H902" t="s">
        <v>238</v>
      </c>
      <c r="I902">
        <v>3692</v>
      </c>
      <c r="J902" t="s">
        <v>239</v>
      </c>
      <c r="K902" t="s">
        <v>240</v>
      </c>
    </row>
    <row r="903" spans="1:11" x14ac:dyDescent="0.3">
      <c r="A903">
        <v>48</v>
      </c>
      <c r="B903">
        <v>969</v>
      </c>
      <c r="C903" t="s">
        <v>235</v>
      </c>
      <c r="D903" t="s">
        <v>250</v>
      </c>
      <c r="E903" t="s">
        <v>236</v>
      </c>
      <c r="F903" t="s">
        <v>241</v>
      </c>
      <c r="G903">
        <v>2</v>
      </c>
      <c r="H903" t="s">
        <v>232</v>
      </c>
      <c r="I903">
        <v>2559</v>
      </c>
      <c r="J903" t="s">
        <v>239</v>
      </c>
      <c r="K903" t="s">
        <v>234</v>
      </c>
    </row>
    <row r="904" spans="1:11" x14ac:dyDescent="0.3">
      <c r="A904">
        <v>27</v>
      </c>
      <c r="B904">
        <v>1167</v>
      </c>
      <c r="C904" t="s">
        <v>235</v>
      </c>
      <c r="D904" t="s">
        <v>229</v>
      </c>
      <c r="E904" t="s">
        <v>236</v>
      </c>
      <c r="F904" t="s">
        <v>237</v>
      </c>
      <c r="G904">
        <v>3</v>
      </c>
      <c r="H904" t="s">
        <v>242</v>
      </c>
      <c r="I904">
        <v>2517</v>
      </c>
      <c r="J904" t="s">
        <v>239</v>
      </c>
      <c r="K904" t="s">
        <v>234</v>
      </c>
    </row>
    <row r="905" spans="1:11" x14ac:dyDescent="0.3">
      <c r="A905">
        <v>29</v>
      </c>
      <c r="B905">
        <v>1329</v>
      </c>
      <c r="C905" t="s">
        <v>235</v>
      </c>
      <c r="D905" t="s">
        <v>229</v>
      </c>
      <c r="E905" t="s">
        <v>236</v>
      </c>
      <c r="F905" t="s">
        <v>244</v>
      </c>
      <c r="G905">
        <v>4</v>
      </c>
      <c r="H905" t="s">
        <v>242</v>
      </c>
      <c r="I905">
        <v>6623</v>
      </c>
      <c r="J905" t="s">
        <v>233</v>
      </c>
      <c r="K905" t="s">
        <v>234</v>
      </c>
    </row>
    <row r="906" spans="1:11" x14ac:dyDescent="0.3">
      <c r="A906">
        <v>48</v>
      </c>
      <c r="B906">
        <v>715</v>
      </c>
      <c r="C906" t="s">
        <v>235</v>
      </c>
      <c r="D906" t="s">
        <v>229</v>
      </c>
      <c r="E906" t="s">
        <v>236</v>
      </c>
      <c r="F906" t="s">
        <v>248</v>
      </c>
      <c r="G906">
        <v>4</v>
      </c>
      <c r="H906" t="s">
        <v>232</v>
      </c>
      <c r="I906">
        <v>18265</v>
      </c>
      <c r="J906" t="s">
        <v>239</v>
      </c>
      <c r="K906" t="s">
        <v>234</v>
      </c>
    </row>
    <row r="907" spans="1:11" x14ac:dyDescent="0.3">
      <c r="A907">
        <v>29</v>
      </c>
      <c r="B907">
        <v>694</v>
      </c>
      <c r="C907" t="s">
        <v>235</v>
      </c>
      <c r="D907" t="s">
        <v>229</v>
      </c>
      <c r="E907" t="s">
        <v>230</v>
      </c>
      <c r="F907" t="s">
        <v>248</v>
      </c>
      <c r="G907">
        <v>4</v>
      </c>
      <c r="H907" t="s">
        <v>242</v>
      </c>
      <c r="I907">
        <v>16124</v>
      </c>
      <c r="J907" t="s">
        <v>239</v>
      </c>
      <c r="K907" t="s">
        <v>234</v>
      </c>
    </row>
    <row r="908" spans="1:11" x14ac:dyDescent="0.3">
      <c r="A908">
        <v>34</v>
      </c>
      <c r="B908">
        <v>1320</v>
      </c>
      <c r="C908" t="s">
        <v>235</v>
      </c>
      <c r="D908" t="s">
        <v>250</v>
      </c>
      <c r="E908" t="s">
        <v>230</v>
      </c>
      <c r="F908" t="s">
        <v>237</v>
      </c>
      <c r="G908">
        <v>3</v>
      </c>
      <c r="H908" t="s">
        <v>238</v>
      </c>
      <c r="I908">
        <v>2585</v>
      </c>
      <c r="J908" t="s">
        <v>239</v>
      </c>
      <c r="K908" t="s">
        <v>234</v>
      </c>
    </row>
    <row r="909" spans="1:11" x14ac:dyDescent="0.3">
      <c r="A909">
        <v>44</v>
      </c>
      <c r="B909">
        <v>1099</v>
      </c>
      <c r="C909" t="s">
        <v>228</v>
      </c>
      <c r="D909" t="s">
        <v>249</v>
      </c>
      <c r="E909" t="s">
        <v>236</v>
      </c>
      <c r="F909" t="s">
        <v>246</v>
      </c>
      <c r="G909">
        <v>2</v>
      </c>
      <c r="H909" t="s">
        <v>238</v>
      </c>
      <c r="I909">
        <v>18213</v>
      </c>
      <c r="J909" t="s">
        <v>239</v>
      </c>
      <c r="K909" t="s">
        <v>234</v>
      </c>
    </row>
    <row r="910" spans="1:11" x14ac:dyDescent="0.3">
      <c r="A910">
        <v>33</v>
      </c>
      <c r="B910">
        <v>536</v>
      </c>
      <c r="C910" t="s">
        <v>228</v>
      </c>
      <c r="D910" t="s">
        <v>249</v>
      </c>
      <c r="E910" t="s">
        <v>236</v>
      </c>
      <c r="F910" t="s">
        <v>231</v>
      </c>
      <c r="G910">
        <v>3</v>
      </c>
      <c r="H910" t="s">
        <v>242</v>
      </c>
      <c r="I910">
        <v>8380</v>
      </c>
      <c r="J910" t="s">
        <v>233</v>
      </c>
      <c r="K910" t="s">
        <v>234</v>
      </c>
    </row>
    <row r="911" spans="1:11" x14ac:dyDescent="0.3">
      <c r="A911">
        <v>19</v>
      </c>
      <c r="B911">
        <v>265</v>
      </c>
      <c r="C911" t="s">
        <v>235</v>
      </c>
      <c r="D911" t="s">
        <v>229</v>
      </c>
      <c r="E911" t="s">
        <v>230</v>
      </c>
      <c r="F911" t="s">
        <v>237</v>
      </c>
      <c r="G911">
        <v>4</v>
      </c>
      <c r="H911" t="s">
        <v>232</v>
      </c>
      <c r="I911">
        <v>2994</v>
      </c>
      <c r="J911" t="s">
        <v>233</v>
      </c>
      <c r="K911" t="s">
        <v>234</v>
      </c>
    </row>
    <row r="912" spans="1:11" x14ac:dyDescent="0.3">
      <c r="A912">
        <v>23</v>
      </c>
      <c r="B912">
        <v>373</v>
      </c>
      <c r="C912" t="s">
        <v>235</v>
      </c>
      <c r="D912" t="s">
        <v>229</v>
      </c>
      <c r="E912" t="s">
        <v>236</v>
      </c>
      <c r="F912" t="s">
        <v>237</v>
      </c>
      <c r="G912">
        <v>3</v>
      </c>
      <c r="H912" t="s">
        <v>238</v>
      </c>
      <c r="I912">
        <v>1223</v>
      </c>
      <c r="J912" t="s">
        <v>239</v>
      </c>
      <c r="K912" t="s">
        <v>234</v>
      </c>
    </row>
    <row r="913" spans="1:11" x14ac:dyDescent="0.3">
      <c r="A913">
        <v>25</v>
      </c>
      <c r="B913">
        <v>599</v>
      </c>
      <c r="C913" t="s">
        <v>228</v>
      </c>
      <c r="D913" t="s">
        <v>229</v>
      </c>
      <c r="E913" t="s">
        <v>236</v>
      </c>
      <c r="F913" t="s">
        <v>247</v>
      </c>
      <c r="G913">
        <v>4</v>
      </c>
      <c r="H913" t="s">
        <v>232</v>
      </c>
      <c r="I913">
        <v>1118</v>
      </c>
      <c r="J913" t="s">
        <v>233</v>
      </c>
      <c r="K913" t="s">
        <v>240</v>
      </c>
    </row>
    <row r="914" spans="1:11" x14ac:dyDescent="0.3">
      <c r="A914">
        <v>26</v>
      </c>
      <c r="B914">
        <v>583</v>
      </c>
      <c r="C914" t="s">
        <v>235</v>
      </c>
      <c r="D914" t="s">
        <v>229</v>
      </c>
      <c r="E914" t="s">
        <v>236</v>
      </c>
      <c r="F914" t="s">
        <v>237</v>
      </c>
      <c r="G914">
        <v>4</v>
      </c>
      <c r="H914" t="s">
        <v>232</v>
      </c>
      <c r="I914">
        <v>2875</v>
      </c>
      <c r="J914" t="s">
        <v>233</v>
      </c>
      <c r="K914" t="s">
        <v>234</v>
      </c>
    </row>
    <row r="915" spans="1:11" x14ac:dyDescent="0.3">
      <c r="A915">
        <v>45</v>
      </c>
      <c r="B915">
        <v>1449</v>
      </c>
      <c r="C915" t="s">
        <v>228</v>
      </c>
      <c r="D915" t="s">
        <v>249</v>
      </c>
      <c r="E915" t="s">
        <v>230</v>
      </c>
      <c r="F915" t="s">
        <v>246</v>
      </c>
      <c r="G915">
        <v>2</v>
      </c>
      <c r="H915" t="s">
        <v>232</v>
      </c>
      <c r="I915">
        <v>18824</v>
      </c>
      <c r="J915" t="s">
        <v>233</v>
      </c>
      <c r="K915" t="s">
        <v>234</v>
      </c>
    </row>
    <row r="916" spans="1:11" x14ac:dyDescent="0.3">
      <c r="A916">
        <v>55</v>
      </c>
      <c r="B916">
        <v>177</v>
      </c>
      <c r="C916" t="s">
        <v>235</v>
      </c>
      <c r="D916" t="s">
        <v>48</v>
      </c>
      <c r="E916" t="s">
        <v>236</v>
      </c>
      <c r="F916" t="s">
        <v>244</v>
      </c>
      <c r="G916">
        <v>2</v>
      </c>
      <c r="H916" t="s">
        <v>242</v>
      </c>
      <c r="I916">
        <v>13577</v>
      </c>
      <c r="J916" t="s">
        <v>233</v>
      </c>
      <c r="K916" t="s">
        <v>245</v>
      </c>
    </row>
    <row r="917" spans="1:11" x14ac:dyDescent="0.3">
      <c r="A917">
        <v>21</v>
      </c>
      <c r="B917">
        <v>251</v>
      </c>
      <c r="C917" t="s">
        <v>235</v>
      </c>
      <c r="D917" t="s">
        <v>229</v>
      </c>
      <c r="E917" t="s">
        <v>230</v>
      </c>
      <c r="F917" t="s">
        <v>241</v>
      </c>
      <c r="G917">
        <v>3</v>
      </c>
      <c r="H917" t="s">
        <v>232</v>
      </c>
      <c r="I917">
        <v>2625</v>
      </c>
      <c r="J917" t="s">
        <v>239</v>
      </c>
      <c r="K917" t="s">
        <v>240</v>
      </c>
    </row>
    <row r="918" spans="1:11" x14ac:dyDescent="0.3">
      <c r="A918">
        <v>46</v>
      </c>
      <c r="B918">
        <v>168</v>
      </c>
      <c r="C918" t="s">
        <v>228</v>
      </c>
      <c r="D918" t="s">
        <v>249</v>
      </c>
      <c r="E918" t="s">
        <v>230</v>
      </c>
      <c r="F918" t="s">
        <v>246</v>
      </c>
      <c r="G918">
        <v>2</v>
      </c>
      <c r="H918" t="s">
        <v>238</v>
      </c>
      <c r="I918">
        <v>18789</v>
      </c>
      <c r="J918" t="s">
        <v>239</v>
      </c>
      <c r="K918" t="s">
        <v>234</v>
      </c>
    </row>
    <row r="919" spans="1:11" x14ac:dyDescent="0.3">
      <c r="A919">
        <v>34</v>
      </c>
      <c r="B919">
        <v>131</v>
      </c>
      <c r="C919" t="s">
        <v>228</v>
      </c>
      <c r="D919" t="s">
        <v>249</v>
      </c>
      <c r="E919" t="s">
        <v>230</v>
      </c>
      <c r="F919" t="s">
        <v>231</v>
      </c>
      <c r="G919">
        <v>1</v>
      </c>
      <c r="H919" t="s">
        <v>232</v>
      </c>
      <c r="I919">
        <v>4538</v>
      </c>
      <c r="J919" t="s">
        <v>233</v>
      </c>
      <c r="K919" t="s">
        <v>234</v>
      </c>
    </row>
    <row r="920" spans="1:11" x14ac:dyDescent="0.3">
      <c r="A920">
        <v>51</v>
      </c>
      <c r="B920">
        <v>237</v>
      </c>
      <c r="C920" t="s">
        <v>228</v>
      </c>
      <c r="D920" t="s">
        <v>229</v>
      </c>
      <c r="E920" t="s">
        <v>236</v>
      </c>
      <c r="F920" t="s">
        <v>246</v>
      </c>
      <c r="G920">
        <v>2</v>
      </c>
      <c r="H920" t="s">
        <v>242</v>
      </c>
      <c r="I920">
        <v>19847</v>
      </c>
      <c r="J920" t="s">
        <v>233</v>
      </c>
      <c r="K920" t="s">
        <v>240</v>
      </c>
    </row>
    <row r="921" spans="1:11" x14ac:dyDescent="0.3">
      <c r="A921">
        <v>59</v>
      </c>
      <c r="B921">
        <v>1429</v>
      </c>
      <c r="C921" t="s">
        <v>235</v>
      </c>
      <c r="D921" t="s">
        <v>48</v>
      </c>
      <c r="E921" t="s">
        <v>236</v>
      </c>
      <c r="F921" t="s">
        <v>243</v>
      </c>
      <c r="G921">
        <v>4</v>
      </c>
      <c r="H921" t="s">
        <v>232</v>
      </c>
      <c r="I921">
        <v>10512</v>
      </c>
      <c r="J921" t="s">
        <v>239</v>
      </c>
      <c r="K921" t="s">
        <v>234</v>
      </c>
    </row>
    <row r="922" spans="1:11" x14ac:dyDescent="0.3">
      <c r="A922">
        <v>34</v>
      </c>
      <c r="B922">
        <v>135</v>
      </c>
      <c r="C922" t="s">
        <v>235</v>
      </c>
      <c r="D922" t="s">
        <v>48</v>
      </c>
      <c r="E922" t="s">
        <v>230</v>
      </c>
      <c r="F922" t="s">
        <v>241</v>
      </c>
      <c r="G922">
        <v>2</v>
      </c>
      <c r="H922" t="s">
        <v>242</v>
      </c>
      <c r="I922">
        <v>4444</v>
      </c>
      <c r="J922" t="s">
        <v>239</v>
      </c>
      <c r="K922" t="s">
        <v>240</v>
      </c>
    </row>
    <row r="923" spans="1:11" x14ac:dyDescent="0.3">
      <c r="A923">
        <v>28</v>
      </c>
      <c r="B923">
        <v>791</v>
      </c>
      <c r="C923" t="s">
        <v>235</v>
      </c>
      <c r="D923" t="s">
        <v>48</v>
      </c>
      <c r="E923" t="s">
        <v>236</v>
      </c>
      <c r="F923" t="s">
        <v>241</v>
      </c>
      <c r="G923">
        <v>3</v>
      </c>
      <c r="H923" t="s">
        <v>232</v>
      </c>
      <c r="I923">
        <v>2154</v>
      </c>
      <c r="J923" t="s">
        <v>233</v>
      </c>
      <c r="K923" t="s">
        <v>240</v>
      </c>
    </row>
    <row r="924" spans="1:11" x14ac:dyDescent="0.3">
      <c r="A924">
        <v>44</v>
      </c>
      <c r="B924">
        <v>1199</v>
      </c>
      <c r="C924" t="s">
        <v>235</v>
      </c>
      <c r="D924" t="s">
        <v>229</v>
      </c>
      <c r="E924" t="s">
        <v>236</v>
      </c>
      <c r="F924" t="s">
        <v>246</v>
      </c>
      <c r="G924">
        <v>1</v>
      </c>
      <c r="H924" t="s">
        <v>242</v>
      </c>
      <c r="I924">
        <v>19190</v>
      </c>
      <c r="J924" t="s">
        <v>239</v>
      </c>
      <c r="K924" t="s">
        <v>234</v>
      </c>
    </row>
    <row r="925" spans="1:11" x14ac:dyDescent="0.3">
      <c r="A925">
        <v>34</v>
      </c>
      <c r="B925">
        <v>648</v>
      </c>
      <c r="C925" t="s">
        <v>251</v>
      </c>
      <c r="D925" t="s">
        <v>229</v>
      </c>
      <c r="E925" t="s">
        <v>236</v>
      </c>
      <c r="F925" t="s">
        <v>251</v>
      </c>
      <c r="G925">
        <v>2</v>
      </c>
      <c r="H925" t="s">
        <v>238</v>
      </c>
      <c r="I925">
        <v>4490</v>
      </c>
      <c r="J925" t="s">
        <v>239</v>
      </c>
      <c r="K925" t="s">
        <v>240</v>
      </c>
    </row>
    <row r="926" spans="1:11" x14ac:dyDescent="0.3">
      <c r="A926">
        <v>35</v>
      </c>
      <c r="B926">
        <v>735</v>
      </c>
      <c r="C926" t="s">
        <v>235</v>
      </c>
      <c r="D926" t="s">
        <v>229</v>
      </c>
      <c r="E926" t="s">
        <v>236</v>
      </c>
      <c r="F926" t="s">
        <v>237</v>
      </c>
      <c r="G926">
        <v>3</v>
      </c>
      <c r="H926" t="s">
        <v>238</v>
      </c>
      <c r="I926">
        <v>3506</v>
      </c>
      <c r="J926" t="s">
        <v>233</v>
      </c>
      <c r="K926" t="s">
        <v>234</v>
      </c>
    </row>
    <row r="927" spans="1:11" x14ac:dyDescent="0.3">
      <c r="A927">
        <v>42</v>
      </c>
      <c r="B927">
        <v>603</v>
      </c>
      <c r="C927" t="s">
        <v>235</v>
      </c>
      <c r="D927" t="s">
        <v>48</v>
      </c>
      <c r="E927" t="s">
        <v>230</v>
      </c>
      <c r="F927" t="s">
        <v>237</v>
      </c>
      <c r="G927">
        <v>2</v>
      </c>
      <c r="H927" t="s">
        <v>238</v>
      </c>
      <c r="I927">
        <v>2372</v>
      </c>
      <c r="J927" t="s">
        <v>233</v>
      </c>
      <c r="K927" t="s">
        <v>234</v>
      </c>
    </row>
    <row r="928" spans="1:11" x14ac:dyDescent="0.3">
      <c r="A928">
        <v>43</v>
      </c>
      <c r="B928">
        <v>531</v>
      </c>
      <c r="C928" t="s">
        <v>228</v>
      </c>
      <c r="D928" t="s">
        <v>249</v>
      </c>
      <c r="E928" t="s">
        <v>230</v>
      </c>
      <c r="F928" t="s">
        <v>231</v>
      </c>
      <c r="G928">
        <v>4</v>
      </c>
      <c r="H928" t="s">
        <v>232</v>
      </c>
      <c r="I928">
        <v>10231</v>
      </c>
      <c r="J928" t="s">
        <v>239</v>
      </c>
      <c r="K928" t="s">
        <v>234</v>
      </c>
    </row>
    <row r="929" spans="1:11" x14ac:dyDescent="0.3">
      <c r="A929">
        <v>36</v>
      </c>
      <c r="B929">
        <v>429</v>
      </c>
      <c r="C929" t="s">
        <v>235</v>
      </c>
      <c r="D929" t="s">
        <v>229</v>
      </c>
      <c r="E929" t="s">
        <v>230</v>
      </c>
      <c r="F929" t="s">
        <v>243</v>
      </c>
      <c r="G929">
        <v>2</v>
      </c>
      <c r="H929" t="s">
        <v>232</v>
      </c>
      <c r="I929">
        <v>5410</v>
      </c>
      <c r="J929" t="s">
        <v>233</v>
      </c>
      <c r="K929" t="s">
        <v>234</v>
      </c>
    </row>
    <row r="930" spans="1:11" x14ac:dyDescent="0.3">
      <c r="A930">
        <v>44</v>
      </c>
      <c r="B930">
        <v>621</v>
      </c>
      <c r="C930" t="s">
        <v>235</v>
      </c>
      <c r="D930" t="s">
        <v>48</v>
      </c>
      <c r="E930" t="s">
        <v>230</v>
      </c>
      <c r="F930" t="s">
        <v>244</v>
      </c>
      <c r="G930">
        <v>4</v>
      </c>
      <c r="H930" t="s">
        <v>238</v>
      </c>
      <c r="I930">
        <v>7978</v>
      </c>
      <c r="J930" t="s">
        <v>239</v>
      </c>
      <c r="K930" t="s">
        <v>234</v>
      </c>
    </row>
    <row r="931" spans="1:11" x14ac:dyDescent="0.3">
      <c r="A931">
        <v>28</v>
      </c>
      <c r="B931">
        <v>193</v>
      </c>
      <c r="C931" t="s">
        <v>235</v>
      </c>
      <c r="D931" t="s">
        <v>229</v>
      </c>
      <c r="E931" t="s">
        <v>236</v>
      </c>
      <c r="F931" t="s">
        <v>241</v>
      </c>
      <c r="G931">
        <v>4</v>
      </c>
      <c r="H931" t="s">
        <v>238</v>
      </c>
      <c r="I931">
        <v>3867</v>
      </c>
      <c r="J931" t="s">
        <v>233</v>
      </c>
      <c r="K931" t="s">
        <v>240</v>
      </c>
    </row>
    <row r="932" spans="1:11" x14ac:dyDescent="0.3">
      <c r="A932">
        <v>51</v>
      </c>
      <c r="B932">
        <v>968</v>
      </c>
      <c r="C932" t="s">
        <v>235</v>
      </c>
      <c r="D932" t="s">
        <v>48</v>
      </c>
      <c r="E932" t="s">
        <v>230</v>
      </c>
      <c r="F932" t="s">
        <v>241</v>
      </c>
      <c r="G932">
        <v>3</v>
      </c>
      <c r="H932" t="s">
        <v>232</v>
      </c>
      <c r="I932">
        <v>2838</v>
      </c>
      <c r="J932" t="s">
        <v>239</v>
      </c>
      <c r="K932" t="s">
        <v>240</v>
      </c>
    </row>
    <row r="933" spans="1:11" x14ac:dyDescent="0.3">
      <c r="A933">
        <v>30</v>
      </c>
      <c r="B933">
        <v>879</v>
      </c>
      <c r="C933" t="s">
        <v>235</v>
      </c>
      <c r="D933" t="s">
        <v>48</v>
      </c>
      <c r="E933" t="s">
        <v>230</v>
      </c>
      <c r="F933" t="s">
        <v>243</v>
      </c>
      <c r="G933">
        <v>3</v>
      </c>
      <c r="H933" t="s">
        <v>232</v>
      </c>
      <c r="I933">
        <v>4695</v>
      </c>
      <c r="J933" t="s">
        <v>233</v>
      </c>
      <c r="K933" t="s">
        <v>245</v>
      </c>
    </row>
    <row r="934" spans="1:11" x14ac:dyDescent="0.3">
      <c r="A934">
        <v>29</v>
      </c>
      <c r="B934">
        <v>806</v>
      </c>
      <c r="C934" t="s">
        <v>235</v>
      </c>
      <c r="D934" t="s">
        <v>250</v>
      </c>
      <c r="E934" t="s">
        <v>230</v>
      </c>
      <c r="F934" t="s">
        <v>241</v>
      </c>
      <c r="G934">
        <v>3</v>
      </c>
      <c r="H934" t="s">
        <v>242</v>
      </c>
      <c r="I934">
        <v>3339</v>
      </c>
      <c r="J934" t="s">
        <v>233</v>
      </c>
      <c r="K934" t="s">
        <v>234</v>
      </c>
    </row>
    <row r="935" spans="1:11" x14ac:dyDescent="0.3">
      <c r="A935">
        <v>28</v>
      </c>
      <c r="B935">
        <v>640</v>
      </c>
      <c r="C935" t="s">
        <v>235</v>
      </c>
      <c r="D935" t="s">
        <v>250</v>
      </c>
      <c r="E935" t="s">
        <v>236</v>
      </c>
      <c r="F935" t="s">
        <v>237</v>
      </c>
      <c r="G935">
        <v>1</v>
      </c>
      <c r="H935" t="s">
        <v>232</v>
      </c>
      <c r="I935">
        <v>2080</v>
      </c>
      <c r="J935" t="s">
        <v>239</v>
      </c>
      <c r="K935" t="s">
        <v>234</v>
      </c>
    </row>
    <row r="936" spans="1:11" x14ac:dyDescent="0.3">
      <c r="A936">
        <v>25</v>
      </c>
      <c r="B936">
        <v>266</v>
      </c>
      <c r="C936" t="s">
        <v>235</v>
      </c>
      <c r="D936" t="s">
        <v>48</v>
      </c>
      <c r="E936" t="s">
        <v>230</v>
      </c>
      <c r="F936" t="s">
        <v>237</v>
      </c>
      <c r="G936">
        <v>2</v>
      </c>
      <c r="H936" t="s">
        <v>232</v>
      </c>
      <c r="I936">
        <v>2096</v>
      </c>
      <c r="J936" t="s">
        <v>239</v>
      </c>
      <c r="K936" t="s">
        <v>234</v>
      </c>
    </row>
    <row r="937" spans="1:11" x14ac:dyDescent="0.3">
      <c r="A937">
        <v>32</v>
      </c>
      <c r="B937">
        <v>604</v>
      </c>
      <c r="C937" t="s">
        <v>228</v>
      </c>
      <c r="D937" t="s">
        <v>48</v>
      </c>
      <c r="E937" t="s">
        <v>236</v>
      </c>
      <c r="F937" t="s">
        <v>231</v>
      </c>
      <c r="G937">
        <v>4</v>
      </c>
      <c r="H937" t="s">
        <v>238</v>
      </c>
      <c r="I937">
        <v>6209</v>
      </c>
      <c r="J937" t="s">
        <v>239</v>
      </c>
      <c r="K937" t="s">
        <v>234</v>
      </c>
    </row>
    <row r="938" spans="1:11" x14ac:dyDescent="0.3">
      <c r="A938">
        <v>45</v>
      </c>
      <c r="B938">
        <v>364</v>
      </c>
      <c r="C938" t="s">
        <v>235</v>
      </c>
      <c r="D938" t="s">
        <v>48</v>
      </c>
      <c r="E938" t="s">
        <v>230</v>
      </c>
      <c r="F938" t="s">
        <v>246</v>
      </c>
      <c r="G938">
        <v>2</v>
      </c>
      <c r="H938" t="s">
        <v>232</v>
      </c>
      <c r="I938">
        <v>18061</v>
      </c>
      <c r="J938" t="s">
        <v>239</v>
      </c>
      <c r="K938" t="s">
        <v>240</v>
      </c>
    </row>
    <row r="939" spans="1:11" x14ac:dyDescent="0.3">
      <c r="A939">
        <v>39</v>
      </c>
      <c r="B939">
        <v>412</v>
      </c>
      <c r="C939" t="s">
        <v>235</v>
      </c>
      <c r="D939" t="s">
        <v>48</v>
      </c>
      <c r="E939" t="s">
        <v>230</v>
      </c>
      <c r="F939" t="s">
        <v>246</v>
      </c>
      <c r="G939">
        <v>2</v>
      </c>
      <c r="H939" t="s">
        <v>242</v>
      </c>
      <c r="I939">
        <v>17123</v>
      </c>
      <c r="J939" t="s">
        <v>233</v>
      </c>
      <c r="K939" t="s">
        <v>234</v>
      </c>
    </row>
    <row r="940" spans="1:11" x14ac:dyDescent="0.3">
      <c r="A940">
        <v>58</v>
      </c>
      <c r="B940">
        <v>848</v>
      </c>
      <c r="C940" t="s">
        <v>235</v>
      </c>
      <c r="D940" t="s">
        <v>229</v>
      </c>
      <c r="E940" t="s">
        <v>236</v>
      </c>
      <c r="F940" t="s">
        <v>237</v>
      </c>
      <c r="G940">
        <v>3</v>
      </c>
      <c r="H940" t="s">
        <v>242</v>
      </c>
      <c r="I940">
        <v>2372</v>
      </c>
      <c r="J940" t="s">
        <v>239</v>
      </c>
      <c r="K940" t="s">
        <v>234</v>
      </c>
    </row>
    <row r="941" spans="1:11" x14ac:dyDescent="0.3">
      <c r="A941">
        <v>32</v>
      </c>
      <c r="B941">
        <v>1089</v>
      </c>
      <c r="C941" t="s">
        <v>235</v>
      </c>
      <c r="D941" t="s">
        <v>229</v>
      </c>
      <c r="E941" t="s">
        <v>236</v>
      </c>
      <c r="F941" t="s">
        <v>241</v>
      </c>
      <c r="G941">
        <v>3</v>
      </c>
      <c r="H941" t="s">
        <v>238</v>
      </c>
      <c r="I941">
        <v>4883</v>
      </c>
      <c r="J941" t="s">
        <v>239</v>
      </c>
      <c r="K941" t="s">
        <v>234</v>
      </c>
    </row>
    <row r="942" spans="1:11" x14ac:dyDescent="0.3">
      <c r="A942">
        <v>39</v>
      </c>
      <c r="B942">
        <v>360</v>
      </c>
      <c r="C942" t="s">
        <v>235</v>
      </c>
      <c r="D942" t="s">
        <v>48</v>
      </c>
      <c r="E942" t="s">
        <v>236</v>
      </c>
      <c r="F942" t="s">
        <v>237</v>
      </c>
      <c r="G942">
        <v>1</v>
      </c>
      <c r="H942" t="s">
        <v>232</v>
      </c>
      <c r="I942">
        <v>3904</v>
      </c>
      <c r="J942" t="s">
        <v>239</v>
      </c>
      <c r="K942" t="s">
        <v>234</v>
      </c>
    </row>
    <row r="943" spans="1:11" x14ac:dyDescent="0.3">
      <c r="A943">
        <v>30</v>
      </c>
      <c r="B943">
        <v>1138</v>
      </c>
      <c r="C943" t="s">
        <v>235</v>
      </c>
      <c r="D943" t="s">
        <v>250</v>
      </c>
      <c r="E943" t="s">
        <v>230</v>
      </c>
      <c r="F943" t="s">
        <v>241</v>
      </c>
      <c r="G943">
        <v>4</v>
      </c>
      <c r="H943" t="s">
        <v>238</v>
      </c>
      <c r="I943">
        <v>4627</v>
      </c>
      <c r="J943" t="s">
        <v>239</v>
      </c>
      <c r="K943" t="s">
        <v>234</v>
      </c>
    </row>
    <row r="944" spans="1:11" x14ac:dyDescent="0.3">
      <c r="A944">
        <v>36</v>
      </c>
      <c r="B944">
        <v>325</v>
      </c>
      <c r="C944" t="s">
        <v>235</v>
      </c>
      <c r="D944" t="s">
        <v>250</v>
      </c>
      <c r="E944" t="s">
        <v>230</v>
      </c>
      <c r="F944" t="s">
        <v>244</v>
      </c>
      <c r="G944">
        <v>3</v>
      </c>
      <c r="H944" t="s">
        <v>238</v>
      </c>
      <c r="I944">
        <v>7094</v>
      </c>
      <c r="J944" t="s">
        <v>239</v>
      </c>
      <c r="K944" t="s">
        <v>234</v>
      </c>
    </row>
    <row r="945" spans="1:11" x14ac:dyDescent="0.3">
      <c r="A945">
        <v>46</v>
      </c>
      <c r="B945">
        <v>991</v>
      </c>
      <c r="C945" t="s">
        <v>251</v>
      </c>
      <c r="D945" t="s">
        <v>229</v>
      </c>
      <c r="E945" t="s">
        <v>230</v>
      </c>
      <c r="F945" t="s">
        <v>251</v>
      </c>
      <c r="G945">
        <v>1</v>
      </c>
      <c r="H945" t="s">
        <v>232</v>
      </c>
      <c r="I945">
        <v>3423</v>
      </c>
      <c r="J945" t="s">
        <v>239</v>
      </c>
      <c r="K945" t="s">
        <v>234</v>
      </c>
    </row>
    <row r="946" spans="1:11" x14ac:dyDescent="0.3">
      <c r="A946">
        <v>28</v>
      </c>
      <c r="B946">
        <v>1476</v>
      </c>
      <c r="C946" t="s">
        <v>235</v>
      </c>
      <c r="D946" t="s">
        <v>229</v>
      </c>
      <c r="E946" t="s">
        <v>230</v>
      </c>
      <c r="F946" t="s">
        <v>241</v>
      </c>
      <c r="G946">
        <v>4</v>
      </c>
      <c r="H946" t="s">
        <v>238</v>
      </c>
      <c r="I946">
        <v>6674</v>
      </c>
      <c r="J946" t="s">
        <v>239</v>
      </c>
      <c r="K946" t="s">
        <v>245</v>
      </c>
    </row>
    <row r="947" spans="1:11" x14ac:dyDescent="0.3">
      <c r="A947">
        <v>50</v>
      </c>
      <c r="B947">
        <v>1322</v>
      </c>
      <c r="C947" t="s">
        <v>235</v>
      </c>
      <c r="D947" t="s">
        <v>229</v>
      </c>
      <c r="E947" t="s">
        <v>230</v>
      </c>
      <c r="F947" t="s">
        <v>248</v>
      </c>
      <c r="G947">
        <v>1</v>
      </c>
      <c r="H947" t="s">
        <v>238</v>
      </c>
      <c r="I947">
        <v>16880</v>
      </c>
      <c r="J947" t="s">
        <v>233</v>
      </c>
      <c r="K947" t="s">
        <v>234</v>
      </c>
    </row>
    <row r="948" spans="1:11" x14ac:dyDescent="0.3">
      <c r="A948">
        <v>40</v>
      </c>
      <c r="B948">
        <v>299</v>
      </c>
      <c r="C948" t="s">
        <v>228</v>
      </c>
      <c r="D948" t="s">
        <v>249</v>
      </c>
      <c r="E948" t="s">
        <v>236</v>
      </c>
      <c r="F948" t="s">
        <v>231</v>
      </c>
      <c r="G948">
        <v>2</v>
      </c>
      <c r="H948" t="s">
        <v>232</v>
      </c>
      <c r="I948">
        <v>9094</v>
      </c>
      <c r="J948" t="s">
        <v>233</v>
      </c>
      <c r="K948" t="s">
        <v>234</v>
      </c>
    </row>
    <row r="949" spans="1:11" x14ac:dyDescent="0.3">
      <c r="A949">
        <v>52</v>
      </c>
      <c r="B949">
        <v>1030</v>
      </c>
      <c r="C949" t="s">
        <v>228</v>
      </c>
      <c r="D949" t="s">
        <v>229</v>
      </c>
      <c r="E949" t="s">
        <v>236</v>
      </c>
      <c r="F949" t="s">
        <v>231</v>
      </c>
      <c r="G949">
        <v>2</v>
      </c>
      <c r="H949" t="s">
        <v>232</v>
      </c>
      <c r="I949">
        <v>8446</v>
      </c>
      <c r="J949" t="s">
        <v>233</v>
      </c>
      <c r="K949" t="s">
        <v>234</v>
      </c>
    </row>
    <row r="950" spans="1:11" x14ac:dyDescent="0.3">
      <c r="A950">
        <v>30</v>
      </c>
      <c r="B950">
        <v>634</v>
      </c>
      <c r="C950" t="s">
        <v>235</v>
      </c>
      <c r="D950" t="s">
        <v>48</v>
      </c>
      <c r="E950" t="s">
        <v>230</v>
      </c>
      <c r="F950" t="s">
        <v>246</v>
      </c>
      <c r="G950">
        <v>1</v>
      </c>
      <c r="H950" t="s">
        <v>238</v>
      </c>
      <c r="I950">
        <v>11916</v>
      </c>
      <c r="J950" t="s">
        <v>233</v>
      </c>
      <c r="K950" t="s">
        <v>234</v>
      </c>
    </row>
    <row r="951" spans="1:11" x14ac:dyDescent="0.3">
      <c r="A951">
        <v>39</v>
      </c>
      <c r="B951">
        <v>524</v>
      </c>
      <c r="C951" t="s">
        <v>235</v>
      </c>
      <c r="D951" t="s">
        <v>229</v>
      </c>
      <c r="E951" t="s">
        <v>236</v>
      </c>
      <c r="F951" t="s">
        <v>243</v>
      </c>
      <c r="G951">
        <v>3</v>
      </c>
      <c r="H951" t="s">
        <v>232</v>
      </c>
      <c r="I951">
        <v>4534</v>
      </c>
      <c r="J951" t="s">
        <v>239</v>
      </c>
      <c r="K951" t="s">
        <v>234</v>
      </c>
    </row>
    <row r="952" spans="1:11" x14ac:dyDescent="0.3">
      <c r="A952">
        <v>31</v>
      </c>
      <c r="B952">
        <v>587</v>
      </c>
      <c r="C952" t="s">
        <v>228</v>
      </c>
      <c r="D952" t="s">
        <v>229</v>
      </c>
      <c r="E952" t="s">
        <v>230</v>
      </c>
      <c r="F952" t="s">
        <v>231</v>
      </c>
      <c r="G952">
        <v>3</v>
      </c>
      <c r="H952" t="s">
        <v>242</v>
      </c>
      <c r="I952">
        <v>9852</v>
      </c>
      <c r="J952" t="s">
        <v>233</v>
      </c>
      <c r="K952" t="s">
        <v>245</v>
      </c>
    </row>
    <row r="953" spans="1:11" x14ac:dyDescent="0.3">
      <c r="A953">
        <v>41</v>
      </c>
      <c r="B953">
        <v>256</v>
      </c>
      <c r="C953" t="s">
        <v>228</v>
      </c>
      <c r="D953" t="s">
        <v>48</v>
      </c>
      <c r="E953" t="s">
        <v>236</v>
      </c>
      <c r="F953" t="s">
        <v>231</v>
      </c>
      <c r="G953">
        <v>2</v>
      </c>
      <c r="H953" t="s">
        <v>232</v>
      </c>
      <c r="I953">
        <v>6151</v>
      </c>
      <c r="J953" t="s">
        <v>239</v>
      </c>
      <c r="K953" t="s">
        <v>245</v>
      </c>
    </row>
    <row r="954" spans="1:11" x14ac:dyDescent="0.3">
      <c r="A954">
        <v>31</v>
      </c>
      <c r="B954">
        <v>1060</v>
      </c>
      <c r="C954" t="s">
        <v>228</v>
      </c>
      <c r="D954" t="s">
        <v>229</v>
      </c>
      <c r="E954" t="s">
        <v>230</v>
      </c>
      <c r="F954" t="s">
        <v>247</v>
      </c>
      <c r="G954">
        <v>2</v>
      </c>
      <c r="H954" t="s">
        <v>232</v>
      </c>
      <c r="I954">
        <v>2302</v>
      </c>
      <c r="J954" t="s">
        <v>233</v>
      </c>
      <c r="K954" t="s">
        <v>240</v>
      </c>
    </row>
    <row r="955" spans="1:11" x14ac:dyDescent="0.3">
      <c r="A955">
        <v>44</v>
      </c>
      <c r="B955">
        <v>935</v>
      </c>
      <c r="C955" t="s">
        <v>235</v>
      </c>
      <c r="D955" t="s">
        <v>229</v>
      </c>
      <c r="E955" t="s">
        <v>236</v>
      </c>
      <c r="F955" t="s">
        <v>241</v>
      </c>
      <c r="G955">
        <v>1</v>
      </c>
      <c r="H955" t="s">
        <v>238</v>
      </c>
      <c r="I955">
        <v>2362</v>
      </c>
      <c r="J955" t="s">
        <v>239</v>
      </c>
      <c r="K955" t="s">
        <v>234</v>
      </c>
    </row>
    <row r="956" spans="1:11" x14ac:dyDescent="0.3">
      <c r="A956">
        <v>42</v>
      </c>
      <c r="B956">
        <v>495</v>
      </c>
      <c r="C956" t="s">
        <v>235</v>
      </c>
      <c r="D956" t="s">
        <v>229</v>
      </c>
      <c r="E956" t="s">
        <v>236</v>
      </c>
      <c r="F956" t="s">
        <v>246</v>
      </c>
      <c r="G956">
        <v>3</v>
      </c>
      <c r="H956" t="s">
        <v>238</v>
      </c>
      <c r="I956">
        <v>17861</v>
      </c>
      <c r="J956" t="s">
        <v>233</v>
      </c>
      <c r="K956" t="s">
        <v>245</v>
      </c>
    </row>
    <row r="957" spans="1:11" x14ac:dyDescent="0.3">
      <c r="A957">
        <v>55</v>
      </c>
      <c r="B957">
        <v>282</v>
      </c>
      <c r="C957" t="s">
        <v>235</v>
      </c>
      <c r="D957" t="s">
        <v>48</v>
      </c>
      <c r="E957" t="s">
        <v>230</v>
      </c>
      <c r="F957" t="s">
        <v>246</v>
      </c>
      <c r="G957">
        <v>3</v>
      </c>
      <c r="H957" t="s">
        <v>238</v>
      </c>
      <c r="I957">
        <v>19187</v>
      </c>
      <c r="J957" t="s">
        <v>239</v>
      </c>
      <c r="K957" t="s">
        <v>234</v>
      </c>
    </row>
    <row r="958" spans="1:11" x14ac:dyDescent="0.3">
      <c r="A958">
        <v>56</v>
      </c>
      <c r="B958">
        <v>206</v>
      </c>
      <c r="C958" t="s">
        <v>251</v>
      </c>
      <c r="D958" t="s">
        <v>229</v>
      </c>
      <c r="E958" t="s">
        <v>236</v>
      </c>
      <c r="F958" t="s">
        <v>246</v>
      </c>
      <c r="G958">
        <v>2</v>
      </c>
      <c r="H958" t="s">
        <v>232</v>
      </c>
      <c r="I958">
        <v>19717</v>
      </c>
      <c r="J958" t="s">
        <v>239</v>
      </c>
      <c r="K958" t="s">
        <v>234</v>
      </c>
    </row>
    <row r="959" spans="1:11" x14ac:dyDescent="0.3">
      <c r="A959">
        <v>40</v>
      </c>
      <c r="B959">
        <v>458</v>
      </c>
      <c r="C959" t="s">
        <v>235</v>
      </c>
      <c r="D959" t="s">
        <v>229</v>
      </c>
      <c r="E959" t="s">
        <v>236</v>
      </c>
      <c r="F959" t="s">
        <v>237</v>
      </c>
      <c r="G959">
        <v>3</v>
      </c>
      <c r="H959" t="s">
        <v>242</v>
      </c>
      <c r="I959">
        <v>3544</v>
      </c>
      <c r="J959" t="s">
        <v>239</v>
      </c>
      <c r="K959" t="s">
        <v>245</v>
      </c>
    </row>
    <row r="960" spans="1:11" x14ac:dyDescent="0.3">
      <c r="A960">
        <v>34</v>
      </c>
      <c r="B960">
        <v>943</v>
      </c>
      <c r="C960" t="s">
        <v>235</v>
      </c>
      <c r="D960" t="s">
        <v>229</v>
      </c>
      <c r="E960" t="s">
        <v>236</v>
      </c>
      <c r="F960" t="s">
        <v>244</v>
      </c>
      <c r="G960">
        <v>4</v>
      </c>
      <c r="H960" t="s">
        <v>242</v>
      </c>
      <c r="I960">
        <v>8500</v>
      </c>
      <c r="J960" t="s">
        <v>239</v>
      </c>
      <c r="K960" t="s">
        <v>234</v>
      </c>
    </row>
    <row r="961" spans="1:11" x14ac:dyDescent="0.3">
      <c r="A961">
        <v>40</v>
      </c>
      <c r="B961">
        <v>523</v>
      </c>
      <c r="C961" t="s">
        <v>235</v>
      </c>
      <c r="D961" t="s">
        <v>229</v>
      </c>
      <c r="E961" t="s">
        <v>236</v>
      </c>
      <c r="F961" t="s">
        <v>237</v>
      </c>
      <c r="G961">
        <v>4</v>
      </c>
      <c r="H961" t="s">
        <v>232</v>
      </c>
      <c r="I961">
        <v>4661</v>
      </c>
      <c r="J961" t="s">
        <v>239</v>
      </c>
      <c r="K961" t="s">
        <v>234</v>
      </c>
    </row>
    <row r="962" spans="1:11" x14ac:dyDescent="0.3">
      <c r="A962">
        <v>41</v>
      </c>
      <c r="B962">
        <v>1018</v>
      </c>
      <c r="C962" t="s">
        <v>228</v>
      </c>
      <c r="D962" t="s">
        <v>249</v>
      </c>
      <c r="E962" t="s">
        <v>230</v>
      </c>
      <c r="F962" t="s">
        <v>231</v>
      </c>
      <c r="G962">
        <v>1</v>
      </c>
      <c r="H962" t="s">
        <v>242</v>
      </c>
      <c r="I962">
        <v>4103</v>
      </c>
      <c r="J962" t="s">
        <v>239</v>
      </c>
      <c r="K962" t="s">
        <v>240</v>
      </c>
    </row>
    <row r="963" spans="1:11" x14ac:dyDescent="0.3">
      <c r="A963">
        <v>35</v>
      </c>
      <c r="B963">
        <v>482</v>
      </c>
      <c r="C963" t="s">
        <v>235</v>
      </c>
      <c r="D963" t="s">
        <v>229</v>
      </c>
      <c r="E963" t="s">
        <v>236</v>
      </c>
      <c r="F963" t="s">
        <v>237</v>
      </c>
      <c r="G963">
        <v>3</v>
      </c>
      <c r="H963" t="s">
        <v>232</v>
      </c>
      <c r="I963">
        <v>4249</v>
      </c>
      <c r="J963" t="s">
        <v>233</v>
      </c>
      <c r="K963" t="s">
        <v>240</v>
      </c>
    </row>
    <row r="964" spans="1:11" x14ac:dyDescent="0.3">
      <c r="A964">
        <v>51</v>
      </c>
      <c r="B964">
        <v>770</v>
      </c>
      <c r="C964" t="s">
        <v>251</v>
      </c>
      <c r="D964" t="s">
        <v>229</v>
      </c>
      <c r="E964" t="s">
        <v>236</v>
      </c>
      <c r="F964" t="s">
        <v>246</v>
      </c>
      <c r="G964">
        <v>2</v>
      </c>
      <c r="H964" t="s">
        <v>242</v>
      </c>
      <c r="I964">
        <v>14026</v>
      </c>
      <c r="J964" t="s">
        <v>233</v>
      </c>
      <c r="K964" t="s">
        <v>234</v>
      </c>
    </row>
    <row r="965" spans="1:11" x14ac:dyDescent="0.3">
      <c r="A965">
        <v>38</v>
      </c>
      <c r="B965">
        <v>1009</v>
      </c>
      <c r="C965" t="s">
        <v>228</v>
      </c>
      <c r="D965" t="s">
        <v>229</v>
      </c>
      <c r="E965" t="s">
        <v>230</v>
      </c>
      <c r="F965" t="s">
        <v>231</v>
      </c>
      <c r="G965">
        <v>1</v>
      </c>
      <c r="H965" t="s">
        <v>242</v>
      </c>
      <c r="I965">
        <v>6893</v>
      </c>
      <c r="J965" t="s">
        <v>239</v>
      </c>
      <c r="K965" t="s">
        <v>234</v>
      </c>
    </row>
    <row r="966" spans="1:11" x14ac:dyDescent="0.3">
      <c r="A966">
        <v>34</v>
      </c>
      <c r="B966">
        <v>507</v>
      </c>
      <c r="C966" t="s">
        <v>228</v>
      </c>
      <c r="D966" t="s">
        <v>48</v>
      </c>
      <c r="E966" t="s">
        <v>230</v>
      </c>
      <c r="F966" t="s">
        <v>231</v>
      </c>
      <c r="G966">
        <v>1</v>
      </c>
      <c r="H966" t="s">
        <v>232</v>
      </c>
      <c r="I966">
        <v>6125</v>
      </c>
      <c r="J966" t="s">
        <v>239</v>
      </c>
      <c r="K966" t="s">
        <v>234</v>
      </c>
    </row>
    <row r="967" spans="1:11" x14ac:dyDescent="0.3">
      <c r="A967">
        <v>25</v>
      </c>
      <c r="B967">
        <v>882</v>
      </c>
      <c r="C967" t="s">
        <v>235</v>
      </c>
      <c r="D967" t="s">
        <v>48</v>
      </c>
      <c r="E967" t="s">
        <v>236</v>
      </c>
      <c r="F967" t="s">
        <v>241</v>
      </c>
      <c r="G967">
        <v>4</v>
      </c>
      <c r="H967" t="s">
        <v>238</v>
      </c>
      <c r="I967">
        <v>3669</v>
      </c>
      <c r="J967" t="s">
        <v>239</v>
      </c>
      <c r="K967" t="s">
        <v>234</v>
      </c>
    </row>
    <row r="968" spans="1:11" x14ac:dyDescent="0.3">
      <c r="A968">
        <v>58</v>
      </c>
      <c r="B968">
        <v>601</v>
      </c>
      <c r="C968" t="s">
        <v>235</v>
      </c>
      <c r="D968" t="s">
        <v>48</v>
      </c>
      <c r="E968" t="s">
        <v>230</v>
      </c>
      <c r="F968" t="s">
        <v>243</v>
      </c>
      <c r="G968">
        <v>1</v>
      </c>
      <c r="H968" t="s">
        <v>238</v>
      </c>
      <c r="I968">
        <v>10008</v>
      </c>
      <c r="J968" t="s">
        <v>233</v>
      </c>
      <c r="K968" t="s">
        <v>234</v>
      </c>
    </row>
    <row r="969" spans="1:11" x14ac:dyDescent="0.3">
      <c r="A969">
        <v>40</v>
      </c>
      <c r="B969">
        <v>329</v>
      </c>
      <c r="C969" t="s">
        <v>235</v>
      </c>
      <c r="D969" t="s">
        <v>229</v>
      </c>
      <c r="E969" t="s">
        <v>236</v>
      </c>
      <c r="F969" t="s">
        <v>241</v>
      </c>
      <c r="G969">
        <v>2</v>
      </c>
      <c r="H969" t="s">
        <v>238</v>
      </c>
      <c r="I969">
        <v>2387</v>
      </c>
      <c r="J969" t="s">
        <v>239</v>
      </c>
      <c r="K969" t="s">
        <v>234</v>
      </c>
    </row>
    <row r="970" spans="1:11" x14ac:dyDescent="0.3">
      <c r="A970">
        <v>36</v>
      </c>
      <c r="B970">
        <v>607</v>
      </c>
      <c r="C970" t="s">
        <v>228</v>
      </c>
      <c r="D970" t="s">
        <v>249</v>
      </c>
      <c r="E970" t="s">
        <v>230</v>
      </c>
      <c r="F970" t="s">
        <v>231</v>
      </c>
      <c r="G970">
        <v>1</v>
      </c>
      <c r="H970" t="s">
        <v>238</v>
      </c>
      <c r="I970">
        <v>4639</v>
      </c>
      <c r="J970" t="s">
        <v>239</v>
      </c>
      <c r="K970" t="s">
        <v>240</v>
      </c>
    </row>
    <row r="971" spans="1:11" x14ac:dyDescent="0.3">
      <c r="A971">
        <v>48</v>
      </c>
      <c r="B971">
        <v>855</v>
      </c>
      <c r="C971" t="s">
        <v>235</v>
      </c>
      <c r="D971" t="s">
        <v>229</v>
      </c>
      <c r="E971" t="s">
        <v>236</v>
      </c>
      <c r="F971" t="s">
        <v>243</v>
      </c>
      <c r="G971">
        <v>4</v>
      </c>
      <c r="H971" t="s">
        <v>232</v>
      </c>
      <c r="I971">
        <v>7898</v>
      </c>
      <c r="J971" t="s">
        <v>239</v>
      </c>
      <c r="K971" t="s">
        <v>234</v>
      </c>
    </row>
    <row r="972" spans="1:11" x14ac:dyDescent="0.3">
      <c r="A972">
        <v>27</v>
      </c>
      <c r="B972">
        <v>1291</v>
      </c>
      <c r="C972" t="s">
        <v>228</v>
      </c>
      <c r="D972" t="s">
        <v>48</v>
      </c>
      <c r="E972" t="s">
        <v>230</v>
      </c>
      <c r="F972" t="s">
        <v>247</v>
      </c>
      <c r="G972">
        <v>4</v>
      </c>
      <c r="H972" t="s">
        <v>238</v>
      </c>
      <c r="I972">
        <v>2534</v>
      </c>
      <c r="J972" t="s">
        <v>239</v>
      </c>
      <c r="K972" t="s">
        <v>234</v>
      </c>
    </row>
    <row r="973" spans="1:11" x14ac:dyDescent="0.3">
      <c r="A973">
        <v>51</v>
      </c>
      <c r="B973">
        <v>1405</v>
      </c>
      <c r="C973" t="s">
        <v>235</v>
      </c>
      <c r="D973" t="s">
        <v>250</v>
      </c>
      <c r="E973" t="s">
        <v>230</v>
      </c>
      <c r="F973" t="s">
        <v>243</v>
      </c>
      <c r="G973">
        <v>2</v>
      </c>
      <c r="H973" t="s">
        <v>232</v>
      </c>
      <c r="I973">
        <v>13142</v>
      </c>
      <c r="J973" t="s">
        <v>239</v>
      </c>
      <c r="K973" t="s">
        <v>234</v>
      </c>
    </row>
    <row r="974" spans="1:11" x14ac:dyDescent="0.3">
      <c r="A974">
        <v>18</v>
      </c>
      <c r="B974">
        <v>1124</v>
      </c>
      <c r="C974" t="s">
        <v>235</v>
      </c>
      <c r="D974" t="s">
        <v>229</v>
      </c>
      <c r="E974" t="s">
        <v>230</v>
      </c>
      <c r="F974" t="s">
        <v>241</v>
      </c>
      <c r="G974">
        <v>4</v>
      </c>
      <c r="H974" t="s">
        <v>232</v>
      </c>
      <c r="I974">
        <v>1611</v>
      </c>
      <c r="J974" t="s">
        <v>239</v>
      </c>
      <c r="K974" t="s">
        <v>245</v>
      </c>
    </row>
    <row r="975" spans="1:11" x14ac:dyDescent="0.3">
      <c r="A975">
        <v>35</v>
      </c>
      <c r="B975">
        <v>817</v>
      </c>
      <c r="C975" t="s">
        <v>235</v>
      </c>
      <c r="D975" t="s">
        <v>48</v>
      </c>
      <c r="E975" t="s">
        <v>230</v>
      </c>
      <c r="F975" t="s">
        <v>241</v>
      </c>
      <c r="G975">
        <v>4</v>
      </c>
      <c r="H975" t="s">
        <v>238</v>
      </c>
      <c r="I975">
        <v>5363</v>
      </c>
      <c r="J975" t="s">
        <v>239</v>
      </c>
      <c r="K975" t="s">
        <v>234</v>
      </c>
    </row>
    <row r="976" spans="1:11" x14ac:dyDescent="0.3">
      <c r="A976">
        <v>27</v>
      </c>
      <c r="B976">
        <v>793</v>
      </c>
      <c r="C976" t="s">
        <v>228</v>
      </c>
      <c r="D976" t="s">
        <v>229</v>
      </c>
      <c r="E976" t="s">
        <v>236</v>
      </c>
      <c r="F976" t="s">
        <v>231</v>
      </c>
      <c r="G976">
        <v>4</v>
      </c>
      <c r="H976" t="s">
        <v>232</v>
      </c>
      <c r="I976">
        <v>5071</v>
      </c>
      <c r="J976" t="s">
        <v>239</v>
      </c>
      <c r="K976" t="s">
        <v>240</v>
      </c>
    </row>
    <row r="977" spans="1:11" x14ac:dyDescent="0.3">
      <c r="A977">
        <v>55</v>
      </c>
      <c r="B977">
        <v>267</v>
      </c>
      <c r="C977" t="s">
        <v>228</v>
      </c>
      <c r="D977" t="s">
        <v>249</v>
      </c>
      <c r="E977" t="s">
        <v>236</v>
      </c>
      <c r="F977" t="s">
        <v>231</v>
      </c>
      <c r="G977">
        <v>3</v>
      </c>
      <c r="H977" t="s">
        <v>232</v>
      </c>
      <c r="I977">
        <v>13695</v>
      </c>
      <c r="J977" t="s">
        <v>233</v>
      </c>
      <c r="K977" t="s">
        <v>234</v>
      </c>
    </row>
    <row r="978" spans="1:11" x14ac:dyDescent="0.3">
      <c r="A978">
        <v>56</v>
      </c>
      <c r="B978">
        <v>1369</v>
      </c>
      <c r="C978" t="s">
        <v>235</v>
      </c>
      <c r="D978" t="s">
        <v>229</v>
      </c>
      <c r="E978" t="s">
        <v>236</v>
      </c>
      <c r="F978" t="s">
        <v>243</v>
      </c>
      <c r="G978">
        <v>2</v>
      </c>
      <c r="H978" t="s">
        <v>238</v>
      </c>
      <c r="I978">
        <v>13402</v>
      </c>
      <c r="J978" t="s">
        <v>233</v>
      </c>
      <c r="K978" t="s">
        <v>234</v>
      </c>
    </row>
    <row r="979" spans="1:11" x14ac:dyDescent="0.3">
      <c r="A979">
        <v>34</v>
      </c>
      <c r="B979">
        <v>999</v>
      </c>
      <c r="C979" t="s">
        <v>235</v>
      </c>
      <c r="D979" t="s">
        <v>250</v>
      </c>
      <c r="E979" t="s">
        <v>230</v>
      </c>
      <c r="F979" t="s">
        <v>237</v>
      </c>
      <c r="G979">
        <v>3</v>
      </c>
      <c r="H979" t="s">
        <v>242</v>
      </c>
      <c r="I979">
        <v>2029</v>
      </c>
      <c r="J979" t="s">
        <v>239</v>
      </c>
      <c r="K979" t="s">
        <v>245</v>
      </c>
    </row>
    <row r="980" spans="1:11" x14ac:dyDescent="0.3">
      <c r="A980">
        <v>40</v>
      </c>
      <c r="B980">
        <v>1202</v>
      </c>
      <c r="C980" t="s">
        <v>235</v>
      </c>
      <c r="D980" t="s">
        <v>48</v>
      </c>
      <c r="E980" t="s">
        <v>230</v>
      </c>
      <c r="F980" t="s">
        <v>244</v>
      </c>
      <c r="G980">
        <v>3</v>
      </c>
      <c r="H980" t="s">
        <v>242</v>
      </c>
      <c r="I980">
        <v>6377</v>
      </c>
      <c r="J980" t="s">
        <v>239</v>
      </c>
      <c r="K980" t="s">
        <v>234</v>
      </c>
    </row>
    <row r="981" spans="1:11" x14ac:dyDescent="0.3">
      <c r="A981">
        <v>34</v>
      </c>
      <c r="B981">
        <v>285</v>
      </c>
      <c r="C981" t="s">
        <v>235</v>
      </c>
      <c r="D981" t="s">
        <v>48</v>
      </c>
      <c r="E981" t="s">
        <v>236</v>
      </c>
      <c r="F981" t="s">
        <v>241</v>
      </c>
      <c r="G981">
        <v>3</v>
      </c>
      <c r="H981" t="s">
        <v>238</v>
      </c>
      <c r="I981">
        <v>5429</v>
      </c>
      <c r="J981" t="s">
        <v>239</v>
      </c>
      <c r="K981" t="s">
        <v>234</v>
      </c>
    </row>
    <row r="982" spans="1:11" x14ac:dyDescent="0.3">
      <c r="A982">
        <v>31</v>
      </c>
      <c r="B982">
        <v>703</v>
      </c>
      <c r="C982" t="s">
        <v>228</v>
      </c>
      <c r="D982" t="s">
        <v>229</v>
      </c>
      <c r="E982" t="s">
        <v>230</v>
      </c>
      <c r="F982" t="s">
        <v>247</v>
      </c>
      <c r="G982">
        <v>4</v>
      </c>
      <c r="H982" t="s">
        <v>232</v>
      </c>
      <c r="I982">
        <v>2785</v>
      </c>
      <c r="J982" t="s">
        <v>239</v>
      </c>
      <c r="K982" t="s">
        <v>240</v>
      </c>
    </row>
    <row r="983" spans="1:11" x14ac:dyDescent="0.3">
      <c r="A983">
        <v>35</v>
      </c>
      <c r="B983">
        <v>662</v>
      </c>
      <c r="C983" t="s">
        <v>228</v>
      </c>
      <c r="D983" t="s">
        <v>249</v>
      </c>
      <c r="E983" t="s">
        <v>230</v>
      </c>
      <c r="F983" t="s">
        <v>231</v>
      </c>
      <c r="G983">
        <v>3</v>
      </c>
      <c r="H983" t="s">
        <v>238</v>
      </c>
      <c r="I983">
        <v>4614</v>
      </c>
      <c r="J983" t="s">
        <v>233</v>
      </c>
      <c r="K983" t="s">
        <v>240</v>
      </c>
    </row>
    <row r="984" spans="1:11" x14ac:dyDescent="0.3">
      <c r="A984">
        <v>38</v>
      </c>
      <c r="B984">
        <v>693</v>
      </c>
      <c r="C984" t="s">
        <v>235</v>
      </c>
      <c r="D984" t="s">
        <v>229</v>
      </c>
      <c r="E984" t="s">
        <v>236</v>
      </c>
      <c r="F984" t="s">
        <v>237</v>
      </c>
      <c r="G984">
        <v>3</v>
      </c>
      <c r="H984" t="s">
        <v>242</v>
      </c>
      <c r="I984">
        <v>2610</v>
      </c>
      <c r="J984" t="s">
        <v>239</v>
      </c>
      <c r="K984" t="s">
        <v>240</v>
      </c>
    </row>
    <row r="985" spans="1:11" x14ac:dyDescent="0.3">
      <c r="A985">
        <v>34</v>
      </c>
      <c r="B985">
        <v>404</v>
      </c>
      <c r="C985" t="s">
        <v>235</v>
      </c>
      <c r="D985" t="s">
        <v>250</v>
      </c>
      <c r="E985" t="s">
        <v>230</v>
      </c>
      <c r="F985" t="s">
        <v>244</v>
      </c>
      <c r="G985">
        <v>4</v>
      </c>
      <c r="H985" t="s">
        <v>232</v>
      </c>
      <c r="I985">
        <v>6687</v>
      </c>
      <c r="J985" t="s">
        <v>239</v>
      </c>
      <c r="K985" t="s">
        <v>234</v>
      </c>
    </row>
    <row r="986" spans="1:11" x14ac:dyDescent="0.3">
      <c r="A986">
        <v>28</v>
      </c>
      <c r="B986">
        <v>736</v>
      </c>
      <c r="C986" t="s">
        <v>228</v>
      </c>
      <c r="D986" t="s">
        <v>229</v>
      </c>
      <c r="E986" t="s">
        <v>236</v>
      </c>
      <c r="F986" t="s">
        <v>231</v>
      </c>
      <c r="G986">
        <v>1</v>
      </c>
      <c r="H986" t="s">
        <v>238</v>
      </c>
      <c r="I986">
        <v>4724</v>
      </c>
      <c r="J986" t="s">
        <v>239</v>
      </c>
      <c r="K986" t="s">
        <v>234</v>
      </c>
    </row>
    <row r="987" spans="1:11" x14ac:dyDescent="0.3">
      <c r="A987">
        <v>31</v>
      </c>
      <c r="B987">
        <v>330</v>
      </c>
      <c r="C987" t="s">
        <v>235</v>
      </c>
      <c r="D987" t="s">
        <v>48</v>
      </c>
      <c r="E987" t="s">
        <v>236</v>
      </c>
      <c r="F987" t="s">
        <v>243</v>
      </c>
      <c r="G987">
        <v>3</v>
      </c>
      <c r="H987" t="s">
        <v>238</v>
      </c>
      <c r="I987">
        <v>6179</v>
      </c>
      <c r="J987" t="s">
        <v>233</v>
      </c>
      <c r="K987" t="s">
        <v>234</v>
      </c>
    </row>
    <row r="988" spans="1:11" x14ac:dyDescent="0.3">
      <c r="A988">
        <v>39</v>
      </c>
      <c r="B988">
        <v>1498</v>
      </c>
      <c r="C988" t="s">
        <v>228</v>
      </c>
      <c r="D988" t="s">
        <v>229</v>
      </c>
      <c r="E988" t="s">
        <v>236</v>
      </c>
      <c r="F988" t="s">
        <v>231</v>
      </c>
      <c r="G988">
        <v>4</v>
      </c>
      <c r="H988" t="s">
        <v>238</v>
      </c>
      <c r="I988">
        <v>6120</v>
      </c>
      <c r="J988" t="s">
        <v>233</v>
      </c>
      <c r="K988" t="s">
        <v>234</v>
      </c>
    </row>
    <row r="989" spans="1:11" x14ac:dyDescent="0.3">
      <c r="A989">
        <v>51</v>
      </c>
      <c r="B989">
        <v>541</v>
      </c>
      <c r="C989" t="s">
        <v>228</v>
      </c>
      <c r="D989" t="s">
        <v>249</v>
      </c>
      <c r="E989" t="s">
        <v>236</v>
      </c>
      <c r="F989" t="s">
        <v>231</v>
      </c>
      <c r="G989">
        <v>2</v>
      </c>
      <c r="H989" t="s">
        <v>238</v>
      </c>
      <c r="I989">
        <v>10596</v>
      </c>
      <c r="J989" t="s">
        <v>239</v>
      </c>
      <c r="K989" t="s">
        <v>240</v>
      </c>
    </row>
    <row r="990" spans="1:11" x14ac:dyDescent="0.3">
      <c r="A990">
        <v>41</v>
      </c>
      <c r="B990">
        <v>1200</v>
      </c>
      <c r="C990" t="s">
        <v>235</v>
      </c>
      <c r="D990" t="s">
        <v>229</v>
      </c>
      <c r="E990" t="s">
        <v>230</v>
      </c>
      <c r="F990" t="s">
        <v>237</v>
      </c>
      <c r="G990">
        <v>4</v>
      </c>
      <c r="H990" t="s">
        <v>242</v>
      </c>
      <c r="I990">
        <v>5467</v>
      </c>
      <c r="J990" t="s">
        <v>233</v>
      </c>
      <c r="K990" t="s">
        <v>240</v>
      </c>
    </row>
    <row r="991" spans="1:11" x14ac:dyDescent="0.3">
      <c r="A991">
        <v>37</v>
      </c>
      <c r="B991">
        <v>1439</v>
      </c>
      <c r="C991" t="s">
        <v>235</v>
      </c>
      <c r="D991" t="s">
        <v>229</v>
      </c>
      <c r="E991" t="s">
        <v>236</v>
      </c>
      <c r="F991" t="s">
        <v>237</v>
      </c>
      <c r="G991">
        <v>3</v>
      </c>
      <c r="H991" t="s">
        <v>238</v>
      </c>
      <c r="I991">
        <v>2996</v>
      </c>
      <c r="J991" t="s">
        <v>233</v>
      </c>
      <c r="K991" t="s">
        <v>234</v>
      </c>
    </row>
    <row r="992" spans="1:11" x14ac:dyDescent="0.3">
      <c r="A992">
        <v>33</v>
      </c>
      <c r="B992">
        <v>1111</v>
      </c>
      <c r="C992" t="s">
        <v>228</v>
      </c>
      <c r="D992" t="s">
        <v>229</v>
      </c>
      <c r="E992" t="s">
        <v>236</v>
      </c>
      <c r="F992" t="s">
        <v>231</v>
      </c>
      <c r="G992">
        <v>4</v>
      </c>
      <c r="H992" t="s">
        <v>238</v>
      </c>
      <c r="I992">
        <v>9998</v>
      </c>
      <c r="J992" t="s">
        <v>239</v>
      </c>
      <c r="K992" t="s">
        <v>240</v>
      </c>
    </row>
    <row r="993" spans="1:11" x14ac:dyDescent="0.3">
      <c r="A993">
        <v>32</v>
      </c>
      <c r="B993">
        <v>499</v>
      </c>
      <c r="C993" t="s">
        <v>228</v>
      </c>
      <c r="D993" t="s">
        <v>249</v>
      </c>
      <c r="E993" t="s">
        <v>236</v>
      </c>
      <c r="F993" t="s">
        <v>231</v>
      </c>
      <c r="G993">
        <v>2</v>
      </c>
      <c r="H993" t="s">
        <v>238</v>
      </c>
      <c r="I993">
        <v>4078</v>
      </c>
      <c r="J993" t="s">
        <v>233</v>
      </c>
      <c r="K993" t="s">
        <v>234</v>
      </c>
    </row>
    <row r="994" spans="1:11" x14ac:dyDescent="0.3">
      <c r="A994">
        <v>39</v>
      </c>
      <c r="B994">
        <v>1485</v>
      </c>
      <c r="C994" t="s">
        <v>235</v>
      </c>
      <c r="D994" t="s">
        <v>229</v>
      </c>
      <c r="E994" t="s">
        <v>236</v>
      </c>
      <c r="F994" t="s">
        <v>244</v>
      </c>
      <c r="G994">
        <v>3</v>
      </c>
      <c r="H994" t="s">
        <v>238</v>
      </c>
      <c r="I994">
        <v>10920</v>
      </c>
      <c r="J994" t="s">
        <v>239</v>
      </c>
      <c r="K994" t="s">
        <v>245</v>
      </c>
    </row>
    <row r="995" spans="1:11" x14ac:dyDescent="0.3">
      <c r="A995">
        <v>25</v>
      </c>
      <c r="B995">
        <v>1372</v>
      </c>
      <c r="C995" t="s">
        <v>228</v>
      </c>
      <c r="D995" t="s">
        <v>229</v>
      </c>
      <c r="E995" t="s">
        <v>236</v>
      </c>
      <c r="F995" t="s">
        <v>231</v>
      </c>
      <c r="G995">
        <v>3</v>
      </c>
      <c r="H995" t="s">
        <v>238</v>
      </c>
      <c r="I995">
        <v>6232</v>
      </c>
      <c r="J995" t="s">
        <v>239</v>
      </c>
      <c r="K995" t="s">
        <v>234</v>
      </c>
    </row>
    <row r="996" spans="1:11" x14ac:dyDescent="0.3">
      <c r="A996">
        <v>52</v>
      </c>
      <c r="B996">
        <v>322</v>
      </c>
      <c r="C996" t="s">
        <v>235</v>
      </c>
      <c r="D996" t="s">
        <v>48</v>
      </c>
      <c r="E996" t="s">
        <v>230</v>
      </c>
      <c r="F996" t="s">
        <v>243</v>
      </c>
      <c r="G996">
        <v>3</v>
      </c>
      <c r="H996" t="s">
        <v>238</v>
      </c>
      <c r="I996">
        <v>13247</v>
      </c>
      <c r="J996" t="s">
        <v>233</v>
      </c>
      <c r="K996" t="s">
        <v>240</v>
      </c>
    </row>
    <row r="997" spans="1:11" x14ac:dyDescent="0.3">
      <c r="A997">
        <v>43</v>
      </c>
      <c r="B997">
        <v>930</v>
      </c>
      <c r="C997" t="s">
        <v>235</v>
      </c>
      <c r="D997" t="s">
        <v>48</v>
      </c>
      <c r="E997" t="s">
        <v>230</v>
      </c>
      <c r="F997" t="s">
        <v>237</v>
      </c>
      <c r="G997">
        <v>3</v>
      </c>
      <c r="H997" t="s">
        <v>232</v>
      </c>
      <c r="I997">
        <v>4081</v>
      </c>
      <c r="J997" t="s">
        <v>233</v>
      </c>
      <c r="K997" t="s">
        <v>234</v>
      </c>
    </row>
    <row r="998" spans="1:11" x14ac:dyDescent="0.3">
      <c r="A998">
        <v>27</v>
      </c>
      <c r="B998">
        <v>205</v>
      </c>
      <c r="C998" t="s">
        <v>228</v>
      </c>
      <c r="D998" t="s">
        <v>249</v>
      </c>
      <c r="E998" t="s">
        <v>230</v>
      </c>
      <c r="F998" t="s">
        <v>231</v>
      </c>
      <c r="G998">
        <v>4</v>
      </c>
      <c r="H998" t="s">
        <v>238</v>
      </c>
      <c r="I998">
        <v>5769</v>
      </c>
      <c r="J998" t="s">
        <v>233</v>
      </c>
      <c r="K998" t="s">
        <v>234</v>
      </c>
    </row>
    <row r="999" spans="1:11" x14ac:dyDescent="0.3">
      <c r="A999">
        <v>27</v>
      </c>
      <c r="B999">
        <v>135</v>
      </c>
      <c r="C999" t="s">
        <v>235</v>
      </c>
      <c r="D999" t="s">
        <v>229</v>
      </c>
      <c r="E999" t="s">
        <v>230</v>
      </c>
      <c r="F999" t="s">
        <v>237</v>
      </c>
      <c r="G999">
        <v>3</v>
      </c>
      <c r="H999" t="s">
        <v>232</v>
      </c>
      <c r="I999">
        <v>2394</v>
      </c>
      <c r="J999" t="s">
        <v>233</v>
      </c>
      <c r="K999" t="s">
        <v>234</v>
      </c>
    </row>
    <row r="1000" spans="1:11" x14ac:dyDescent="0.3">
      <c r="A1000">
        <v>26</v>
      </c>
      <c r="B1000">
        <v>683</v>
      </c>
      <c r="C1000" t="s">
        <v>235</v>
      </c>
      <c r="D1000" t="s">
        <v>48</v>
      </c>
      <c r="E1000" t="s">
        <v>236</v>
      </c>
      <c r="F1000" t="s">
        <v>237</v>
      </c>
      <c r="G1000">
        <v>4</v>
      </c>
      <c r="H1000" t="s">
        <v>232</v>
      </c>
      <c r="I1000">
        <v>3904</v>
      </c>
      <c r="J1000" t="s">
        <v>239</v>
      </c>
      <c r="K1000" t="s">
        <v>234</v>
      </c>
    </row>
    <row r="1001" spans="1:11" x14ac:dyDescent="0.3">
      <c r="A1001">
        <v>42</v>
      </c>
      <c r="B1001">
        <v>1147</v>
      </c>
      <c r="C1001" t="s">
        <v>251</v>
      </c>
      <c r="D1001" t="s">
        <v>251</v>
      </c>
      <c r="E1001" t="s">
        <v>230</v>
      </c>
      <c r="F1001" t="s">
        <v>246</v>
      </c>
      <c r="G1001">
        <v>1</v>
      </c>
      <c r="H1001" t="s">
        <v>238</v>
      </c>
      <c r="I1001">
        <v>16799</v>
      </c>
      <c r="J1001" t="s">
        <v>239</v>
      </c>
      <c r="K1001" t="s">
        <v>234</v>
      </c>
    </row>
    <row r="1002" spans="1:11" x14ac:dyDescent="0.3">
      <c r="A1002">
        <v>52</v>
      </c>
      <c r="B1002">
        <v>258</v>
      </c>
      <c r="C1002" t="s">
        <v>235</v>
      </c>
      <c r="D1002" t="s">
        <v>43</v>
      </c>
      <c r="E1002" t="s">
        <v>230</v>
      </c>
      <c r="F1002" t="s">
        <v>241</v>
      </c>
      <c r="G1002">
        <v>1</v>
      </c>
      <c r="H1002" t="s">
        <v>238</v>
      </c>
      <c r="I1002">
        <v>2950</v>
      </c>
      <c r="J1002" t="s">
        <v>239</v>
      </c>
      <c r="K1002" t="s">
        <v>234</v>
      </c>
    </row>
    <row r="1003" spans="1:11" x14ac:dyDescent="0.3">
      <c r="A1003">
        <v>37</v>
      </c>
      <c r="B1003">
        <v>1462</v>
      </c>
      <c r="C1003" t="s">
        <v>235</v>
      </c>
      <c r="D1003" t="s">
        <v>48</v>
      </c>
      <c r="E1003" t="s">
        <v>230</v>
      </c>
      <c r="F1003" t="s">
        <v>241</v>
      </c>
      <c r="G1003">
        <v>3</v>
      </c>
      <c r="H1003" t="s">
        <v>232</v>
      </c>
      <c r="I1003">
        <v>3629</v>
      </c>
      <c r="J1003" t="s">
        <v>239</v>
      </c>
      <c r="K1003" t="s">
        <v>234</v>
      </c>
    </row>
    <row r="1004" spans="1:11" x14ac:dyDescent="0.3">
      <c r="A1004">
        <v>35</v>
      </c>
      <c r="B1004">
        <v>200</v>
      </c>
      <c r="C1004" t="s">
        <v>235</v>
      </c>
      <c r="D1004" t="s">
        <v>229</v>
      </c>
      <c r="E1004" t="s">
        <v>236</v>
      </c>
      <c r="F1004" t="s">
        <v>243</v>
      </c>
      <c r="G1004">
        <v>4</v>
      </c>
      <c r="H1004" t="s">
        <v>232</v>
      </c>
      <c r="I1004">
        <v>9362</v>
      </c>
      <c r="J1004" t="s">
        <v>239</v>
      </c>
      <c r="K1004" t="s">
        <v>240</v>
      </c>
    </row>
    <row r="1005" spans="1:11" x14ac:dyDescent="0.3">
      <c r="A1005">
        <v>25</v>
      </c>
      <c r="B1005">
        <v>949</v>
      </c>
      <c r="C1005" t="s">
        <v>235</v>
      </c>
      <c r="D1005" t="s">
        <v>250</v>
      </c>
      <c r="E1005" t="s">
        <v>236</v>
      </c>
      <c r="F1005" t="s">
        <v>241</v>
      </c>
      <c r="G1005">
        <v>4</v>
      </c>
      <c r="H1005" t="s">
        <v>238</v>
      </c>
      <c r="I1005">
        <v>3229</v>
      </c>
      <c r="J1005" t="s">
        <v>239</v>
      </c>
      <c r="K1005" t="s">
        <v>234</v>
      </c>
    </row>
    <row r="1006" spans="1:11" x14ac:dyDescent="0.3">
      <c r="A1006">
        <v>26</v>
      </c>
      <c r="B1006">
        <v>652</v>
      </c>
      <c r="C1006" t="s">
        <v>235</v>
      </c>
      <c r="D1006" t="s">
        <v>43</v>
      </c>
      <c r="E1006" t="s">
        <v>236</v>
      </c>
      <c r="F1006" t="s">
        <v>241</v>
      </c>
      <c r="G1006">
        <v>1</v>
      </c>
      <c r="H1006" t="s">
        <v>232</v>
      </c>
      <c r="I1006">
        <v>3578</v>
      </c>
      <c r="J1006" t="s">
        <v>239</v>
      </c>
      <c r="K1006" t="s">
        <v>234</v>
      </c>
    </row>
    <row r="1007" spans="1:11" x14ac:dyDescent="0.3">
      <c r="A1007">
        <v>29</v>
      </c>
      <c r="B1007">
        <v>332</v>
      </c>
      <c r="C1007" t="s">
        <v>251</v>
      </c>
      <c r="D1007" t="s">
        <v>43</v>
      </c>
      <c r="E1007" t="s">
        <v>236</v>
      </c>
      <c r="F1007" t="s">
        <v>251</v>
      </c>
      <c r="G1007">
        <v>1</v>
      </c>
      <c r="H1007" t="s">
        <v>232</v>
      </c>
      <c r="I1007">
        <v>7988</v>
      </c>
      <c r="J1007" t="s">
        <v>239</v>
      </c>
      <c r="K1007" t="s">
        <v>234</v>
      </c>
    </row>
    <row r="1008" spans="1:11" x14ac:dyDescent="0.3">
      <c r="A1008">
        <v>49</v>
      </c>
      <c r="B1008">
        <v>1475</v>
      </c>
      <c r="C1008" t="s">
        <v>235</v>
      </c>
      <c r="D1008" t="s">
        <v>229</v>
      </c>
      <c r="E1008" t="s">
        <v>236</v>
      </c>
      <c r="F1008" t="s">
        <v>241</v>
      </c>
      <c r="G1008">
        <v>1</v>
      </c>
      <c r="H1008" t="s">
        <v>232</v>
      </c>
      <c r="I1008">
        <v>4284</v>
      </c>
      <c r="J1008" t="s">
        <v>239</v>
      </c>
      <c r="K1008" t="s">
        <v>240</v>
      </c>
    </row>
    <row r="1009" spans="1:11" x14ac:dyDescent="0.3">
      <c r="A1009">
        <v>29</v>
      </c>
      <c r="B1009">
        <v>337</v>
      </c>
      <c r="C1009" t="s">
        <v>235</v>
      </c>
      <c r="D1009" t="s">
        <v>43</v>
      </c>
      <c r="E1009" t="s">
        <v>230</v>
      </c>
      <c r="F1009" t="s">
        <v>244</v>
      </c>
      <c r="G1009">
        <v>4</v>
      </c>
      <c r="H1009" t="s">
        <v>232</v>
      </c>
      <c r="I1009">
        <v>7553</v>
      </c>
      <c r="J1009" t="s">
        <v>233</v>
      </c>
      <c r="K1009" t="s">
        <v>240</v>
      </c>
    </row>
    <row r="1010" spans="1:11" x14ac:dyDescent="0.3">
      <c r="A1010">
        <v>54</v>
      </c>
      <c r="B1010">
        <v>971</v>
      </c>
      <c r="C1010" t="s">
        <v>235</v>
      </c>
      <c r="D1010" t="s">
        <v>48</v>
      </c>
      <c r="E1010" t="s">
        <v>230</v>
      </c>
      <c r="F1010" t="s">
        <v>248</v>
      </c>
      <c r="G1010">
        <v>4</v>
      </c>
      <c r="H1010" t="s">
        <v>232</v>
      </c>
      <c r="I1010">
        <v>17328</v>
      </c>
      <c r="J1010" t="s">
        <v>239</v>
      </c>
      <c r="K1010" t="s">
        <v>234</v>
      </c>
    </row>
    <row r="1011" spans="1:11" x14ac:dyDescent="0.3">
      <c r="A1011">
        <v>58</v>
      </c>
      <c r="B1011">
        <v>1055</v>
      </c>
      <c r="C1011" t="s">
        <v>235</v>
      </c>
      <c r="D1011" t="s">
        <v>48</v>
      </c>
      <c r="E1011" t="s">
        <v>230</v>
      </c>
      <c r="F1011" t="s">
        <v>248</v>
      </c>
      <c r="G1011">
        <v>1</v>
      </c>
      <c r="H1011" t="s">
        <v>238</v>
      </c>
      <c r="I1011">
        <v>19701</v>
      </c>
      <c r="J1011" t="s">
        <v>233</v>
      </c>
      <c r="K1011" t="s">
        <v>234</v>
      </c>
    </row>
    <row r="1012" spans="1:11" x14ac:dyDescent="0.3">
      <c r="A1012">
        <v>55</v>
      </c>
      <c r="B1012">
        <v>1136</v>
      </c>
      <c r="C1012" t="s">
        <v>235</v>
      </c>
      <c r="D1012" t="s">
        <v>48</v>
      </c>
      <c r="E1012" t="s">
        <v>236</v>
      </c>
      <c r="F1012" t="s">
        <v>248</v>
      </c>
      <c r="G1012">
        <v>4</v>
      </c>
      <c r="H1012" t="s">
        <v>242</v>
      </c>
      <c r="I1012">
        <v>14732</v>
      </c>
      <c r="J1012" t="s">
        <v>239</v>
      </c>
      <c r="K1012" t="s">
        <v>234</v>
      </c>
    </row>
    <row r="1013" spans="1:11" x14ac:dyDescent="0.3">
      <c r="A1013">
        <v>36</v>
      </c>
      <c r="B1013">
        <v>1174</v>
      </c>
      <c r="C1013" t="s">
        <v>228</v>
      </c>
      <c r="D1013" t="s">
        <v>249</v>
      </c>
      <c r="E1013" t="s">
        <v>230</v>
      </c>
      <c r="F1013" t="s">
        <v>231</v>
      </c>
      <c r="G1013">
        <v>2</v>
      </c>
      <c r="H1013" t="s">
        <v>232</v>
      </c>
      <c r="I1013">
        <v>9278</v>
      </c>
      <c r="J1013" t="s">
        <v>233</v>
      </c>
      <c r="K1013" t="s">
        <v>234</v>
      </c>
    </row>
    <row r="1014" spans="1:11" x14ac:dyDescent="0.3">
      <c r="A1014">
        <v>31</v>
      </c>
      <c r="B1014">
        <v>667</v>
      </c>
      <c r="C1014" t="s">
        <v>228</v>
      </c>
      <c r="D1014" t="s">
        <v>229</v>
      </c>
      <c r="E1014" t="s">
        <v>230</v>
      </c>
      <c r="F1014" t="s">
        <v>247</v>
      </c>
      <c r="G1014">
        <v>3</v>
      </c>
      <c r="H1014" t="s">
        <v>232</v>
      </c>
      <c r="I1014">
        <v>1359</v>
      </c>
      <c r="J1014" t="s">
        <v>239</v>
      </c>
      <c r="K1014" t="s">
        <v>240</v>
      </c>
    </row>
    <row r="1015" spans="1:11" x14ac:dyDescent="0.3">
      <c r="A1015">
        <v>30</v>
      </c>
      <c r="B1015">
        <v>855</v>
      </c>
      <c r="C1015" t="s">
        <v>228</v>
      </c>
      <c r="D1015" t="s">
        <v>249</v>
      </c>
      <c r="E1015" t="s">
        <v>230</v>
      </c>
      <c r="F1015" t="s">
        <v>231</v>
      </c>
      <c r="G1015">
        <v>1</v>
      </c>
      <c r="H1015" t="s">
        <v>242</v>
      </c>
      <c r="I1015">
        <v>4779</v>
      </c>
      <c r="J1015" t="s">
        <v>239</v>
      </c>
      <c r="K1015" t="s">
        <v>234</v>
      </c>
    </row>
    <row r="1016" spans="1:11" x14ac:dyDescent="0.3">
      <c r="A1016">
        <v>31</v>
      </c>
      <c r="B1016">
        <v>182</v>
      </c>
      <c r="C1016" t="s">
        <v>235</v>
      </c>
      <c r="D1016" t="s">
        <v>229</v>
      </c>
      <c r="E1016" t="s">
        <v>230</v>
      </c>
      <c r="F1016" t="s">
        <v>248</v>
      </c>
      <c r="G1016">
        <v>2</v>
      </c>
      <c r="H1016" t="s">
        <v>232</v>
      </c>
      <c r="I1016">
        <v>16422</v>
      </c>
      <c r="J1016" t="s">
        <v>239</v>
      </c>
      <c r="K1016" t="s">
        <v>234</v>
      </c>
    </row>
    <row r="1017" spans="1:11" x14ac:dyDescent="0.3">
      <c r="A1017">
        <v>34</v>
      </c>
      <c r="B1017">
        <v>560</v>
      </c>
      <c r="C1017" t="s">
        <v>235</v>
      </c>
      <c r="D1017" t="s">
        <v>43</v>
      </c>
      <c r="E1017" t="s">
        <v>236</v>
      </c>
      <c r="F1017" t="s">
        <v>237</v>
      </c>
      <c r="G1017">
        <v>1</v>
      </c>
      <c r="H1017" t="s">
        <v>242</v>
      </c>
      <c r="I1017">
        <v>2996</v>
      </c>
      <c r="J1017" t="s">
        <v>239</v>
      </c>
      <c r="K1017" t="s">
        <v>240</v>
      </c>
    </row>
    <row r="1018" spans="1:11" x14ac:dyDescent="0.3">
      <c r="A1018">
        <v>31</v>
      </c>
      <c r="B1018">
        <v>202</v>
      </c>
      <c r="C1018" t="s">
        <v>235</v>
      </c>
      <c r="D1018" t="s">
        <v>229</v>
      </c>
      <c r="E1018" t="s">
        <v>230</v>
      </c>
      <c r="F1018" t="s">
        <v>237</v>
      </c>
      <c r="G1018">
        <v>2</v>
      </c>
      <c r="H1018" t="s">
        <v>232</v>
      </c>
      <c r="I1018">
        <v>1261</v>
      </c>
      <c r="J1018" t="s">
        <v>239</v>
      </c>
      <c r="K1018" t="s">
        <v>234</v>
      </c>
    </row>
    <row r="1019" spans="1:11" x14ac:dyDescent="0.3">
      <c r="A1019">
        <v>27</v>
      </c>
      <c r="B1019">
        <v>1377</v>
      </c>
      <c r="C1019" t="s">
        <v>235</v>
      </c>
      <c r="D1019" t="s">
        <v>229</v>
      </c>
      <c r="E1019" t="s">
        <v>236</v>
      </c>
      <c r="F1019" t="s">
        <v>241</v>
      </c>
      <c r="G1019">
        <v>1</v>
      </c>
      <c r="H1019" t="s">
        <v>238</v>
      </c>
      <c r="I1019">
        <v>2099</v>
      </c>
      <c r="J1019" t="s">
        <v>239</v>
      </c>
      <c r="K1019" t="s">
        <v>234</v>
      </c>
    </row>
    <row r="1020" spans="1:11" x14ac:dyDescent="0.3">
      <c r="A1020">
        <v>36</v>
      </c>
      <c r="B1020">
        <v>172</v>
      </c>
      <c r="C1020" t="s">
        <v>235</v>
      </c>
      <c r="D1020" t="s">
        <v>229</v>
      </c>
      <c r="E1020" t="s">
        <v>236</v>
      </c>
      <c r="F1020" t="s">
        <v>241</v>
      </c>
      <c r="G1020">
        <v>4</v>
      </c>
      <c r="H1020" t="s">
        <v>232</v>
      </c>
      <c r="I1020">
        <v>5810</v>
      </c>
      <c r="J1020" t="s">
        <v>239</v>
      </c>
      <c r="K1020" t="s">
        <v>234</v>
      </c>
    </row>
    <row r="1021" spans="1:11" x14ac:dyDescent="0.3">
      <c r="A1021">
        <v>36</v>
      </c>
      <c r="B1021">
        <v>329</v>
      </c>
      <c r="C1021" t="s">
        <v>228</v>
      </c>
      <c r="D1021" t="s">
        <v>249</v>
      </c>
      <c r="E1021" t="s">
        <v>230</v>
      </c>
      <c r="F1021" t="s">
        <v>231</v>
      </c>
      <c r="G1021">
        <v>1</v>
      </c>
      <c r="H1021" t="s">
        <v>238</v>
      </c>
      <c r="I1021">
        <v>5647</v>
      </c>
      <c r="J1021" t="s">
        <v>239</v>
      </c>
      <c r="K1021" t="s">
        <v>234</v>
      </c>
    </row>
    <row r="1022" spans="1:11" x14ac:dyDescent="0.3">
      <c r="A1022">
        <v>47</v>
      </c>
      <c r="B1022">
        <v>465</v>
      </c>
      <c r="C1022" t="s">
        <v>235</v>
      </c>
      <c r="D1022" t="s">
        <v>250</v>
      </c>
      <c r="E1022" t="s">
        <v>236</v>
      </c>
      <c r="F1022" t="s">
        <v>237</v>
      </c>
      <c r="G1022">
        <v>4</v>
      </c>
      <c r="H1022" t="s">
        <v>238</v>
      </c>
      <c r="I1022">
        <v>3420</v>
      </c>
      <c r="J1022" t="s">
        <v>239</v>
      </c>
      <c r="K1022" t="s">
        <v>234</v>
      </c>
    </row>
    <row r="1023" spans="1:11" x14ac:dyDescent="0.3">
      <c r="A1023">
        <v>25</v>
      </c>
      <c r="B1023">
        <v>383</v>
      </c>
      <c r="C1023" t="s">
        <v>228</v>
      </c>
      <c r="D1023" t="s">
        <v>229</v>
      </c>
      <c r="E1023" t="s">
        <v>236</v>
      </c>
      <c r="F1023" t="s">
        <v>247</v>
      </c>
      <c r="G1023">
        <v>1</v>
      </c>
      <c r="H1023" t="s">
        <v>238</v>
      </c>
      <c r="I1023">
        <v>4400</v>
      </c>
      <c r="J1023" t="s">
        <v>239</v>
      </c>
      <c r="K1023" t="s">
        <v>234</v>
      </c>
    </row>
    <row r="1024" spans="1:11" x14ac:dyDescent="0.3">
      <c r="A1024">
        <v>37</v>
      </c>
      <c r="B1024">
        <v>1413</v>
      </c>
      <c r="C1024" t="s">
        <v>235</v>
      </c>
      <c r="D1024" t="s">
        <v>250</v>
      </c>
      <c r="E1024" t="s">
        <v>236</v>
      </c>
      <c r="F1024" t="s">
        <v>241</v>
      </c>
      <c r="G1024">
        <v>3</v>
      </c>
      <c r="H1024" t="s">
        <v>232</v>
      </c>
      <c r="I1024">
        <v>3500</v>
      </c>
      <c r="J1024" t="s">
        <v>239</v>
      </c>
      <c r="K1024" t="s">
        <v>245</v>
      </c>
    </row>
    <row r="1025" spans="1:11" x14ac:dyDescent="0.3">
      <c r="A1025">
        <v>56</v>
      </c>
      <c r="B1025">
        <v>1255</v>
      </c>
      <c r="C1025" t="s">
        <v>235</v>
      </c>
      <c r="D1025" t="s">
        <v>229</v>
      </c>
      <c r="E1025" t="s">
        <v>230</v>
      </c>
      <c r="F1025" t="s">
        <v>237</v>
      </c>
      <c r="G1025">
        <v>1</v>
      </c>
      <c r="H1025" t="s">
        <v>238</v>
      </c>
      <c r="I1025">
        <v>2066</v>
      </c>
      <c r="J1025" t="s">
        <v>239</v>
      </c>
      <c r="K1025" t="s">
        <v>234</v>
      </c>
    </row>
    <row r="1026" spans="1:11" x14ac:dyDescent="0.3">
      <c r="A1026">
        <v>47</v>
      </c>
      <c r="B1026">
        <v>359</v>
      </c>
      <c r="C1026" t="s">
        <v>235</v>
      </c>
      <c r="D1026" t="s">
        <v>48</v>
      </c>
      <c r="E1026" t="s">
        <v>230</v>
      </c>
      <c r="F1026" t="s">
        <v>248</v>
      </c>
      <c r="G1026">
        <v>3</v>
      </c>
      <c r="H1026" t="s">
        <v>238</v>
      </c>
      <c r="I1026">
        <v>17169</v>
      </c>
      <c r="J1026" t="s">
        <v>239</v>
      </c>
      <c r="K1026" t="s">
        <v>234</v>
      </c>
    </row>
    <row r="1027" spans="1:11" x14ac:dyDescent="0.3">
      <c r="A1027">
        <v>24</v>
      </c>
      <c r="B1027">
        <v>1476</v>
      </c>
      <c r="C1027" t="s">
        <v>228</v>
      </c>
      <c r="D1027" t="s">
        <v>48</v>
      </c>
      <c r="E1027" t="s">
        <v>230</v>
      </c>
      <c r="F1027" t="s">
        <v>231</v>
      </c>
      <c r="G1027">
        <v>3</v>
      </c>
      <c r="H1027" t="s">
        <v>238</v>
      </c>
      <c r="I1027">
        <v>4162</v>
      </c>
      <c r="J1027" t="s">
        <v>233</v>
      </c>
      <c r="K1027" t="s">
        <v>234</v>
      </c>
    </row>
    <row r="1028" spans="1:11" x14ac:dyDescent="0.3">
      <c r="A1028">
        <v>32</v>
      </c>
      <c r="B1028">
        <v>601</v>
      </c>
      <c r="C1028" t="s">
        <v>228</v>
      </c>
      <c r="D1028" t="s">
        <v>249</v>
      </c>
      <c r="E1028" t="s">
        <v>236</v>
      </c>
      <c r="F1028" t="s">
        <v>231</v>
      </c>
      <c r="G1028">
        <v>4</v>
      </c>
      <c r="H1028" t="s">
        <v>238</v>
      </c>
      <c r="I1028">
        <v>9204</v>
      </c>
      <c r="J1028" t="s">
        <v>239</v>
      </c>
      <c r="K1028" t="s">
        <v>234</v>
      </c>
    </row>
    <row r="1029" spans="1:11" x14ac:dyDescent="0.3">
      <c r="A1029">
        <v>34</v>
      </c>
      <c r="B1029">
        <v>401</v>
      </c>
      <c r="C1029" t="s">
        <v>235</v>
      </c>
      <c r="D1029" t="s">
        <v>229</v>
      </c>
      <c r="E1029" t="s">
        <v>230</v>
      </c>
      <c r="F1029" t="s">
        <v>241</v>
      </c>
      <c r="G1029">
        <v>2</v>
      </c>
      <c r="H1029" t="s">
        <v>238</v>
      </c>
      <c r="I1029">
        <v>3294</v>
      </c>
      <c r="J1029" t="s">
        <v>239</v>
      </c>
      <c r="K1029" t="s">
        <v>234</v>
      </c>
    </row>
    <row r="1030" spans="1:11" x14ac:dyDescent="0.3">
      <c r="A1030">
        <v>41</v>
      </c>
      <c r="B1030">
        <v>1283</v>
      </c>
      <c r="C1030" t="s">
        <v>235</v>
      </c>
      <c r="D1030" t="s">
        <v>48</v>
      </c>
      <c r="E1030" t="s">
        <v>236</v>
      </c>
      <c r="F1030" t="s">
        <v>237</v>
      </c>
      <c r="G1030">
        <v>3</v>
      </c>
      <c r="H1030" t="s">
        <v>238</v>
      </c>
      <c r="I1030">
        <v>2127</v>
      </c>
      <c r="J1030" t="s">
        <v>233</v>
      </c>
      <c r="K1030" t="s">
        <v>234</v>
      </c>
    </row>
    <row r="1031" spans="1:11" x14ac:dyDescent="0.3">
      <c r="A1031">
        <v>40</v>
      </c>
      <c r="B1031">
        <v>663</v>
      </c>
      <c r="C1031" t="s">
        <v>235</v>
      </c>
      <c r="D1031" t="s">
        <v>43</v>
      </c>
      <c r="E1031" t="s">
        <v>236</v>
      </c>
      <c r="F1031" t="s">
        <v>241</v>
      </c>
      <c r="G1031">
        <v>3</v>
      </c>
      <c r="H1031" t="s">
        <v>242</v>
      </c>
      <c r="I1031">
        <v>3975</v>
      </c>
      <c r="J1031" t="s">
        <v>239</v>
      </c>
      <c r="K1031" t="s">
        <v>245</v>
      </c>
    </row>
    <row r="1032" spans="1:11" x14ac:dyDescent="0.3">
      <c r="A1032">
        <v>31</v>
      </c>
      <c r="B1032">
        <v>326</v>
      </c>
      <c r="C1032" t="s">
        <v>228</v>
      </c>
      <c r="D1032" t="s">
        <v>229</v>
      </c>
      <c r="E1032" t="s">
        <v>236</v>
      </c>
      <c r="F1032" t="s">
        <v>231</v>
      </c>
      <c r="G1032">
        <v>4</v>
      </c>
      <c r="H1032" t="s">
        <v>242</v>
      </c>
      <c r="I1032">
        <v>10793</v>
      </c>
      <c r="J1032" t="s">
        <v>239</v>
      </c>
      <c r="K1032" t="s">
        <v>234</v>
      </c>
    </row>
    <row r="1033" spans="1:11" x14ac:dyDescent="0.3">
      <c r="A1033">
        <v>46</v>
      </c>
      <c r="B1033">
        <v>377</v>
      </c>
      <c r="C1033" t="s">
        <v>228</v>
      </c>
      <c r="D1033" t="s">
        <v>249</v>
      </c>
      <c r="E1033" t="s">
        <v>236</v>
      </c>
      <c r="F1033" t="s">
        <v>231</v>
      </c>
      <c r="G1033">
        <v>4</v>
      </c>
      <c r="H1033" t="s">
        <v>242</v>
      </c>
      <c r="I1033">
        <v>10096</v>
      </c>
      <c r="J1033" t="s">
        <v>239</v>
      </c>
      <c r="K1033" t="s">
        <v>234</v>
      </c>
    </row>
    <row r="1034" spans="1:11" x14ac:dyDescent="0.3">
      <c r="A1034">
        <v>39</v>
      </c>
      <c r="B1034">
        <v>592</v>
      </c>
      <c r="C1034" t="s">
        <v>235</v>
      </c>
      <c r="D1034" t="s">
        <v>229</v>
      </c>
      <c r="E1034" t="s">
        <v>230</v>
      </c>
      <c r="F1034" t="s">
        <v>241</v>
      </c>
      <c r="G1034">
        <v>1</v>
      </c>
      <c r="H1034" t="s">
        <v>232</v>
      </c>
      <c r="I1034">
        <v>3646</v>
      </c>
      <c r="J1034" t="s">
        <v>233</v>
      </c>
      <c r="K1034" t="s">
        <v>245</v>
      </c>
    </row>
    <row r="1035" spans="1:11" x14ac:dyDescent="0.3">
      <c r="A1035">
        <v>31</v>
      </c>
      <c r="B1035">
        <v>1445</v>
      </c>
      <c r="C1035" t="s">
        <v>235</v>
      </c>
      <c r="D1035" t="s">
        <v>229</v>
      </c>
      <c r="E1035" t="s">
        <v>230</v>
      </c>
      <c r="F1035" t="s">
        <v>243</v>
      </c>
      <c r="G1035">
        <v>2</v>
      </c>
      <c r="H1035" t="s">
        <v>232</v>
      </c>
      <c r="I1035">
        <v>7446</v>
      </c>
      <c r="J1035" t="s">
        <v>239</v>
      </c>
      <c r="K1035" t="s">
        <v>240</v>
      </c>
    </row>
    <row r="1036" spans="1:11" x14ac:dyDescent="0.3">
      <c r="A1036">
        <v>45</v>
      </c>
      <c r="B1036">
        <v>1038</v>
      </c>
      <c r="C1036" t="s">
        <v>235</v>
      </c>
      <c r="D1036" t="s">
        <v>48</v>
      </c>
      <c r="E1036" t="s">
        <v>236</v>
      </c>
      <c r="F1036" t="s">
        <v>244</v>
      </c>
      <c r="G1036">
        <v>1</v>
      </c>
      <c r="H1036" t="s">
        <v>242</v>
      </c>
      <c r="I1036">
        <v>10851</v>
      </c>
      <c r="J1036" t="s">
        <v>233</v>
      </c>
      <c r="K1036" t="s">
        <v>234</v>
      </c>
    </row>
    <row r="1037" spans="1:11" x14ac:dyDescent="0.3">
      <c r="A1037">
        <v>31</v>
      </c>
      <c r="B1037">
        <v>1398</v>
      </c>
      <c r="C1037" t="s">
        <v>251</v>
      </c>
      <c r="D1037" t="s">
        <v>48</v>
      </c>
      <c r="E1037" t="s">
        <v>230</v>
      </c>
      <c r="F1037" t="s">
        <v>251</v>
      </c>
      <c r="G1037">
        <v>2</v>
      </c>
      <c r="H1037" t="s">
        <v>232</v>
      </c>
      <c r="I1037">
        <v>2109</v>
      </c>
      <c r="J1037" t="s">
        <v>239</v>
      </c>
      <c r="K1037" t="s">
        <v>234</v>
      </c>
    </row>
    <row r="1038" spans="1:11" x14ac:dyDescent="0.3">
      <c r="A1038">
        <v>31</v>
      </c>
      <c r="B1038">
        <v>523</v>
      </c>
      <c r="C1038" t="s">
        <v>235</v>
      </c>
      <c r="D1038" t="s">
        <v>229</v>
      </c>
      <c r="E1038" t="s">
        <v>236</v>
      </c>
      <c r="F1038" t="s">
        <v>241</v>
      </c>
      <c r="G1038">
        <v>4</v>
      </c>
      <c r="H1038" t="s">
        <v>238</v>
      </c>
      <c r="I1038">
        <v>3722</v>
      </c>
      <c r="J1038" t="s">
        <v>233</v>
      </c>
      <c r="K1038" t="s">
        <v>240</v>
      </c>
    </row>
    <row r="1039" spans="1:11" x14ac:dyDescent="0.3">
      <c r="A1039">
        <v>45</v>
      </c>
      <c r="B1039">
        <v>1448</v>
      </c>
      <c r="C1039" t="s">
        <v>235</v>
      </c>
      <c r="D1039" t="s">
        <v>250</v>
      </c>
      <c r="E1039" t="s">
        <v>236</v>
      </c>
      <c r="F1039" t="s">
        <v>243</v>
      </c>
      <c r="G1039">
        <v>4</v>
      </c>
      <c r="H1039" t="s">
        <v>238</v>
      </c>
      <c r="I1039">
        <v>9380</v>
      </c>
      <c r="J1039" t="s">
        <v>233</v>
      </c>
      <c r="K1039" t="s">
        <v>234</v>
      </c>
    </row>
    <row r="1040" spans="1:11" x14ac:dyDescent="0.3">
      <c r="A1040">
        <v>48</v>
      </c>
      <c r="B1040">
        <v>1221</v>
      </c>
      <c r="C1040" t="s">
        <v>228</v>
      </c>
      <c r="D1040" t="s">
        <v>249</v>
      </c>
      <c r="E1040" t="s">
        <v>236</v>
      </c>
      <c r="F1040" t="s">
        <v>231</v>
      </c>
      <c r="G1040">
        <v>1</v>
      </c>
      <c r="H1040" t="s">
        <v>242</v>
      </c>
      <c r="I1040">
        <v>5486</v>
      </c>
      <c r="J1040" t="s">
        <v>239</v>
      </c>
      <c r="K1040" t="s">
        <v>234</v>
      </c>
    </row>
    <row r="1041" spans="1:11" x14ac:dyDescent="0.3">
      <c r="A1041">
        <v>34</v>
      </c>
      <c r="B1041">
        <v>1107</v>
      </c>
      <c r="C1041" t="s">
        <v>251</v>
      </c>
      <c r="D1041" t="s">
        <v>250</v>
      </c>
      <c r="E1041" t="s">
        <v>230</v>
      </c>
      <c r="F1041" t="s">
        <v>251</v>
      </c>
      <c r="G1041">
        <v>3</v>
      </c>
      <c r="H1041" t="s">
        <v>238</v>
      </c>
      <c r="I1041">
        <v>2742</v>
      </c>
      <c r="J1041" t="s">
        <v>239</v>
      </c>
      <c r="K1041" t="s">
        <v>234</v>
      </c>
    </row>
    <row r="1042" spans="1:11" x14ac:dyDescent="0.3">
      <c r="A1042">
        <v>40</v>
      </c>
      <c r="B1042">
        <v>218</v>
      </c>
      <c r="C1042" t="s">
        <v>235</v>
      </c>
      <c r="D1042" t="s">
        <v>48</v>
      </c>
      <c r="E1042" t="s">
        <v>236</v>
      </c>
      <c r="F1042" t="s">
        <v>248</v>
      </c>
      <c r="G1042">
        <v>2</v>
      </c>
      <c r="H1042" t="s">
        <v>242</v>
      </c>
      <c r="I1042">
        <v>13757</v>
      </c>
      <c r="J1042" t="s">
        <v>239</v>
      </c>
      <c r="K1042" t="s">
        <v>245</v>
      </c>
    </row>
    <row r="1043" spans="1:11" x14ac:dyDescent="0.3">
      <c r="A1043">
        <v>28</v>
      </c>
      <c r="B1043">
        <v>866</v>
      </c>
      <c r="C1043" t="s">
        <v>228</v>
      </c>
      <c r="D1043" t="s">
        <v>48</v>
      </c>
      <c r="E1043" t="s">
        <v>236</v>
      </c>
      <c r="F1043" t="s">
        <v>231</v>
      </c>
      <c r="G1043">
        <v>1</v>
      </c>
      <c r="H1043" t="s">
        <v>232</v>
      </c>
      <c r="I1043">
        <v>8463</v>
      </c>
      <c r="J1043" t="s">
        <v>239</v>
      </c>
      <c r="K1043" t="s">
        <v>234</v>
      </c>
    </row>
    <row r="1044" spans="1:11" x14ac:dyDescent="0.3">
      <c r="A1044">
        <v>44</v>
      </c>
      <c r="B1044">
        <v>981</v>
      </c>
      <c r="C1044" t="s">
        <v>235</v>
      </c>
      <c r="D1044" t="s">
        <v>229</v>
      </c>
      <c r="E1044" t="s">
        <v>236</v>
      </c>
      <c r="F1044" t="s">
        <v>241</v>
      </c>
      <c r="G1044">
        <v>3</v>
      </c>
      <c r="H1044" t="s">
        <v>232</v>
      </c>
      <c r="I1044">
        <v>3162</v>
      </c>
      <c r="J1044" t="s">
        <v>239</v>
      </c>
      <c r="K1044" t="s">
        <v>245</v>
      </c>
    </row>
    <row r="1045" spans="1:11" x14ac:dyDescent="0.3">
      <c r="A1045">
        <v>53</v>
      </c>
      <c r="B1045">
        <v>447</v>
      </c>
      <c r="C1045" t="s">
        <v>235</v>
      </c>
      <c r="D1045" t="s">
        <v>48</v>
      </c>
      <c r="E1045" t="s">
        <v>236</v>
      </c>
      <c r="F1045" t="s">
        <v>248</v>
      </c>
      <c r="G1045">
        <v>2</v>
      </c>
      <c r="H1045" t="s">
        <v>232</v>
      </c>
      <c r="I1045">
        <v>16598</v>
      </c>
      <c r="J1045" t="s">
        <v>239</v>
      </c>
      <c r="K1045" t="s">
        <v>234</v>
      </c>
    </row>
    <row r="1046" spans="1:11" x14ac:dyDescent="0.3">
      <c r="A1046">
        <v>49</v>
      </c>
      <c r="B1046">
        <v>1495</v>
      </c>
      <c r="C1046" t="s">
        <v>235</v>
      </c>
      <c r="D1046" t="s">
        <v>250</v>
      </c>
      <c r="E1046" t="s">
        <v>236</v>
      </c>
      <c r="F1046" t="s">
        <v>244</v>
      </c>
      <c r="G1046">
        <v>3</v>
      </c>
      <c r="H1046" t="s">
        <v>238</v>
      </c>
      <c r="I1046">
        <v>6651</v>
      </c>
      <c r="J1046" t="s">
        <v>239</v>
      </c>
      <c r="K1046" t="s">
        <v>234</v>
      </c>
    </row>
    <row r="1047" spans="1:11" x14ac:dyDescent="0.3">
      <c r="A1047">
        <v>40</v>
      </c>
      <c r="B1047">
        <v>896</v>
      </c>
      <c r="C1047" t="s">
        <v>235</v>
      </c>
      <c r="D1047" t="s">
        <v>48</v>
      </c>
      <c r="E1047" t="s">
        <v>236</v>
      </c>
      <c r="F1047" t="s">
        <v>237</v>
      </c>
      <c r="G1047">
        <v>3</v>
      </c>
      <c r="H1047" t="s">
        <v>242</v>
      </c>
      <c r="I1047">
        <v>2345</v>
      </c>
      <c r="J1047" t="s">
        <v>239</v>
      </c>
      <c r="K1047" t="s">
        <v>234</v>
      </c>
    </row>
    <row r="1048" spans="1:11" x14ac:dyDescent="0.3">
      <c r="A1048">
        <v>44</v>
      </c>
      <c r="B1048">
        <v>1467</v>
      </c>
      <c r="C1048" t="s">
        <v>235</v>
      </c>
      <c r="D1048" t="s">
        <v>229</v>
      </c>
      <c r="E1048" t="s">
        <v>236</v>
      </c>
      <c r="F1048" t="s">
        <v>237</v>
      </c>
      <c r="G1048">
        <v>2</v>
      </c>
      <c r="H1048" t="s">
        <v>232</v>
      </c>
      <c r="I1048">
        <v>3420</v>
      </c>
      <c r="J1048" t="s">
        <v>239</v>
      </c>
      <c r="K1048" t="s">
        <v>234</v>
      </c>
    </row>
    <row r="1049" spans="1:11" x14ac:dyDescent="0.3">
      <c r="A1049">
        <v>33</v>
      </c>
      <c r="B1049">
        <v>430</v>
      </c>
      <c r="C1049" t="s">
        <v>228</v>
      </c>
      <c r="D1049" t="s">
        <v>48</v>
      </c>
      <c r="E1049" t="s">
        <v>236</v>
      </c>
      <c r="F1049" t="s">
        <v>231</v>
      </c>
      <c r="G1049">
        <v>1</v>
      </c>
      <c r="H1049" t="s">
        <v>238</v>
      </c>
      <c r="I1049">
        <v>4373</v>
      </c>
      <c r="J1049" t="s">
        <v>239</v>
      </c>
      <c r="K1049" t="s">
        <v>240</v>
      </c>
    </row>
    <row r="1050" spans="1:11" x14ac:dyDescent="0.3">
      <c r="A1050">
        <v>34</v>
      </c>
      <c r="B1050">
        <v>1326</v>
      </c>
      <c r="C1050" t="s">
        <v>228</v>
      </c>
      <c r="D1050" t="s">
        <v>43</v>
      </c>
      <c r="E1050" t="s">
        <v>236</v>
      </c>
      <c r="F1050" t="s">
        <v>231</v>
      </c>
      <c r="G1050">
        <v>1</v>
      </c>
      <c r="H1050" t="s">
        <v>232</v>
      </c>
      <c r="I1050">
        <v>4759</v>
      </c>
      <c r="J1050" t="s">
        <v>239</v>
      </c>
      <c r="K1050" t="s">
        <v>234</v>
      </c>
    </row>
    <row r="1051" spans="1:11" x14ac:dyDescent="0.3">
      <c r="A1051">
        <v>30</v>
      </c>
      <c r="B1051">
        <v>1358</v>
      </c>
      <c r="C1051" t="s">
        <v>228</v>
      </c>
      <c r="D1051" t="s">
        <v>229</v>
      </c>
      <c r="E1051" t="s">
        <v>236</v>
      </c>
      <c r="F1051" t="s">
        <v>231</v>
      </c>
      <c r="G1051">
        <v>3</v>
      </c>
      <c r="H1051" t="s">
        <v>238</v>
      </c>
      <c r="I1051">
        <v>5301</v>
      </c>
      <c r="J1051" t="s">
        <v>239</v>
      </c>
      <c r="K1051" t="s">
        <v>234</v>
      </c>
    </row>
    <row r="1052" spans="1:11" x14ac:dyDescent="0.3">
      <c r="A1052">
        <v>42</v>
      </c>
      <c r="B1052">
        <v>748</v>
      </c>
      <c r="C1052" t="s">
        <v>235</v>
      </c>
      <c r="D1052" t="s">
        <v>48</v>
      </c>
      <c r="E1052" t="s">
        <v>230</v>
      </c>
      <c r="F1052" t="s">
        <v>241</v>
      </c>
      <c r="G1052">
        <v>4</v>
      </c>
      <c r="H1052" t="s">
        <v>232</v>
      </c>
      <c r="I1052">
        <v>3673</v>
      </c>
      <c r="J1052" t="s">
        <v>239</v>
      </c>
      <c r="K1052" t="s">
        <v>240</v>
      </c>
    </row>
    <row r="1053" spans="1:11" x14ac:dyDescent="0.3">
      <c r="A1053">
        <v>44</v>
      </c>
      <c r="B1053">
        <v>383</v>
      </c>
      <c r="C1053" t="s">
        <v>228</v>
      </c>
      <c r="D1053" t="s">
        <v>249</v>
      </c>
      <c r="E1053" t="s">
        <v>230</v>
      </c>
      <c r="F1053" t="s">
        <v>231</v>
      </c>
      <c r="G1053">
        <v>3</v>
      </c>
      <c r="H1053" t="s">
        <v>238</v>
      </c>
      <c r="I1053">
        <v>4768</v>
      </c>
      <c r="J1053" t="s">
        <v>239</v>
      </c>
      <c r="K1053" t="s">
        <v>240</v>
      </c>
    </row>
    <row r="1054" spans="1:11" x14ac:dyDescent="0.3">
      <c r="A1054">
        <v>30</v>
      </c>
      <c r="B1054">
        <v>990</v>
      </c>
      <c r="C1054" t="s">
        <v>235</v>
      </c>
      <c r="D1054" t="s">
        <v>250</v>
      </c>
      <c r="E1054" t="s">
        <v>236</v>
      </c>
      <c r="F1054" t="s">
        <v>237</v>
      </c>
      <c r="G1054">
        <v>3</v>
      </c>
      <c r="H1054" t="s">
        <v>242</v>
      </c>
      <c r="I1054">
        <v>1274</v>
      </c>
      <c r="J1054" t="s">
        <v>239</v>
      </c>
      <c r="K1054" t="s">
        <v>245</v>
      </c>
    </row>
    <row r="1055" spans="1:11" x14ac:dyDescent="0.3">
      <c r="A1055">
        <v>57</v>
      </c>
      <c r="B1055">
        <v>405</v>
      </c>
      <c r="C1055" t="s">
        <v>235</v>
      </c>
      <c r="D1055" t="s">
        <v>229</v>
      </c>
      <c r="E1055" t="s">
        <v>236</v>
      </c>
      <c r="F1055" t="s">
        <v>237</v>
      </c>
      <c r="G1055">
        <v>3</v>
      </c>
      <c r="H1055" t="s">
        <v>238</v>
      </c>
      <c r="I1055">
        <v>4900</v>
      </c>
      <c r="J1055" t="s">
        <v>239</v>
      </c>
      <c r="K1055" t="s">
        <v>234</v>
      </c>
    </row>
    <row r="1056" spans="1:11" x14ac:dyDescent="0.3">
      <c r="A1056">
        <v>49</v>
      </c>
      <c r="B1056">
        <v>1490</v>
      </c>
      <c r="C1056" t="s">
        <v>235</v>
      </c>
      <c r="D1056" t="s">
        <v>229</v>
      </c>
      <c r="E1056" t="s">
        <v>236</v>
      </c>
      <c r="F1056" t="s">
        <v>244</v>
      </c>
      <c r="G1056">
        <v>2</v>
      </c>
      <c r="H1056" t="s">
        <v>242</v>
      </c>
      <c r="I1056">
        <v>10466</v>
      </c>
      <c r="J1056" t="s">
        <v>239</v>
      </c>
      <c r="K1056" t="s">
        <v>234</v>
      </c>
    </row>
    <row r="1057" spans="1:11" x14ac:dyDescent="0.3">
      <c r="A1057">
        <v>34</v>
      </c>
      <c r="B1057">
        <v>829</v>
      </c>
      <c r="C1057" t="s">
        <v>235</v>
      </c>
      <c r="D1057" t="s">
        <v>48</v>
      </c>
      <c r="E1057" t="s">
        <v>236</v>
      </c>
      <c r="F1057" t="s">
        <v>248</v>
      </c>
      <c r="G1057">
        <v>1</v>
      </c>
      <c r="H1057" t="s">
        <v>242</v>
      </c>
      <c r="I1057">
        <v>17007</v>
      </c>
      <c r="J1057" t="s">
        <v>239</v>
      </c>
      <c r="K1057" t="s">
        <v>240</v>
      </c>
    </row>
    <row r="1058" spans="1:11" x14ac:dyDescent="0.3">
      <c r="A1058">
        <v>28</v>
      </c>
      <c r="B1058">
        <v>1496</v>
      </c>
      <c r="C1058" t="s">
        <v>228</v>
      </c>
      <c r="D1058" t="s">
        <v>250</v>
      </c>
      <c r="E1058" t="s">
        <v>236</v>
      </c>
      <c r="F1058" t="s">
        <v>247</v>
      </c>
      <c r="G1058">
        <v>3</v>
      </c>
      <c r="H1058" t="s">
        <v>238</v>
      </c>
      <c r="I1058">
        <v>2909</v>
      </c>
      <c r="J1058" t="s">
        <v>239</v>
      </c>
      <c r="K1058" t="s">
        <v>240</v>
      </c>
    </row>
    <row r="1059" spans="1:11" x14ac:dyDescent="0.3">
      <c r="A1059">
        <v>29</v>
      </c>
      <c r="B1059">
        <v>115</v>
      </c>
      <c r="C1059" t="s">
        <v>228</v>
      </c>
      <c r="D1059" t="s">
        <v>250</v>
      </c>
      <c r="E1059" t="s">
        <v>230</v>
      </c>
      <c r="F1059" t="s">
        <v>231</v>
      </c>
      <c r="G1059">
        <v>2</v>
      </c>
      <c r="H1059" t="s">
        <v>232</v>
      </c>
      <c r="I1059">
        <v>5765</v>
      </c>
      <c r="J1059" t="s">
        <v>239</v>
      </c>
      <c r="K1059" t="s">
        <v>240</v>
      </c>
    </row>
    <row r="1060" spans="1:11" x14ac:dyDescent="0.3">
      <c r="A1060">
        <v>34</v>
      </c>
      <c r="B1060">
        <v>790</v>
      </c>
      <c r="C1060" t="s">
        <v>228</v>
      </c>
      <c r="D1060" t="s">
        <v>48</v>
      </c>
      <c r="E1060" t="s">
        <v>230</v>
      </c>
      <c r="F1060" t="s">
        <v>231</v>
      </c>
      <c r="G1060">
        <v>2</v>
      </c>
      <c r="H1060" t="s">
        <v>232</v>
      </c>
      <c r="I1060">
        <v>4599</v>
      </c>
      <c r="J1060" t="s">
        <v>233</v>
      </c>
      <c r="K1060" t="s">
        <v>234</v>
      </c>
    </row>
    <row r="1061" spans="1:11" x14ac:dyDescent="0.3">
      <c r="A1061">
        <v>35</v>
      </c>
      <c r="B1061">
        <v>660</v>
      </c>
      <c r="C1061" t="s">
        <v>228</v>
      </c>
      <c r="D1061" t="s">
        <v>229</v>
      </c>
      <c r="E1061" t="s">
        <v>236</v>
      </c>
      <c r="F1061" t="s">
        <v>247</v>
      </c>
      <c r="G1061">
        <v>3</v>
      </c>
      <c r="H1061" t="s">
        <v>238</v>
      </c>
      <c r="I1061">
        <v>2404</v>
      </c>
      <c r="J1061" t="s">
        <v>239</v>
      </c>
      <c r="K1061" t="s">
        <v>234</v>
      </c>
    </row>
    <row r="1062" spans="1:11" x14ac:dyDescent="0.3">
      <c r="A1062">
        <v>24</v>
      </c>
      <c r="B1062">
        <v>381</v>
      </c>
      <c r="C1062" t="s">
        <v>235</v>
      </c>
      <c r="D1062" t="s">
        <v>48</v>
      </c>
      <c r="E1062" t="s">
        <v>236</v>
      </c>
      <c r="F1062" t="s">
        <v>241</v>
      </c>
      <c r="G1062">
        <v>1</v>
      </c>
      <c r="H1062" t="s">
        <v>232</v>
      </c>
      <c r="I1062">
        <v>3172</v>
      </c>
      <c r="J1062" t="s">
        <v>233</v>
      </c>
      <c r="K1062" t="s">
        <v>240</v>
      </c>
    </row>
    <row r="1063" spans="1:11" x14ac:dyDescent="0.3">
      <c r="A1063">
        <v>24</v>
      </c>
      <c r="B1063">
        <v>830</v>
      </c>
      <c r="C1063" t="s">
        <v>228</v>
      </c>
      <c r="D1063" t="s">
        <v>229</v>
      </c>
      <c r="E1063" t="s">
        <v>230</v>
      </c>
      <c r="F1063" t="s">
        <v>247</v>
      </c>
      <c r="G1063">
        <v>2</v>
      </c>
      <c r="H1063" t="s">
        <v>238</v>
      </c>
      <c r="I1063">
        <v>2033</v>
      </c>
      <c r="J1063" t="s">
        <v>239</v>
      </c>
      <c r="K1063" t="s">
        <v>245</v>
      </c>
    </row>
    <row r="1064" spans="1:11" x14ac:dyDescent="0.3">
      <c r="A1064">
        <v>44</v>
      </c>
      <c r="B1064">
        <v>1193</v>
      </c>
      <c r="C1064" t="s">
        <v>235</v>
      </c>
      <c r="D1064" t="s">
        <v>48</v>
      </c>
      <c r="E1064" t="s">
        <v>236</v>
      </c>
      <c r="F1064" t="s">
        <v>243</v>
      </c>
      <c r="G1064">
        <v>3</v>
      </c>
      <c r="H1064" t="s">
        <v>232</v>
      </c>
      <c r="I1064">
        <v>10209</v>
      </c>
      <c r="J1064" t="s">
        <v>233</v>
      </c>
      <c r="K1064" t="s">
        <v>240</v>
      </c>
    </row>
    <row r="1065" spans="1:11" x14ac:dyDescent="0.3">
      <c r="A1065">
        <v>29</v>
      </c>
      <c r="B1065">
        <v>1246</v>
      </c>
      <c r="C1065" t="s">
        <v>228</v>
      </c>
      <c r="D1065" t="s">
        <v>229</v>
      </c>
      <c r="E1065" t="s">
        <v>236</v>
      </c>
      <c r="F1065" t="s">
        <v>231</v>
      </c>
      <c r="G1065">
        <v>3</v>
      </c>
      <c r="H1065" t="s">
        <v>242</v>
      </c>
      <c r="I1065">
        <v>8620</v>
      </c>
      <c r="J1065" t="s">
        <v>239</v>
      </c>
      <c r="K1065" t="s">
        <v>234</v>
      </c>
    </row>
    <row r="1066" spans="1:11" x14ac:dyDescent="0.3">
      <c r="A1066">
        <v>30</v>
      </c>
      <c r="B1066">
        <v>330</v>
      </c>
      <c r="C1066" t="s">
        <v>251</v>
      </c>
      <c r="D1066" t="s">
        <v>229</v>
      </c>
      <c r="E1066" t="s">
        <v>236</v>
      </c>
      <c r="F1066" t="s">
        <v>251</v>
      </c>
      <c r="G1066">
        <v>3</v>
      </c>
      <c r="H1066" t="s">
        <v>242</v>
      </c>
      <c r="I1066">
        <v>2064</v>
      </c>
      <c r="J1066" t="s">
        <v>239</v>
      </c>
      <c r="K1066" t="s">
        <v>234</v>
      </c>
    </row>
    <row r="1067" spans="1:11" x14ac:dyDescent="0.3">
      <c r="A1067">
        <v>55</v>
      </c>
      <c r="B1067">
        <v>1229</v>
      </c>
      <c r="C1067" t="s">
        <v>235</v>
      </c>
      <c r="D1067" t="s">
        <v>229</v>
      </c>
      <c r="E1067" t="s">
        <v>236</v>
      </c>
      <c r="F1067" t="s">
        <v>244</v>
      </c>
      <c r="G1067">
        <v>3</v>
      </c>
      <c r="H1067" t="s">
        <v>238</v>
      </c>
      <c r="I1067">
        <v>4035</v>
      </c>
      <c r="J1067" t="s">
        <v>233</v>
      </c>
      <c r="K1067" t="s">
        <v>234</v>
      </c>
    </row>
    <row r="1068" spans="1:11" x14ac:dyDescent="0.3">
      <c r="A1068">
        <v>33</v>
      </c>
      <c r="B1068">
        <v>1099</v>
      </c>
      <c r="C1068" t="s">
        <v>235</v>
      </c>
      <c r="D1068" t="s">
        <v>48</v>
      </c>
      <c r="E1068" t="s">
        <v>230</v>
      </c>
      <c r="F1068" t="s">
        <v>241</v>
      </c>
      <c r="G1068">
        <v>2</v>
      </c>
      <c r="H1068" t="s">
        <v>238</v>
      </c>
      <c r="I1068">
        <v>3838</v>
      </c>
      <c r="J1068" t="s">
        <v>239</v>
      </c>
      <c r="K1068" t="s">
        <v>234</v>
      </c>
    </row>
    <row r="1069" spans="1:11" x14ac:dyDescent="0.3">
      <c r="A1069">
        <v>47</v>
      </c>
      <c r="B1069">
        <v>571</v>
      </c>
      <c r="C1069" t="s">
        <v>228</v>
      </c>
      <c r="D1069" t="s">
        <v>48</v>
      </c>
      <c r="E1069" t="s">
        <v>230</v>
      </c>
      <c r="F1069" t="s">
        <v>231</v>
      </c>
      <c r="G1069">
        <v>3</v>
      </c>
      <c r="H1069" t="s">
        <v>238</v>
      </c>
      <c r="I1069">
        <v>4591</v>
      </c>
      <c r="J1069" t="s">
        <v>233</v>
      </c>
      <c r="K1069" t="s">
        <v>234</v>
      </c>
    </row>
    <row r="1070" spans="1:11" x14ac:dyDescent="0.3">
      <c r="A1070">
        <v>28</v>
      </c>
      <c r="B1070">
        <v>289</v>
      </c>
      <c r="C1070" t="s">
        <v>235</v>
      </c>
      <c r="D1070" t="s">
        <v>48</v>
      </c>
      <c r="E1070" t="s">
        <v>236</v>
      </c>
      <c r="F1070" t="s">
        <v>241</v>
      </c>
      <c r="G1070">
        <v>1</v>
      </c>
      <c r="H1070" t="s">
        <v>232</v>
      </c>
      <c r="I1070">
        <v>2561</v>
      </c>
      <c r="J1070" t="s">
        <v>239</v>
      </c>
      <c r="K1070" t="s">
        <v>240</v>
      </c>
    </row>
    <row r="1071" spans="1:11" x14ac:dyDescent="0.3">
      <c r="A1071">
        <v>28</v>
      </c>
      <c r="B1071">
        <v>1423</v>
      </c>
      <c r="C1071" t="s">
        <v>235</v>
      </c>
      <c r="D1071" t="s">
        <v>229</v>
      </c>
      <c r="E1071" t="s">
        <v>236</v>
      </c>
      <c r="F1071" t="s">
        <v>237</v>
      </c>
      <c r="G1071">
        <v>3</v>
      </c>
      <c r="H1071" t="s">
        <v>242</v>
      </c>
      <c r="I1071">
        <v>1563</v>
      </c>
      <c r="J1071" t="s">
        <v>239</v>
      </c>
      <c r="K1071" t="s">
        <v>234</v>
      </c>
    </row>
    <row r="1072" spans="1:11" x14ac:dyDescent="0.3">
      <c r="A1072">
        <v>28</v>
      </c>
      <c r="B1072">
        <v>467</v>
      </c>
      <c r="C1072" t="s">
        <v>228</v>
      </c>
      <c r="D1072" t="s">
        <v>229</v>
      </c>
      <c r="E1072" t="s">
        <v>236</v>
      </c>
      <c r="F1072" t="s">
        <v>231</v>
      </c>
      <c r="G1072">
        <v>1</v>
      </c>
      <c r="H1072" t="s">
        <v>232</v>
      </c>
      <c r="I1072">
        <v>4898</v>
      </c>
      <c r="J1072" t="s">
        <v>239</v>
      </c>
      <c r="K1072" t="s">
        <v>240</v>
      </c>
    </row>
    <row r="1073" spans="1:11" x14ac:dyDescent="0.3">
      <c r="A1073">
        <v>49</v>
      </c>
      <c r="B1073">
        <v>271</v>
      </c>
      <c r="C1073" t="s">
        <v>235</v>
      </c>
      <c r="D1073" t="s">
        <v>48</v>
      </c>
      <c r="E1073" t="s">
        <v>230</v>
      </c>
      <c r="F1073" t="s">
        <v>241</v>
      </c>
      <c r="G1073">
        <v>1</v>
      </c>
      <c r="H1073" t="s">
        <v>238</v>
      </c>
      <c r="I1073">
        <v>4789</v>
      </c>
      <c r="J1073" t="s">
        <v>239</v>
      </c>
      <c r="K1073" t="s">
        <v>234</v>
      </c>
    </row>
    <row r="1074" spans="1:11" x14ac:dyDescent="0.3">
      <c r="A1074">
        <v>29</v>
      </c>
      <c r="B1074">
        <v>410</v>
      </c>
      <c r="C1074" t="s">
        <v>235</v>
      </c>
      <c r="D1074" t="s">
        <v>229</v>
      </c>
      <c r="E1074" t="s">
        <v>230</v>
      </c>
      <c r="F1074" t="s">
        <v>241</v>
      </c>
      <c r="G1074">
        <v>2</v>
      </c>
      <c r="H1074" t="s">
        <v>238</v>
      </c>
      <c r="I1074">
        <v>3180</v>
      </c>
      <c r="J1074" t="s">
        <v>239</v>
      </c>
      <c r="K1074" t="s">
        <v>240</v>
      </c>
    </row>
    <row r="1075" spans="1:11" x14ac:dyDescent="0.3">
      <c r="A1075">
        <v>28</v>
      </c>
      <c r="B1075">
        <v>1083</v>
      </c>
      <c r="C1075" t="s">
        <v>235</v>
      </c>
      <c r="D1075" t="s">
        <v>229</v>
      </c>
      <c r="E1075" t="s">
        <v>236</v>
      </c>
      <c r="F1075" t="s">
        <v>243</v>
      </c>
      <c r="G1075">
        <v>2</v>
      </c>
      <c r="H1075" t="s">
        <v>238</v>
      </c>
      <c r="I1075">
        <v>6549</v>
      </c>
      <c r="J1075" t="s">
        <v>239</v>
      </c>
      <c r="K1075" t="s">
        <v>234</v>
      </c>
    </row>
    <row r="1076" spans="1:11" x14ac:dyDescent="0.3">
      <c r="A1076">
        <v>33</v>
      </c>
      <c r="B1076">
        <v>516</v>
      </c>
      <c r="C1076" t="s">
        <v>235</v>
      </c>
      <c r="D1076" t="s">
        <v>229</v>
      </c>
      <c r="E1076" t="s">
        <v>236</v>
      </c>
      <c r="F1076" t="s">
        <v>244</v>
      </c>
      <c r="G1076">
        <v>3</v>
      </c>
      <c r="H1076" t="s">
        <v>232</v>
      </c>
      <c r="I1076">
        <v>6388</v>
      </c>
      <c r="J1076" t="s">
        <v>233</v>
      </c>
      <c r="K1076" t="s">
        <v>234</v>
      </c>
    </row>
    <row r="1077" spans="1:11" x14ac:dyDescent="0.3">
      <c r="A1077">
        <v>32</v>
      </c>
      <c r="B1077">
        <v>495</v>
      </c>
      <c r="C1077" t="s">
        <v>235</v>
      </c>
      <c r="D1077" t="s">
        <v>48</v>
      </c>
      <c r="E1077" t="s">
        <v>236</v>
      </c>
      <c r="F1077" t="s">
        <v>246</v>
      </c>
      <c r="G1077">
        <v>4</v>
      </c>
      <c r="H1077" t="s">
        <v>232</v>
      </c>
      <c r="I1077">
        <v>11244</v>
      </c>
      <c r="J1077" t="s">
        <v>239</v>
      </c>
      <c r="K1077" t="s">
        <v>234</v>
      </c>
    </row>
    <row r="1078" spans="1:11" x14ac:dyDescent="0.3">
      <c r="A1078">
        <v>54</v>
      </c>
      <c r="B1078">
        <v>1050</v>
      </c>
      <c r="C1078" t="s">
        <v>235</v>
      </c>
      <c r="D1078" t="s">
        <v>48</v>
      </c>
      <c r="E1078" t="s">
        <v>230</v>
      </c>
      <c r="F1078" t="s">
        <v>246</v>
      </c>
      <c r="G1078">
        <v>4</v>
      </c>
      <c r="H1078" t="s">
        <v>242</v>
      </c>
      <c r="I1078">
        <v>16032</v>
      </c>
      <c r="J1078" t="s">
        <v>239</v>
      </c>
      <c r="K1078" t="s">
        <v>240</v>
      </c>
    </row>
    <row r="1079" spans="1:11" x14ac:dyDescent="0.3">
      <c r="A1079">
        <v>29</v>
      </c>
      <c r="B1079">
        <v>224</v>
      </c>
      <c r="C1079" t="s">
        <v>235</v>
      </c>
      <c r="D1079" t="s">
        <v>250</v>
      </c>
      <c r="E1079" t="s">
        <v>236</v>
      </c>
      <c r="F1079" t="s">
        <v>237</v>
      </c>
      <c r="G1079">
        <v>1</v>
      </c>
      <c r="H1079" t="s">
        <v>232</v>
      </c>
      <c r="I1079">
        <v>2362</v>
      </c>
      <c r="J1079" t="s">
        <v>239</v>
      </c>
      <c r="K1079" t="s">
        <v>234</v>
      </c>
    </row>
    <row r="1080" spans="1:11" x14ac:dyDescent="0.3">
      <c r="A1080">
        <v>44</v>
      </c>
      <c r="B1080">
        <v>136</v>
      </c>
      <c r="C1080" t="s">
        <v>235</v>
      </c>
      <c r="D1080" t="s">
        <v>229</v>
      </c>
      <c r="E1080" t="s">
        <v>236</v>
      </c>
      <c r="F1080" t="s">
        <v>248</v>
      </c>
      <c r="G1080">
        <v>1</v>
      </c>
      <c r="H1080" t="s">
        <v>238</v>
      </c>
      <c r="I1080">
        <v>16328</v>
      </c>
      <c r="J1080" t="s">
        <v>239</v>
      </c>
      <c r="K1080" t="s">
        <v>234</v>
      </c>
    </row>
    <row r="1081" spans="1:11" x14ac:dyDescent="0.3">
      <c r="A1081">
        <v>39</v>
      </c>
      <c r="B1081">
        <v>1089</v>
      </c>
      <c r="C1081" t="s">
        <v>235</v>
      </c>
      <c r="D1081" t="s">
        <v>229</v>
      </c>
      <c r="E1081" t="s">
        <v>230</v>
      </c>
      <c r="F1081" t="s">
        <v>243</v>
      </c>
      <c r="G1081">
        <v>2</v>
      </c>
      <c r="H1081" t="s">
        <v>232</v>
      </c>
      <c r="I1081">
        <v>8376</v>
      </c>
      <c r="J1081" t="s">
        <v>239</v>
      </c>
      <c r="K1081" t="s">
        <v>234</v>
      </c>
    </row>
    <row r="1082" spans="1:11" x14ac:dyDescent="0.3">
      <c r="A1082">
        <v>46</v>
      </c>
      <c r="B1082">
        <v>228</v>
      </c>
      <c r="C1082" t="s">
        <v>228</v>
      </c>
      <c r="D1082" t="s">
        <v>229</v>
      </c>
      <c r="E1082" t="s">
        <v>230</v>
      </c>
      <c r="F1082" t="s">
        <v>246</v>
      </c>
      <c r="G1082">
        <v>2</v>
      </c>
      <c r="H1082" t="s">
        <v>238</v>
      </c>
      <c r="I1082">
        <v>16606</v>
      </c>
      <c r="J1082" t="s">
        <v>239</v>
      </c>
      <c r="K1082" t="s">
        <v>234</v>
      </c>
    </row>
    <row r="1083" spans="1:11" x14ac:dyDescent="0.3">
      <c r="A1083">
        <v>35</v>
      </c>
      <c r="B1083">
        <v>1029</v>
      </c>
      <c r="C1083" t="s">
        <v>235</v>
      </c>
      <c r="D1083" t="s">
        <v>229</v>
      </c>
      <c r="E1083" t="s">
        <v>230</v>
      </c>
      <c r="F1083" t="s">
        <v>244</v>
      </c>
      <c r="G1083">
        <v>2</v>
      </c>
      <c r="H1083" t="s">
        <v>232</v>
      </c>
      <c r="I1083">
        <v>8606</v>
      </c>
      <c r="J1083" t="s">
        <v>239</v>
      </c>
      <c r="K1083" t="s">
        <v>234</v>
      </c>
    </row>
    <row r="1084" spans="1:11" x14ac:dyDescent="0.3">
      <c r="A1084">
        <v>23</v>
      </c>
      <c r="B1084">
        <v>507</v>
      </c>
      <c r="C1084" t="s">
        <v>235</v>
      </c>
      <c r="D1084" t="s">
        <v>229</v>
      </c>
      <c r="E1084" t="s">
        <v>236</v>
      </c>
      <c r="F1084" t="s">
        <v>241</v>
      </c>
      <c r="G1084">
        <v>3</v>
      </c>
      <c r="H1084" t="s">
        <v>232</v>
      </c>
      <c r="I1084">
        <v>2272</v>
      </c>
      <c r="J1084" t="s">
        <v>239</v>
      </c>
      <c r="K1084" t="s">
        <v>234</v>
      </c>
    </row>
    <row r="1085" spans="1:11" x14ac:dyDescent="0.3">
      <c r="A1085">
        <v>40</v>
      </c>
      <c r="B1085">
        <v>676</v>
      </c>
      <c r="C1085" t="s">
        <v>235</v>
      </c>
      <c r="D1085" t="s">
        <v>229</v>
      </c>
      <c r="E1085" t="s">
        <v>236</v>
      </c>
      <c r="F1085" t="s">
        <v>241</v>
      </c>
      <c r="G1085">
        <v>1</v>
      </c>
      <c r="H1085" t="s">
        <v>232</v>
      </c>
      <c r="I1085">
        <v>2018</v>
      </c>
      <c r="J1085" t="s">
        <v>239</v>
      </c>
      <c r="K1085" t="s">
        <v>234</v>
      </c>
    </row>
    <row r="1086" spans="1:11" x14ac:dyDescent="0.3">
      <c r="A1086">
        <v>34</v>
      </c>
      <c r="B1086">
        <v>971</v>
      </c>
      <c r="C1086" t="s">
        <v>228</v>
      </c>
      <c r="D1086" t="s">
        <v>250</v>
      </c>
      <c r="E1086" t="s">
        <v>236</v>
      </c>
      <c r="F1086" t="s">
        <v>231</v>
      </c>
      <c r="G1086">
        <v>3</v>
      </c>
      <c r="H1086" t="s">
        <v>238</v>
      </c>
      <c r="I1086">
        <v>7083</v>
      </c>
      <c r="J1086" t="s">
        <v>233</v>
      </c>
      <c r="K1086" t="s">
        <v>234</v>
      </c>
    </row>
    <row r="1087" spans="1:11" x14ac:dyDescent="0.3">
      <c r="A1087">
        <v>31</v>
      </c>
      <c r="B1087">
        <v>561</v>
      </c>
      <c r="C1087" t="s">
        <v>235</v>
      </c>
      <c r="D1087" t="s">
        <v>229</v>
      </c>
      <c r="E1087" t="s">
        <v>230</v>
      </c>
      <c r="F1087" t="s">
        <v>237</v>
      </c>
      <c r="G1087">
        <v>3</v>
      </c>
      <c r="H1087" t="s">
        <v>232</v>
      </c>
      <c r="I1087">
        <v>4084</v>
      </c>
      <c r="J1087" t="s">
        <v>239</v>
      </c>
      <c r="K1087" t="s">
        <v>240</v>
      </c>
    </row>
    <row r="1088" spans="1:11" x14ac:dyDescent="0.3">
      <c r="A1088">
        <v>50</v>
      </c>
      <c r="B1088">
        <v>333</v>
      </c>
      <c r="C1088" t="s">
        <v>235</v>
      </c>
      <c r="D1088" t="s">
        <v>48</v>
      </c>
      <c r="E1088" t="s">
        <v>236</v>
      </c>
      <c r="F1088" t="s">
        <v>248</v>
      </c>
      <c r="G1088">
        <v>4</v>
      </c>
      <c r="H1088" t="s">
        <v>232</v>
      </c>
      <c r="I1088">
        <v>14411</v>
      </c>
      <c r="J1088" t="s">
        <v>233</v>
      </c>
      <c r="K1088" t="s">
        <v>240</v>
      </c>
    </row>
    <row r="1089" spans="1:11" x14ac:dyDescent="0.3">
      <c r="A1089">
        <v>34</v>
      </c>
      <c r="B1089">
        <v>1440</v>
      </c>
      <c r="C1089" t="s">
        <v>228</v>
      </c>
      <c r="D1089" t="s">
        <v>250</v>
      </c>
      <c r="E1089" t="s">
        <v>236</v>
      </c>
      <c r="F1089" t="s">
        <v>247</v>
      </c>
      <c r="G1089">
        <v>3</v>
      </c>
      <c r="H1089" t="s">
        <v>238</v>
      </c>
      <c r="I1089">
        <v>2308</v>
      </c>
      <c r="J1089" t="s">
        <v>233</v>
      </c>
      <c r="K1089" t="s">
        <v>234</v>
      </c>
    </row>
    <row r="1090" spans="1:11" x14ac:dyDescent="0.3">
      <c r="A1090">
        <v>42</v>
      </c>
      <c r="B1090">
        <v>1210</v>
      </c>
      <c r="C1090" t="s">
        <v>235</v>
      </c>
      <c r="D1090" t="s">
        <v>48</v>
      </c>
      <c r="E1090" t="s">
        <v>236</v>
      </c>
      <c r="F1090" t="s">
        <v>241</v>
      </c>
      <c r="G1090">
        <v>2</v>
      </c>
      <c r="H1090" t="s">
        <v>238</v>
      </c>
      <c r="I1090">
        <v>4841</v>
      </c>
      <c r="J1090" t="s">
        <v>239</v>
      </c>
      <c r="K1090" t="s">
        <v>234</v>
      </c>
    </row>
    <row r="1091" spans="1:11" x14ac:dyDescent="0.3">
      <c r="A1091">
        <v>37</v>
      </c>
      <c r="B1091">
        <v>674</v>
      </c>
      <c r="C1091" t="s">
        <v>235</v>
      </c>
      <c r="D1091" t="s">
        <v>48</v>
      </c>
      <c r="E1091" t="s">
        <v>236</v>
      </c>
      <c r="F1091" t="s">
        <v>237</v>
      </c>
      <c r="G1091">
        <v>4</v>
      </c>
      <c r="H1091" t="s">
        <v>238</v>
      </c>
      <c r="I1091">
        <v>4285</v>
      </c>
      <c r="J1091" t="s">
        <v>239</v>
      </c>
      <c r="K1091" t="s">
        <v>234</v>
      </c>
    </row>
    <row r="1092" spans="1:11" x14ac:dyDescent="0.3">
      <c r="A1092">
        <v>29</v>
      </c>
      <c r="B1092">
        <v>441</v>
      </c>
      <c r="C1092" t="s">
        <v>235</v>
      </c>
      <c r="D1092" t="s">
        <v>43</v>
      </c>
      <c r="E1092" t="s">
        <v>230</v>
      </c>
      <c r="F1092" t="s">
        <v>244</v>
      </c>
      <c r="G1092">
        <v>1</v>
      </c>
      <c r="H1092" t="s">
        <v>238</v>
      </c>
      <c r="I1092">
        <v>9715</v>
      </c>
      <c r="J1092" t="s">
        <v>239</v>
      </c>
      <c r="K1092" t="s">
        <v>234</v>
      </c>
    </row>
    <row r="1093" spans="1:11" x14ac:dyDescent="0.3">
      <c r="A1093">
        <v>33</v>
      </c>
      <c r="B1093">
        <v>575</v>
      </c>
      <c r="C1093" t="s">
        <v>235</v>
      </c>
      <c r="D1093" t="s">
        <v>229</v>
      </c>
      <c r="E1093" t="s">
        <v>236</v>
      </c>
      <c r="F1093" t="s">
        <v>243</v>
      </c>
      <c r="G1093">
        <v>2</v>
      </c>
      <c r="H1093" t="s">
        <v>232</v>
      </c>
      <c r="I1093">
        <v>4320</v>
      </c>
      <c r="J1093" t="s">
        <v>239</v>
      </c>
      <c r="K1093" t="s">
        <v>234</v>
      </c>
    </row>
    <row r="1094" spans="1:11" x14ac:dyDescent="0.3">
      <c r="A1094">
        <v>45</v>
      </c>
      <c r="B1094">
        <v>950</v>
      </c>
      <c r="C1094" t="s">
        <v>235</v>
      </c>
      <c r="D1094" t="s">
        <v>250</v>
      </c>
      <c r="E1094" t="s">
        <v>236</v>
      </c>
      <c r="F1094" t="s">
        <v>237</v>
      </c>
      <c r="G1094">
        <v>4</v>
      </c>
      <c r="H1094" t="s">
        <v>238</v>
      </c>
      <c r="I1094">
        <v>2132</v>
      </c>
      <c r="J1094" t="s">
        <v>239</v>
      </c>
      <c r="K1094" t="s">
        <v>234</v>
      </c>
    </row>
    <row r="1095" spans="1:11" x14ac:dyDescent="0.3">
      <c r="A1095">
        <v>42</v>
      </c>
      <c r="B1095">
        <v>288</v>
      </c>
      <c r="C1095" t="s">
        <v>235</v>
      </c>
      <c r="D1095" t="s">
        <v>229</v>
      </c>
      <c r="E1095" t="s">
        <v>236</v>
      </c>
      <c r="F1095" t="s">
        <v>244</v>
      </c>
      <c r="G1095">
        <v>4</v>
      </c>
      <c r="H1095" t="s">
        <v>238</v>
      </c>
      <c r="I1095">
        <v>10124</v>
      </c>
      <c r="J1095" t="s">
        <v>233</v>
      </c>
      <c r="K1095" t="s">
        <v>240</v>
      </c>
    </row>
    <row r="1096" spans="1:11" x14ac:dyDescent="0.3">
      <c r="A1096">
        <v>40</v>
      </c>
      <c r="B1096">
        <v>1342</v>
      </c>
      <c r="C1096" t="s">
        <v>228</v>
      </c>
      <c r="D1096" t="s">
        <v>48</v>
      </c>
      <c r="E1096" t="s">
        <v>236</v>
      </c>
      <c r="F1096" t="s">
        <v>231</v>
      </c>
      <c r="G1096">
        <v>1</v>
      </c>
      <c r="H1096" t="s">
        <v>238</v>
      </c>
      <c r="I1096">
        <v>5473</v>
      </c>
      <c r="J1096" t="s">
        <v>239</v>
      </c>
      <c r="K1096" t="s">
        <v>234</v>
      </c>
    </row>
    <row r="1097" spans="1:11" x14ac:dyDescent="0.3">
      <c r="A1097">
        <v>33</v>
      </c>
      <c r="B1097">
        <v>589</v>
      </c>
      <c r="C1097" t="s">
        <v>235</v>
      </c>
      <c r="D1097" t="s">
        <v>229</v>
      </c>
      <c r="E1097" t="s">
        <v>236</v>
      </c>
      <c r="F1097" t="s">
        <v>241</v>
      </c>
      <c r="G1097">
        <v>3</v>
      </c>
      <c r="H1097" t="s">
        <v>238</v>
      </c>
      <c r="I1097">
        <v>5207</v>
      </c>
      <c r="J1097" t="s">
        <v>233</v>
      </c>
      <c r="K1097" t="s">
        <v>234</v>
      </c>
    </row>
    <row r="1098" spans="1:11" x14ac:dyDescent="0.3">
      <c r="A1098">
        <v>40</v>
      </c>
      <c r="B1098">
        <v>898</v>
      </c>
      <c r="C1098" t="s">
        <v>251</v>
      </c>
      <c r="D1098" t="s">
        <v>48</v>
      </c>
      <c r="E1098" t="s">
        <v>236</v>
      </c>
      <c r="F1098" t="s">
        <v>246</v>
      </c>
      <c r="G1098">
        <v>4</v>
      </c>
      <c r="H1098" t="s">
        <v>232</v>
      </c>
      <c r="I1098">
        <v>16437</v>
      </c>
      <c r="J1098" t="s">
        <v>233</v>
      </c>
      <c r="K1098" t="s">
        <v>234</v>
      </c>
    </row>
    <row r="1099" spans="1:11" x14ac:dyDescent="0.3">
      <c r="A1099">
        <v>24</v>
      </c>
      <c r="B1099">
        <v>350</v>
      </c>
      <c r="C1099" t="s">
        <v>235</v>
      </c>
      <c r="D1099" t="s">
        <v>250</v>
      </c>
      <c r="E1099" t="s">
        <v>236</v>
      </c>
      <c r="F1099" t="s">
        <v>241</v>
      </c>
      <c r="G1099">
        <v>1</v>
      </c>
      <c r="H1099" t="s">
        <v>242</v>
      </c>
      <c r="I1099">
        <v>2296</v>
      </c>
      <c r="J1099" t="s">
        <v>239</v>
      </c>
      <c r="K1099" t="s">
        <v>234</v>
      </c>
    </row>
    <row r="1100" spans="1:11" x14ac:dyDescent="0.3">
      <c r="A1100">
        <v>40</v>
      </c>
      <c r="B1100">
        <v>1142</v>
      </c>
      <c r="C1100" t="s">
        <v>235</v>
      </c>
      <c r="D1100" t="s">
        <v>229</v>
      </c>
      <c r="E1100" t="s">
        <v>236</v>
      </c>
      <c r="F1100" t="s">
        <v>244</v>
      </c>
      <c r="G1100">
        <v>4</v>
      </c>
      <c r="H1100" t="s">
        <v>242</v>
      </c>
      <c r="I1100">
        <v>4069</v>
      </c>
      <c r="J1100" t="s">
        <v>233</v>
      </c>
      <c r="K1100" t="s">
        <v>245</v>
      </c>
    </row>
    <row r="1101" spans="1:11" x14ac:dyDescent="0.3">
      <c r="A1101">
        <v>45</v>
      </c>
      <c r="B1101">
        <v>538</v>
      </c>
      <c r="C1101" t="s">
        <v>235</v>
      </c>
      <c r="D1101" t="s">
        <v>250</v>
      </c>
      <c r="E1101" t="s">
        <v>236</v>
      </c>
      <c r="F1101" t="s">
        <v>244</v>
      </c>
      <c r="G1101">
        <v>2</v>
      </c>
      <c r="H1101" t="s">
        <v>242</v>
      </c>
      <c r="I1101">
        <v>7441</v>
      </c>
      <c r="J1101" t="s">
        <v>239</v>
      </c>
      <c r="K1101" t="s">
        <v>234</v>
      </c>
    </row>
    <row r="1102" spans="1:11" x14ac:dyDescent="0.3">
      <c r="A1102">
        <v>35</v>
      </c>
      <c r="B1102">
        <v>1402</v>
      </c>
      <c r="C1102" t="s">
        <v>228</v>
      </c>
      <c r="D1102" t="s">
        <v>229</v>
      </c>
      <c r="E1102" t="s">
        <v>230</v>
      </c>
      <c r="F1102" t="s">
        <v>247</v>
      </c>
      <c r="G1102">
        <v>3</v>
      </c>
      <c r="H1102" t="s">
        <v>238</v>
      </c>
      <c r="I1102">
        <v>2430</v>
      </c>
      <c r="J1102" t="s">
        <v>239</v>
      </c>
      <c r="K1102" t="s">
        <v>234</v>
      </c>
    </row>
    <row r="1103" spans="1:11" x14ac:dyDescent="0.3">
      <c r="A1103">
        <v>32</v>
      </c>
      <c r="B1103">
        <v>824</v>
      </c>
      <c r="C1103" t="s">
        <v>235</v>
      </c>
      <c r="D1103" t="s">
        <v>229</v>
      </c>
      <c r="E1103" t="s">
        <v>230</v>
      </c>
      <c r="F1103" t="s">
        <v>237</v>
      </c>
      <c r="G1103">
        <v>2</v>
      </c>
      <c r="H1103" t="s">
        <v>238</v>
      </c>
      <c r="I1103">
        <v>5878</v>
      </c>
      <c r="J1103" t="s">
        <v>239</v>
      </c>
      <c r="K1103" t="s">
        <v>234</v>
      </c>
    </row>
    <row r="1104" spans="1:11" x14ac:dyDescent="0.3">
      <c r="A1104">
        <v>36</v>
      </c>
      <c r="B1104">
        <v>1157</v>
      </c>
      <c r="C1104" t="s">
        <v>228</v>
      </c>
      <c r="D1104" t="s">
        <v>229</v>
      </c>
      <c r="E1104" t="s">
        <v>236</v>
      </c>
      <c r="F1104" t="s">
        <v>247</v>
      </c>
      <c r="G1104">
        <v>4</v>
      </c>
      <c r="H1104" t="s">
        <v>232</v>
      </c>
      <c r="I1104">
        <v>2644</v>
      </c>
      <c r="J1104" t="s">
        <v>233</v>
      </c>
      <c r="K1104" t="s">
        <v>234</v>
      </c>
    </row>
    <row r="1105" spans="1:11" x14ac:dyDescent="0.3">
      <c r="A1105">
        <v>48</v>
      </c>
      <c r="B1105">
        <v>492</v>
      </c>
      <c r="C1105" t="s">
        <v>228</v>
      </c>
      <c r="D1105" t="s">
        <v>229</v>
      </c>
      <c r="E1105" t="s">
        <v>230</v>
      </c>
      <c r="F1105" t="s">
        <v>231</v>
      </c>
      <c r="G1105">
        <v>3</v>
      </c>
      <c r="H1105" t="s">
        <v>242</v>
      </c>
      <c r="I1105">
        <v>6439</v>
      </c>
      <c r="J1105" t="s">
        <v>239</v>
      </c>
      <c r="K1105" t="s">
        <v>234</v>
      </c>
    </row>
    <row r="1106" spans="1:11" x14ac:dyDescent="0.3">
      <c r="A1106">
        <v>29</v>
      </c>
      <c r="B1106">
        <v>598</v>
      </c>
      <c r="C1106" t="s">
        <v>235</v>
      </c>
      <c r="D1106" t="s">
        <v>229</v>
      </c>
      <c r="E1106" t="s">
        <v>236</v>
      </c>
      <c r="F1106" t="s">
        <v>237</v>
      </c>
      <c r="G1106">
        <v>3</v>
      </c>
      <c r="H1106" t="s">
        <v>238</v>
      </c>
      <c r="I1106">
        <v>2451</v>
      </c>
      <c r="J1106" t="s">
        <v>239</v>
      </c>
      <c r="K1106" t="s">
        <v>234</v>
      </c>
    </row>
    <row r="1107" spans="1:11" x14ac:dyDescent="0.3">
      <c r="A1107">
        <v>33</v>
      </c>
      <c r="B1107">
        <v>1242</v>
      </c>
      <c r="C1107" t="s">
        <v>228</v>
      </c>
      <c r="D1107" t="s">
        <v>229</v>
      </c>
      <c r="E1107" t="s">
        <v>236</v>
      </c>
      <c r="F1107" t="s">
        <v>231</v>
      </c>
      <c r="G1107">
        <v>1</v>
      </c>
      <c r="H1107" t="s">
        <v>238</v>
      </c>
      <c r="I1107">
        <v>6392</v>
      </c>
      <c r="J1107" t="s">
        <v>239</v>
      </c>
      <c r="K1107" t="s">
        <v>234</v>
      </c>
    </row>
    <row r="1108" spans="1:11" x14ac:dyDescent="0.3">
      <c r="A1108">
        <v>30</v>
      </c>
      <c r="B1108">
        <v>740</v>
      </c>
      <c r="C1108" t="s">
        <v>228</v>
      </c>
      <c r="D1108" t="s">
        <v>229</v>
      </c>
      <c r="E1108" t="s">
        <v>236</v>
      </c>
      <c r="F1108" t="s">
        <v>231</v>
      </c>
      <c r="G1108">
        <v>1</v>
      </c>
      <c r="H1108" t="s">
        <v>238</v>
      </c>
      <c r="I1108">
        <v>9714</v>
      </c>
      <c r="J1108" t="s">
        <v>239</v>
      </c>
      <c r="K1108" t="s">
        <v>234</v>
      </c>
    </row>
    <row r="1109" spans="1:11" x14ac:dyDescent="0.3">
      <c r="A1109">
        <v>38</v>
      </c>
      <c r="B1109">
        <v>888</v>
      </c>
      <c r="C1109" t="s">
        <v>251</v>
      </c>
      <c r="D1109" t="s">
        <v>251</v>
      </c>
      <c r="E1109" t="s">
        <v>236</v>
      </c>
      <c r="F1109" t="s">
        <v>251</v>
      </c>
      <c r="G1109">
        <v>3</v>
      </c>
      <c r="H1109" t="s">
        <v>238</v>
      </c>
      <c r="I1109">
        <v>6077</v>
      </c>
      <c r="J1109" t="s">
        <v>239</v>
      </c>
      <c r="K1109" t="s">
        <v>240</v>
      </c>
    </row>
    <row r="1110" spans="1:11" x14ac:dyDescent="0.3">
      <c r="A1110">
        <v>35</v>
      </c>
      <c r="B1110">
        <v>992</v>
      </c>
      <c r="C1110" t="s">
        <v>235</v>
      </c>
      <c r="D1110" t="s">
        <v>48</v>
      </c>
      <c r="E1110" t="s">
        <v>236</v>
      </c>
      <c r="F1110" t="s">
        <v>241</v>
      </c>
      <c r="G1110">
        <v>1</v>
      </c>
      <c r="H1110" t="s">
        <v>232</v>
      </c>
      <c r="I1110">
        <v>2450</v>
      </c>
      <c r="J1110" t="s">
        <v>239</v>
      </c>
      <c r="K1110" t="s">
        <v>234</v>
      </c>
    </row>
    <row r="1111" spans="1:11" x14ac:dyDescent="0.3">
      <c r="A1111">
        <v>30</v>
      </c>
      <c r="B1111">
        <v>1288</v>
      </c>
      <c r="C1111" t="s">
        <v>228</v>
      </c>
      <c r="D1111" t="s">
        <v>250</v>
      </c>
      <c r="E1111" t="s">
        <v>236</v>
      </c>
      <c r="F1111" t="s">
        <v>231</v>
      </c>
      <c r="G1111">
        <v>2</v>
      </c>
      <c r="H1111" t="s">
        <v>238</v>
      </c>
      <c r="I1111">
        <v>9250</v>
      </c>
      <c r="J1111" t="s">
        <v>239</v>
      </c>
      <c r="K1111" t="s">
        <v>234</v>
      </c>
    </row>
    <row r="1112" spans="1:11" x14ac:dyDescent="0.3">
      <c r="A1112">
        <v>35</v>
      </c>
      <c r="B1112">
        <v>104</v>
      </c>
      <c r="C1112" t="s">
        <v>235</v>
      </c>
      <c r="D1112" t="s">
        <v>229</v>
      </c>
      <c r="E1112" t="s">
        <v>230</v>
      </c>
      <c r="F1112" t="s">
        <v>241</v>
      </c>
      <c r="G1112">
        <v>1</v>
      </c>
      <c r="H1112" t="s">
        <v>242</v>
      </c>
      <c r="I1112">
        <v>2074</v>
      </c>
      <c r="J1112" t="s">
        <v>233</v>
      </c>
      <c r="K1112" t="s">
        <v>234</v>
      </c>
    </row>
    <row r="1113" spans="1:11" x14ac:dyDescent="0.3">
      <c r="A1113">
        <v>53</v>
      </c>
      <c r="B1113">
        <v>607</v>
      </c>
      <c r="C1113" t="s">
        <v>235</v>
      </c>
      <c r="D1113" t="s">
        <v>250</v>
      </c>
      <c r="E1113" t="s">
        <v>230</v>
      </c>
      <c r="F1113" t="s">
        <v>243</v>
      </c>
      <c r="G1113">
        <v>4</v>
      </c>
      <c r="H1113" t="s">
        <v>238</v>
      </c>
      <c r="I1113">
        <v>10169</v>
      </c>
      <c r="J1113" t="s">
        <v>239</v>
      </c>
      <c r="K1113" t="s">
        <v>234</v>
      </c>
    </row>
    <row r="1114" spans="1:11" x14ac:dyDescent="0.3">
      <c r="A1114">
        <v>38</v>
      </c>
      <c r="B1114">
        <v>903</v>
      </c>
      <c r="C1114" t="s">
        <v>235</v>
      </c>
      <c r="D1114" t="s">
        <v>48</v>
      </c>
      <c r="E1114" t="s">
        <v>236</v>
      </c>
      <c r="F1114" t="s">
        <v>243</v>
      </c>
      <c r="G1114">
        <v>2</v>
      </c>
      <c r="H1114" t="s">
        <v>238</v>
      </c>
      <c r="I1114">
        <v>4855</v>
      </c>
      <c r="J1114" t="s">
        <v>239</v>
      </c>
      <c r="K1114" t="s">
        <v>234</v>
      </c>
    </row>
    <row r="1115" spans="1:11" x14ac:dyDescent="0.3">
      <c r="A1115">
        <v>32</v>
      </c>
      <c r="B1115">
        <v>1200</v>
      </c>
      <c r="C1115" t="s">
        <v>235</v>
      </c>
      <c r="D1115" t="s">
        <v>250</v>
      </c>
      <c r="E1115" t="s">
        <v>236</v>
      </c>
      <c r="F1115" t="s">
        <v>237</v>
      </c>
      <c r="G1115">
        <v>1</v>
      </c>
      <c r="H1115" t="s">
        <v>238</v>
      </c>
      <c r="I1115">
        <v>4087</v>
      </c>
      <c r="J1115" t="s">
        <v>239</v>
      </c>
      <c r="K1115" t="s">
        <v>245</v>
      </c>
    </row>
    <row r="1116" spans="1:11" x14ac:dyDescent="0.3">
      <c r="A1116">
        <v>48</v>
      </c>
      <c r="B1116">
        <v>1108</v>
      </c>
      <c r="C1116" t="s">
        <v>235</v>
      </c>
      <c r="D1116" t="s">
        <v>43</v>
      </c>
      <c r="E1116" t="s">
        <v>230</v>
      </c>
      <c r="F1116" t="s">
        <v>237</v>
      </c>
      <c r="G1116">
        <v>1</v>
      </c>
      <c r="H1116" t="s">
        <v>238</v>
      </c>
      <c r="I1116">
        <v>2367</v>
      </c>
      <c r="J1116" t="s">
        <v>239</v>
      </c>
      <c r="K1116" t="s">
        <v>234</v>
      </c>
    </row>
    <row r="1117" spans="1:11" x14ac:dyDescent="0.3">
      <c r="A1117">
        <v>34</v>
      </c>
      <c r="B1117">
        <v>479</v>
      </c>
      <c r="C1117" t="s">
        <v>235</v>
      </c>
      <c r="D1117" t="s">
        <v>48</v>
      </c>
      <c r="E1117" t="s">
        <v>236</v>
      </c>
      <c r="F1117" t="s">
        <v>237</v>
      </c>
      <c r="G1117">
        <v>4</v>
      </c>
      <c r="H1117" t="s">
        <v>232</v>
      </c>
      <c r="I1117">
        <v>2972</v>
      </c>
      <c r="J1117" t="s">
        <v>239</v>
      </c>
      <c r="K1117" t="s">
        <v>234</v>
      </c>
    </row>
    <row r="1118" spans="1:11" x14ac:dyDescent="0.3">
      <c r="A1118">
        <v>55</v>
      </c>
      <c r="B1118">
        <v>685</v>
      </c>
      <c r="C1118" t="s">
        <v>228</v>
      </c>
      <c r="D1118" t="s">
        <v>249</v>
      </c>
      <c r="E1118" t="s">
        <v>236</v>
      </c>
      <c r="F1118" t="s">
        <v>246</v>
      </c>
      <c r="G1118">
        <v>4</v>
      </c>
      <c r="H1118" t="s">
        <v>238</v>
      </c>
      <c r="I1118">
        <v>19586</v>
      </c>
      <c r="J1118" t="s">
        <v>239</v>
      </c>
      <c r="K1118" t="s">
        <v>234</v>
      </c>
    </row>
    <row r="1119" spans="1:11" x14ac:dyDescent="0.3">
      <c r="A1119">
        <v>34</v>
      </c>
      <c r="B1119">
        <v>1351</v>
      </c>
      <c r="C1119" t="s">
        <v>235</v>
      </c>
      <c r="D1119" t="s">
        <v>229</v>
      </c>
      <c r="E1119" t="s">
        <v>236</v>
      </c>
      <c r="F1119" t="s">
        <v>237</v>
      </c>
      <c r="G1119">
        <v>4</v>
      </c>
      <c r="H1119" t="s">
        <v>238</v>
      </c>
      <c r="I1119">
        <v>5484</v>
      </c>
      <c r="J1119" t="s">
        <v>239</v>
      </c>
      <c r="K1119" t="s">
        <v>234</v>
      </c>
    </row>
    <row r="1120" spans="1:11" x14ac:dyDescent="0.3">
      <c r="A1120">
        <v>26</v>
      </c>
      <c r="B1120">
        <v>474</v>
      </c>
      <c r="C1120" t="s">
        <v>235</v>
      </c>
      <c r="D1120" t="s">
        <v>229</v>
      </c>
      <c r="E1120" t="s">
        <v>230</v>
      </c>
      <c r="F1120" t="s">
        <v>237</v>
      </c>
      <c r="G1120">
        <v>4</v>
      </c>
      <c r="H1120" t="s">
        <v>238</v>
      </c>
      <c r="I1120">
        <v>2061</v>
      </c>
      <c r="J1120" t="s">
        <v>239</v>
      </c>
      <c r="K1120" t="s">
        <v>234</v>
      </c>
    </row>
    <row r="1121" spans="1:11" x14ac:dyDescent="0.3">
      <c r="A1121">
        <v>38</v>
      </c>
      <c r="B1121">
        <v>1245</v>
      </c>
      <c r="C1121" t="s">
        <v>228</v>
      </c>
      <c r="D1121" t="s">
        <v>229</v>
      </c>
      <c r="E1121" t="s">
        <v>236</v>
      </c>
      <c r="F1121" t="s">
        <v>231</v>
      </c>
      <c r="G1121">
        <v>2</v>
      </c>
      <c r="H1121" t="s">
        <v>238</v>
      </c>
      <c r="I1121">
        <v>9924</v>
      </c>
      <c r="J1121" t="s">
        <v>239</v>
      </c>
      <c r="K1121" t="s">
        <v>234</v>
      </c>
    </row>
    <row r="1122" spans="1:11" x14ac:dyDescent="0.3">
      <c r="A1122">
        <v>38</v>
      </c>
      <c r="B1122">
        <v>437</v>
      </c>
      <c r="C1122" t="s">
        <v>228</v>
      </c>
      <c r="D1122" t="s">
        <v>229</v>
      </c>
      <c r="E1122" t="s">
        <v>230</v>
      </c>
      <c r="F1122" t="s">
        <v>231</v>
      </c>
      <c r="G1122">
        <v>2</v>
      </c>
      <c r="H1122" t="s">
        <v>232</v>
      </c>
      <c r="I1122">
        <v>4198</v>
      </c>
      <c r="J1122" t="s">
        <v>239</v>
      </c>
      <c r="K1122" t="s">
        <v>234</v>
      </c>
    </row>
    <row r="1123" spans="1:11" x14ac:dyDescent="0.3">
      <c r="A1123">
        <v>36</v>
      </c>
      <c r="B1123">
        <v>884</v>
      </c>
      <c r="C1123" t="s">
        <v>228</v>
      </c>
      <c r="D1123" t="s">
        <v>229</v>
      </c>
      <c r="E1123" t="s">
        <v>230</v>
      </c>
      <c r="F1123" t="s">
        <v>231</v>
      </c>
      <c r="G1123">
        <v>3</v>
      </c>
      <c r="H1123" t="s">
        <v>232</v>
      </c>
      <c r="I1123">
        <v>6815</v>
      </c>
      <c r="J1123" t="s">
        <v>239</v>
      </c>
      <c r="K1123" t="s">
        <v>234</v>
      </c>
    </row>
    <row r="1124" spans="1:11" x14ac:dyDescent="0.3">
      <c r="A1124">
        <v>29</v>
      </c>
      <c r="B1124">
        <v>1370</v>
      </c>
      <c r="C1124" t="s">
        <v>235</v>
      </c>
      <c r="D1124" t="s">
        <v>48</v>
      </c>
      <c r="E1124" t="s">
        <v>236</v>
      </c>
      <c r="F1124" t="s">
        <v>241</v>
      </c>
      <c r="G1124">
        <v>1</v>
      </c>
      <c r="H1124" t="s">
        <v>232</v>
      </c>
      <c r="I1124">
        <v>4723</v>
      </c>
      <c r="J1124" t="s">
        <v>233</v>
      </c>
      <c r="K1124" t="s">
        <v>234</v>
      </c>
    </row>
    <row r="1125" spans="1:11" x14ac:dyDescent="0.3">
      <c r="A1125">
        <v>35</v>
      </c>
      <c r="B1125">
        <v>670</v>
      </c>
      <c r="C1125" t="s">
        <v>235</v>
      </c>
      <c r="D1125" t="s">
        <v>48</v>
      </c>
      <c r="E1125" t="s">
        <v>230</v>
      </c>
      <c r="F1125" t="s">
        <v>244</v>
      </c>
      <c r="G1125">
        <v>3</v>
      </c>
      <c r="H1125" t="s">
        <v>232</v>
      </c>
      <c r="I1125">
        <v>6142</v>
      </c>
      <c r="J1125" t="s">
        <v>233</v>
      </c>
      <c r="K1125" t="s">
        <v>234</v>
      </c>
    </row>
    <row r="1126" spans="1:11" x14ac:dyDescent="0.3">
      <c r="A1126">
        <v>39</v>
      </c>
      <c r="B1126">
        <v>1462</v>
      </c>
      <c r="C1126" t="s">
        <v>228</v>
      </c>
      <c r="D1126" t="s">
        <v>48</v>
      </c>
      <c r="E1126" t="s">
        <v>236</v>
      </c>
      <c r="F1126" t="s">
        <v>231</v>
      </c>
      <c r="G1126">
        <v>3</v>
      </c>
      <c r="H1126" t="s">
        <v>238</v>
      </c>
      <c r="I1126">
        <v>8237</v>
      </c>
      <c r="J1126" t="s">
        <v>239</v>
      </c>
      <c r="K1126" t="s">
        <v>234</v>
      </c>
    </row>
    <row r="1127" spans="1:11" x14ac:dyDescent="0.3">
      <c r="A1127">
        <v>29</v>
      </c>
      <c r="B1127">
        <v>995</v>
      </c>
      <c r="C1127" t="s">
        <v>235</v>
      </c>
      <c r="D1127" t="s">
        <v>229</v>
      </c>
      <c r="E1127" t="s">
        <v>236</v>
      </c>
      <c r="F1127" t="s">
        <v>244</v>
      </c>
      <c r="G1127">
        <v>4</v>
      </c>
      <c r="H1127" t="s">
        <v>242</v>
      </c>
      <c r="I1127">
        <v>8853</v>
      </c>
      <c r="J1127" t="s">
        <v>239</v>
      </c>
      <c r="K1127" t="s">
        <v>240</v>
      </c>
    </row>
    <row r="1128" spans="1:11" x14ac:dyDescent="0.3">
      <c r="A1128">
        <v>50</v>
      </c>
      <c r="B1128">
        <v>264</v>
      </c>
      <c r="C1128" t="s">
        <v>228</v>
      </c>
      <c r="D1128" t="s">
        <v>249</v>
      </c>
      <c r="E1128" t="s">
        <v>236</v>
      </c>
      <c r="F1128" t="s">
        <v>246</v>
      </c>
      <c r="G1128">
        <v>3</v>
      </c>
      <c r="H1128" t="s">
        <v>238</v>
      </c>
      <c r="I1128">
        <v>19331</v>
      </c>
      <c r="J1128" t="s">
        <v>233</v>
      </c>
      <c r="K1128" t="s">
        <v>234</v>
      </c>
    </row>
    <row r="1129" spans="1:11" x14ac:dyDescent="0.3">
      <c r="A1129">
        <v>23</v>
      </c>
      <c r="B1129">
        <v>977</v>
      </c>
      <c r="C1129" t="s">
        <v>235</v>
      </c>
      <c r="D1129" t="s">
        <v>250</v>
      </c>
      <c r="E1129" t="s">
        <v>236</v>
      </c>
      <c r="F1129" t="s">
        <v>237</v>
      </c>
      <c r="G1129">
        <v>3</v>
      </c>
      <c r="H1129" t="s">
        <v>238</v>
      </c>
      <c r="I1129">
        <v>2073</v>
      </c>
      <c r="J1129" t="s">
        <v>239</v>
      </c>
      <c r="K1129" t="s">
        <v>234</v>
      </c>
    </row>
    <row r="1130" spans="1:11" x14ac:dyDescent="0.3">
      <c r="A1130">
        <v>36</v>
      </c>
      <c r="B1130">
        <v>1302</v>
      </c>
      <c r="C1130" t="s">
        <v>235</v>
      </c>
      <c r="D1130" t="s">
        <v>229</v>
      </c>
      <c r="E1130" t="s">
        <v>236</v>
      </c>
      <c r="F1130" t="s">
        <v>241</v>
      </c>
      <c r="G1130">
        <v>1</v>
      </c>
      <c r="H1130" t="s">
        <v>238</v>
      </c>
      <c r="I1130">
        <v>5562</v>
      </c>
      <c r="J1130" t="s">
        <v>233</v>
      </c>
      <c r="K1130" t="s">
        <v>240</v>
      </c>
    </row>
    <row r="1131" spans="1:11" x14ac:dyDescent="0.3">
      <c r="A1131">
        <v>42</v>
      </c>
      <c r="B1131">
        <v>1059</v>
      </c>
      <c r="C1131" t="s">
        <v>235</v>
      </c>
      <c r="D1131" t="s">
        <v>43</v>
      </c>
      <c r="E1131" t="s">
        <v>236</v>
      </c>
      <c r="F1131" t="s">
        <v>246</v>
      </c>
      <c r="G1131">
        <v>4</v>
      </c>
      <c r="H1131" t="s">
        <v>232</v>
      </c>
      <c r="I1131">
        <v>19613</v>
      </c>
      <c r="J1131" t="s">
        <v>239</v>
      </c>
      <c r="K1131" t="s">
        <v>234</v>
      </c>
    </row>
    <row r="1132" spans="1:11" x14ac:dyDescent="0.3">
      <c r="A1132">
        <v>35</v>
      </c>
      <c r="B1132">
        <v>750</v>
      </c>
      <c r="C1132" t="s">
        <v>235</v>
      </c>
      <c r="D1132" t="s">
        <v>229</v>
      </c>
      <c r="E1132" t="s">
        <v>236</v>
      </c>
      <c r="F1132" t="s">
        <v>241</v>
      </c>
      <c r="G1132">
        <v>3</v>
      </c>
      <c r="H1132" t="s">
        <v>238</v>
      </c>
      <c r="I1132">
        <v>3407</v>
      </c>
      <c r="J1132" t="s">
        <v>239</v>
      </c>
      <c r="K1132" t="s">
        <v>234</v>
      </c>
    </row>
    <row r="1133" spans="1:11" x14ac:dyDescent="0.3">
      <c r="A1133">
        <v>34</v>
      </c>
      <c r="B1133">
        <v>653</v>
      </c>
      <c r="C1133" t="s">
        <v>235</v>
      </c>
      <c r="D1133" t="s">
        <v>250</v>
      </c>
      <c r="E1133" t="s">
        <v>236</v>
      </c>
      <c r="F1133" t="s">
        <v>244</v>
      </c>
      <c r="G1133">
        <v>3</v>
      </c>
      <c r="H1133" t="s">
        <v>238</v>
      </c>
      <c r="I1133">
        <v>5063</v>
      </c>
      <c r="J1133" t="s">
        <v>239</v>
      </c>
      <c r="K1133" t="s">
        <v>240</v>
      </c>
    </row>
    <row r="1134" spans="1:11" x14ac:dyDescent="0.3">
      <c r="A1134">
        <v>40</v>
      </c>
      <c r="B1134">
        <v>118</v>
      </c>
      <c r="C1134" t="s">
        <v>228</v>
      </c>
      <c r="D1134" t="s">
        <v>229</v>
      </c>
      <c r="E1134" t="s">
        <v>230</v>
      </c>
      <c r="F1134" t="s">
        <v>231</v>
      </c>
      <c r="G1134">
        <v>1</v>
      </c>
      <c r="H1134" t="s">
        <v>238</v>
      </c>
      <c r="I1134">
        <v>4639</v>
      </c>
      <c r="J1134" t="s">
        <v>239</v>
      </c>
      <c r="K1134" t="s">
        <v>234</v>
      </c>
    </row>
    <row r="1135" spans="1:11" x14ac:dyDescent="0.3">
      <c r="A1135">
        <v>43</v>
      </c>
      <c r="B1135">
        <v>990</v>
      </c>
      <c r="C1135" t="s">
        <v>235</v>
      </c>
      <c r="D1135" t="s">
        <v>250</v>
      </c>
      <c r="E1135" t="s">
        <v>236</v>
      </c>
      <c r="F1135" t="s">
        <v>241</v>
      </c>
      <c r="G1135">
        <v>2</v>
      </c>
      <c r="H1135" t="s">
        <v>242</v>
      </c>
      <c r="I1135">
        <v>4876</v>
      </c>
      <c r="J1135" t="s">
        <v>239</v>
      </c>
      <c r="K1135" t="s">
        <v>234</v>
      </c>
    </row>
    <row r="1136" spans="1:11" x14ac:dyDescent="0.3">
      <c r="A1136">
        <v>35</v>
      </c>
      <c r="B1136">
        <v>1349</v>
      </c>
      <c r="C1136" t="s">
        <v>235</v>
      </c>
      <c r="D1136" t="s">
        <v>229</v>
      </c>
      <c r="E1136" t="s">
        <v>236</v>
      </c>
      <c r="F1136" t="s">
        <v>241</v>
      </c>
      <c r="G1136">
        <v>4</v>
      </c>
      <c r="H1136" t="s">
        <v>238</v>
      </c>
      <c r="I1136">
        <v>2690</v>
      </c>
      <c r="J1136" t="s">
        <v>239</v>
      </c>
      <c r="K1136" t="s">
        <v>234</v>
      </c>
    </row>
    <row r="1137" spans="1:11" x14ac:dyDescent="0.3">
      <c r="A1137">
        <v>46</v>
      </c>
      <c r="B1137">
        <v>563</v>
      </c>
      <c r="C1137" t="s">
        <v>228</v>
      </c>
      <c r="D1137" t="s">
        <v>229</v>
      </c>
      <c r="E1137" t="s">
        <v>236</v>
      </c>
      <c r="F1137" t="s">
        <v>246</v>
      </c>
      <c r="G1137">
        <v>1</v>
      </c>
      <c r="H1137" t="s">
        <v>232</v>
      </c>
      <c r="I1137">
        <v>17567</v>
      </c>
      <c r="J1137" t="s">
        <v>239</v>
      </c>
      <c r="K1137" t="s">
        <v>234</v>
      </c>
    </row>
    <row r="1138" spans="1:11" x14ac:dyDescent="0.3">
      <c r="A1138">
        <v>28</v>
      </c>
      <c r="B1138">
        <v>329</v>
      </c>
      <c r="C1138" t="s">
        <v>235</v>
      </c>
      <c r="D1138" t="s">
        <v>48</v>
      </c>
      <c r="E1138" t="s">
        <v>236</v>
      </c>
      <c r="F1138" t="s">
        <v>241</v>
      </c>
      <c r="G1138">
        <v>2</v>
      </c>
      <c r="H1138" t="s">
        <v>238</v>
      </c>
      <c r="I1138">
        <v>2408</v>
      </c>
      <c r="J1138" t="s">
        <v>233</v>
      </c>
      <c r="K1138" t="s">
        <v>234</v>
      </c>
    </row>
    <row r="1139" spans="1:11" x14ac:dyDescent="0.3">
      <c r="A1139">
        <v>22</v>
      </c>
      <c r="B1139">
        <v>457</v>
      </c>
      <c r="C1139" t="s">
        <v>235</v>
      </c>
      <c r="D1139" t="s">
        <v>43</v>
      </c>
      <c r="E1139" t="s">
        <v>230</v>
      </c>
      <c r="F1139" t="s">
        <v>237</v>
      </c>
      <c r="G1139">
        <v>3</v>
      </c>
      <c r="H1139" t="s">
        <v>238</v>
      </c>
      <c r="I1139">
        <v>2814</v>
      </c>
      <c r="J1139" t="s">
        <v>233</v>
      </c>
      <c r="K1139" t="s">
        <v>245</v>
      </c>
    </row>
    <row r="1140" spans="1:11" x14ac:dyDescent="0.3">
      <c r="A1140">
        <v>50</v>
      </c>
      <c r="B1140">
        <v>1234</v>
      </c>
      <c r="C1140" t="s">
        <v>235</v>
      </c>
      <c r="D1140" t="s">
        <v>48</v>
      </c>
      <c r="E1140" t="s">
        <v>236</v>
      </c>
      <c r="F1140" t="s">
        <v>244</v>
      </c>
      <c r="G1140">
        <v>3</v>
      </c>
      <c r="H1140" t="s">
        <v>238</v>
      </c>
      <c r="I1140">
        <v>11245</v>
      </c>
      <c r="J1140" t="s">
        <v>233</v>
      </c>
      <c r="K1140" t="s">
        <v>240</v>
      </c>
    </row>
    <row r="1141" spans="1:11" x14ac:dyDescent="0.3">
      <c r="A1141">
        <v>32</v>
      </c>
      <c r="B1141">
        <v>634</v>
      </c>
      <c r="C1141" t="s">
        <v>235</v>
      </c>
      <c r="D1141" t="s">
        <v>43</v>
      </c>
      <c r="E1141" t="s">
        <v>230</v>
      </c>
      <c r="F1141" t="s">
        <v>237</v>
      </c>
      <c r="G1141">
        <v>4</v>
      </c>
      <c r="H1141" t="s">
        <v>238</v>
      </c>
      <c r="I1141">
        <v>3312</v>
      </c>
      <c r="J1141" t="s">
        <v>239</v>
      </c>
      <c r="K1141" t="s">
        <v>234</v>
      </c>
    </row>
    <row r="1142" spans="1:11" x14ac:dyDescent="0.3">
      <c r="A1142">
        <v>44</v>
      </c>
      <c r="B1142">
        <v>1313</v>
      </c>
      <c r="C1142" t="s">
        <v>235</v>
      </c>
      <c r="D1142" t="s">
        <v>48</v>
      </c>
      <c r="E1142" t="s">
        <v>230</v>
      </c>
      <c r="F1142" t="s">
        <v>248</v>
      </c>
      <c r="G1142">
        <v>4</v>
      </c>
      <c r="H1142" t="s">
        <v>242</v>
      </c>
      <c r="I1142">
        <v>19049</v>
      </c>
      <c r="J1142" t="s">
        <v>233</v>
      </c>
      <c r="K1142" t="s">
        <v>234</v>
      </c>
    </row>
    <row r="1143" spans="1:11" x14ac:dyDescent="0.3">
      <c r="A1143">
        <v>30</v>
      </c>
      <c r="B1143">
        <v>241</v>
      </c>
      <c r="C1143" t="s">
        <v>235</v>
      </c>
      <c r="D1143" t="s">
        <v>48</v>
      </c>
      <c r="E1143" t="s">
        <v>236</v>
      </c>
      <c r="F1143" t="s">
        <v>237</v>
      </c>
      <c r="G1143">
        <v>2</v>
      </c>
      <c r="H1143" t="s">
        <v>238</v>
      </c>
      <c r="I1143">
        <v>2141</v>
      </c>
      <c r="J1143" t="s">
        <v>239</v>
      </c>
      <c r="K1143" t="s">
        <v>234</v>
      </c>
    </row>
    <row r="1144" spans="1:11" x14ac:dyDescent="0.3">
      <c r="A1144">
        <v>45</v>
      </c>
      <c r="B1144">
        <v>1015</v>
      </c>
      <c r="C1144" t="s">
        <v>235</v>
      </c>
      <c r="D1144" t="s">
        <v>48</v>
      </c>
      <c r="E1144" t="s">
        <v>230</v>
      </c>
      <c r="F1144" t="s">
        <v>241</v>
      </c>
      <c r="G1144">
        <v>1</v>
      </c>
      <c r="H1144" t="s">
        <v>232</v>
      </c>
      <c r="I1144">
        <v>5769</v>
      </c>
      <c r="J1144" t="s">
        <v>233</v>
      </c>
      <c r="K1144" t="s">
        <v>234</v>
      </c>
    </row>
    <row r="1145" spans="1:11" x14ac:dyDescent="0.3">
      <c r="A1145">
        <v>45</v>
      </c>
      <c r="B1145">
        <v>336</v>
      </c>
      <c r="C1145" t="s">
        <v>228</v>
      </c>
      <c r="D1145" t="s">
        <v>249</v>
      </c>
      <c r="E1145" t="s">
        <v>236</v>
      </c>
      <c r="F1145" t="s">
        <v>231</v>
      </c>
      <c r="G1145">
        <v>1</v>
      </c>
      <c r="H1145" t="s">
        <v>238</v>
      </c>
      <c r="I1145">
        <v>4385</v>
      </c>
      <c r="J1145" t="s">
        <v>239</v>
      </c>
      <c r="K1145" t="s">
        <v>245</v>
      </c>
    </row>
    <row r="1146" spans="1:11" x14ac:dyDescent="0.3">
      <c r="A1146">
        <v>31</v>
      </c>
      <c r="B1146">
        <v>715</v>
      </c>
      <c r="C1146" t="s">
        <v>228</v>
      </c>
      <c r="D1146" t="s">
        <v>43</v>
      </c>
      <c r="E1146" t="s">
        <v>236</v>
      </c>
      <c r="F1146" t="s">
        <v>231</v>
      </c>
      <c r="G1146">
        <v>1</v>
      </c>
      <c r="H1146" t="s">
        <v>232</v>
      </c>
      <c r="I1146">
        <v>5332</v>
      </c>
      <c r="J1146" t="s">
        <v>239</v>
      </c>
      <c r="K1146" t="s">
        <v>240</v>
      </c>
    </row>
    <row r="1147" spans="1:11" x14ac:dyDescent="0.3">
      <c r="A1147">
        <v>36</v>
      </c>
      <c r="B1147">
        <v>559</v>
      </c>
      <c r="C1147" t="s">
        <v>235</v>
      </c>
      <c r="D1147" t="s">
        <v>229</v>
      </c>
      <c r="E1147" t="s">
        <v>230</v>
      </c>
      <c r="F1147" t="s">
        <v>243</v>
      </c>
      <c r="G1147">
        <v>3</v>
      </c>
      <c r="H1147" t="s">
        <v>238</v>
      </c>
      <c r="I1147">
        <v>4663</v>
      </c>
      <c r="J1147" t="s">
        <v>233</v>
      </c>
      <c r="K1147" t="s">
        <v>234</v>
      </c>
    </row>
    <row r="1148" spans="1:11" x14ac:dyDescent="0.3">
      <c r="A1148">
        <v>34</v>
      </c>
      <c r="B1148">
        <v>426</v>
      </c>
      <c r="C1148" t="s">
        <v>235</v>
      </c>
      <c r="D1148" t="s">
        <v>229</v>
      </c>
      <c r="E1148" t="s">
        <v>236</v>
      </c>
      <c r="F1148" t="s">
        <v>243</v>
      </c>
      <c r="G1148">
        <v>4</v>
      </c>
      <c r="H1148" t="s">
        <v>242</v>
      </c>
      <c r="I1148">
        <v>4724</v>
      </c>
      <c r="J1148" t="s">
        <v>239</v>
      </c>
      <c r="K1148" t="s">
        <v>240</v>
      </c>
    </row>
    <row r="1149" spans="1:11" x14ac:dyDescent="0.3">
      <c r="A1149">
        <v>49</v>
      </c>
      <c r="B1149">
        <v>722</v>
      </c>
      <c r="C1149" t="s">
        <v>235</v>
      </c>
      <c r="D1149" t="s">
        <v>229</v>
      </c>
      <c r="E1149" t="s">
        <v>230</v>
      </c>
      <c r="F1149" t="s">
        <v>241</v>
      </c>
      <c r="G1149">
        <v>1</v>
      </c>
      <c r="H1149" t="s">
        <v>238</v>
      </c>
      <c r="I1149">
        <v>3211</v>
      </c>
      <c r="J1149" t="s">
        <v>239</v>
      </c>
      <c r="K1149" t="s">
        <v>234</v>
      </c>
    </row>
    <row r="1150" spans="1:11" x14ac:dyDescent="0.3">
      <c r="A1150">
        <v>39</v>
      </c>
      <c r="B1150">
        <v>1387</v>
      </c>
      <c r="C1150" t="s">
        <v>235</v>
      </c>
      <c r="D1150" t="s">
        <v>48</v>
      </c>
      <c r="E1150" t="s">
        <v>236</v>
      </c>
      <c r="F1150" t="s">
        <v>243</v>
      </c>
      <c r="G1150">
        <v>1</v>
      </c>
      <c r="H1150" t="s">
        <v>238</v>
      </c>
      <c r="I1150">
        <v>5377</v>
      </c>
      <c r="J1150" t="s">
        <v>239</v>
      </c>
      <c r="K1150" t="s">
        <v>234</v>
      </c>
    </row>
    <row r="1151" spans="1:11" x14ac:dyDescent="0.3">
      <c r="A1151">
        <v>27</v>
      </c>
      <c r="B1151">
        <v>1302</v>
      </c>
      <c r="C1151" t="s">
        <v>235</v>
      </c>
      <c r="D1151" t="s">
        <v>43</v>
      </c>
      <c r="E1151" t="s">
        <v>236</v>
      </c>
      <c r="F1151" t="s">
        <v>241</v>
      </c>
      <c r="G1151">
        <v>1</v>
      </c>
      <c r="H1151" t="s">
        <v>242</v>
      </c>
      <c r="I1151">
        <v>4066</v>
      </c>
      <c r="J1151" t="s">
        <v>239</v>
      </c>
      <c r="K1151" t="s">
        <v>234</v>
      </c>
    </row>
    <row r="1152" spans="1:11" x14ac:dyDescent="0.3">
      <c r="A1152">
        <v>35</v>
      </c>
      <c r="B1152">
        <v>819</v>
      </c>
      <c r="C1152" t="s">
        <v>235</v>
      </c>
      <c r="D1152" t="s">
        <v>229</v>
      </c>
      <c r="E1152" t="s">
        <v>236</v>
      </c>
      <c r="F1152" t="s">
        <v>237</v>
      </c>
      <c r="G1152">
        <v>1</v>
      </c>
      <c r="H1152" t="s">
        <v>238</v>
      </c>
      <c r="I1152">
        <v>5208</v>
      </c>
      <c r="J1152" t="s">
        <v>239</v>
      </c>
      <c r="K1152" t="s">
        <v>234</v>
      </c>
    </row>
    <row r="1153" spans="1:11" x14ac:dyDescent="0.3">
      <c r="A1153">
        <v>28</v>
      </c>
      <c r="B1153">
        <v>580</v>
      </c>
      <c r="C1153" t="s">
        <v>235</v>
      </c>
      <c r="D1153" t="s">
        <v>48</v>
      </c>
      <c r="E1153" t="s">
        <v>230</v>
      </c>
      <c r="F1153" t="s">
        <v>243</v>
      </c>
      <c r="G1153">
        <v>1</v>
      </c>
      <c r="H1153" t="s">
        <v>242</v>
      </c>
      <c r="I1153">
        <v>4877</v>
      </c>
      <c r="J1153" t="s">
        <v>239</v>
      </c>
      <c r="K1153" t="s">
        <v>234</v>
      </c>
    </row>
    <row r="1154" spans="1:11" x14ac:dyDescent="0.3">
      <c r="A1154">
        <v>21</v>
      </c>
      <c r="B1154">
        <v>546</v>
      </c>
      <c r="C1154" t="s">
        <v>235</v>
      </c>
      <c r="D1154" t="s">
        <v>48</v>
      </c>
      <c r="E1154" t="s">
        <v>236</v>
      </c>
      <c r="F1154" t="s">
        <v>237</v>
      </c>
      <c r="G1154">
        <v>4</v>
      </c>
      <c r="H1154" t="s">
        <v>232</v>
      </c>
      <c r="I1154">
        <v>3117</v>
      </c>
      <c r="J1154" t="s">
        <v>239</v>
      </c>
      <c r="K1154" t="s">
        <v>234</v>
      </c>
    </row>
    <row r="1155" spans="1:11" x14ac:dyDescent="0.3">
      <c r="A1155">
        <v>18</v>
      </c>
      <c r="B1155">
        <v>544</v>
      </c>
      <c r="C1155" t="s">
        <v>228</v>
      </c>
      <c r="D1155" t="s">
        <v>48</v>
      </c>
      <c r="E1155" t="s">
        <v>230</v>
      </c>
      <c r="F1155" t="s">
        <v>247</v>
      </c>
      <c r="G1155">
        <v>4</v>
      </c>
      <c r="H1155" t="s">
        <v>232</v>
      </c>
      <c r="I1155">
        <v>1569</v>
      </c>
      <c r="J1155" t="s">
        <v>233</v>
      </c>
      <c r="K1155" t="s">
        <v>240</v>
      </c>
    </row>
    <row r="1156" spans="1:11" x14ac:dyDescent="0.3">
      <c r="A1156">
        <v>47</v>
      </c>
      <c r="B1156">
        <v>1176</v>
      </c>
      <c r="C1156" t="s">
        <v>251</v>
      </c>
      <c r="D1156" t="s">
        <v>229</v>
      </c>
      <c r="E1156" t="s">
        <v>230</v>
      </c>
      <c r="F1156" t="s">
        <v>246</v>
      </c>
      <c r="G1156">
        <v>3</v>
      </c>
      <c r="H1156" t="s">
        <v>238</v>
      </c>
      <c r="I1156">
        <v>19658</v>
      </c>
      <c r="J1156" t="s">
        <v>239</v>
      </c>
      <c r="K1156" t="s">
        <v>234</v>
      </c>
    </row>
    <row r="1157" spans="1:11" x14ac:dyDescent="0.3">
      <c r="A1157">
        <v>39</v>
      </c>
      <c r="B1157">
        <v>170</v>
      </c>
      <c r="C1157" t="s">
        <v>235</v>
      </c>
      <c r="D1157" t="s">
        <v>48</v>
      </c>
      <c r="E1157" t="s">
        <v>236</v>
      </c>
      <c r="F1157" t="s">
        <v>241</v>
      </c>
      <c r="G1157">
        <v>3</v>
      </c>
      <c r="H1157" t="s">
        <v>242</v>
      </c>
      <c r="I1157">
        <v>3069</v>
      </c>
      <c r="J1157" t="s">
        <v>239</v>
      </c>
      <c r="K1157" t="s">
        <v>234</v>
      </c>
    </row>
    <row r="1158" spans="1:11" x14ac:dyDescent="0.3">
      <c r="A1158">
        <v>40</v>
      </c>
      <c r="B1158">
        <v>884</v>
      </c>
      <c r="C1158" t="s">
        <v>235</v>
      </c>
      <c r="D1158" t="s">
        <v>229</v>
      </c>
      <c r="E1158" t="s">
        <v>230</v>
      </c>
      <c r="F1158" t="s">
        <v>243</v>
      </c>
      <c r="G1158">
        <v>3</v>
      </c>
      <c r="H1158" t="s">
        <v>238</v>
      </c>
      <c r="I1158">
        <v>10435</v>
      </c>
      <c r="J1158" t="s">
        <v>239</v>
      </c>
      <c r="K1158" t="s">
        <v>234</v>
      </c>
    </row>
    <row r="1159" spans="1:11" x14ac:dyDescent="0.3">
      <c r="A1159">
        <v>35</v>
      </c>
      <c r="B1159">
        <v>208</v>
      </c>
      <c r="C1159" t="s">
        <v>235</v>
      </c>
      <c r="D1159" t="s">
        <v>229</v>
      </c>
      <c r="E1159" t="s">
        <v>230</v>
      </c>
      <c r="F1159" t="s">
        <v>244</v>
      </c>
      <c r="G1159">
        <v>3</v>
      </c>
      <c r="H1159" t="s">
        <v>238</v>
      </c>
      <c r="I1159">
        <v>4148</v>
      </c>
      <c r="J1159" t="s">
        <v>239</v>
      </c>
      <c r="K1159" t="s">
        <v>245</v>
      </c>
    </row>
    <row r="1160" spans="1:11" x14ac:dyDescent="0.3">
      <c r="A1160">
        <v>37</v>
      </c>
      <c r="B1160">
        <v>671</v>
      </c>
      <c r="C1160" t="s">
        <v>235</v>
      </c>
      <c r="D1160" t="s">
        <v>229</v>
      </c>
      <c r="E1160" t="s">
        <v>236</v>
      </c>
      <c r="F1160" t="s">
        <v>243</v>
      </c>
      <c r="G1160">
        <v>3</v>
      </c>
      <c r="H1160" t="s">
        <v>238</v>
      </c>
      <c r="I1160">
        <v>5768</v>
      </c>
      <c r="J1160" t="s">
        <v>239</v>
      </c>
      <c r="K1160" t="s">
        <v>234</v>
      </c>
    </row>
    <row r="1161" spans="1:11" x14ac:dyDescent="0.3">
      <c r="A1161">
        <v>39</v>
      </c>
      <c r="B1161">
        <v>711</v>
      </c>
      <c r="C1161" t="s">
        <v>235</v>
      </c>
      <c r="D1161" t="s">
        <v>48</v>
      </c>
      <c r="E1161" t="s">
        <v>230</v>
      </c>
      <c r="F1161" t="s">
        <v>243</v>
      </c>
      <c r="G1161">
        <v>3</v>
      </c>
      <c r="H1161" t="s">
        <v>232</v>
      </c>
      <c r="I1161">
        <v>5042</v>
      </c>
      <c r="J1161" t="s">
        <v>239</v>
      </c>
      <c r="K1161" t="s">
        <v>240</v>
      </c>
    </row>
    <row r="1162" spans="1:11" x14ac:dyDescent="0.3">
      <c r="A1162">
        <v>45</v>
      </c>
      <c r="B1162">
        <v>1329</v>
      </c>
      <c r="C1162" t="s">
        <v>235</v>
      </c>
      <c r="D1162" t="s">
        <v>43</v>
      </c>
      <c r="E1162" t="s">
        <v>230</v>
      </c>
      <c r="F1162" t="s">
        <v>243</v>
      </c>
      <c r="G1162">
        <v>4</v>
      </c>
      <c r="H1162" t="s">
        <v>242</v>
      </c>
      <c r="I1162">
        <v>5770</v>
      </c>
      <c r="J1162" t="s">
        <v>239</v>
      </c>
      <c r="K1162" t="s">
        <v>234</v>
      </c>
    </row>
    <row r="1163" spans="1:11" x14ac:dyDescent="0.3">
      <c r="A1163">
        <v>38</v>
      </c>
      <c r="B1163">
        <v>397</v>
      </c>
      <c r="C1163" t="s">
        <v>235</v>
      </c>
      <c r="D1163" t="s">
        <v>48</v>
      </c>
      <c r="E1163" t="s">
        <v>230</v>
      </c>
      <c r="F1163" t="s">
        <v>243</v>
      </c>
      <c r="G1163">
        <v>3</v>
      </c>
      <c r="H1163" t="s">
        <v>238</v>
      </c>
      <c r="I1163">
        <v>7756</v>
      </c>
      <c r="J1163" t="s">
        <v>233</v>
      </c>
      <c r="K1163" t="s">
        <v>234</v>
      </c>
    </row>
    <row r="1164" spans="1:11" x14ac:dyDescent="0.3">
      <c r="A1164">
        <v>35</v>
      </c>
      <c r="B1164">
        <v>737</v>
      </c>
      <c r="C1164" t="s">
        <v>228</v>
      </c>
      <c r="D1164" t="s">
        <v>48</v>
      </c>
      <c r="E1164" t="s">
        <v>236</v>
      </c>
      <c r="F1164" t="s">
        <v>231</v>
      </c>
      <c r="G1164">
        <v>1</v>
      </c>
      <c r="H1164" t="s">
        <v>238</v>
      </c>
      <c r="I1164">
        <v>10306</v>
      </c>
      <c r="J1164" t="s">
        <v>239</v>
      </c>
      <c r="K1164" t="s">
        <v>234</v>
      </c>
    </row>
    <row r="1165" spans="1:11" x14ac:dyDescent="0.3">
      <c r="A1165">
        <v>37</v>
      </c>
      <c r="B1165">
        <v>1470</v>
      </c>
      <c r="C1165" t="s">
        <v>235</v>
      </c>
      <c r="D1165" t="s">
        <v>48</v>
      </c>
      <c r="E1165" t="s">
        <v>230</v>
      </c>
      <c r="F1165" t="s">
        <v>237</v>
      </c>
      <c r="G1165">
        <v>2</v>
      </c>
      <c r="H1165" t="s">
        <v>238</v>
      </c>
      <c r="I1165">
        <v>3936</v>
      </c>
      <c r="J1165" t="s">
        <v>239</v>
      </c>
      <c r="K1165" t="s">
        <v>234</v>
      </c>
    </row>
    <row r="1166" spans="1:11" x14ac:dyDescent="0.3">
      <c r="A1166">
        <v>40</v>
      </c>
      <c r="B1166">
        <v>448</v>
      </c>
      <c r="C1166" t="s">
        <v>235</v>
      </c>
      <c r="D1166" t="s">
        <v>229</v>
      </c>
      <c r="E1166" t="s">
        <v>230</v>
      </c>
      <c r="F1166" t="s">
        <v>243</v>
      </c>
      <c r="G1166">
        <v>4</v>
      </c>
      <c r="H1166" t="s">
        <v>232</v>
      </c>
      <c r="I1166">
        <v>7945</v>
      </c>
      <c r="J1166" t="s">
        <v>233</v>
      </c>
      <c r="K1166" t="s">
        <v>234</v>
      </c>
    </row>
    <row r="1167" spans="1:11" x14ac:dyDescent="0.3">
      <c r="A1167">
        <v>44</v>
      </c>
      <c r="B1167">
        <v>602</v>
      </c>
      <c r="C1167" t="s">
        <v>251</v>
      </c>
      <c r="D1167" t="s">
        <v>251</v>
      </c>
      <c r="E1167" t="s">
        <v>236</v>
      </c>
      <c r="F1167" t="s">
        <v>251</v>
      </c>
      <c r="G1167">
        <v>4</v>
      </c>
      <c r="H1167" t="s">
        <v>238</v>
      </c>
      <c r="I1167">
        <v>5743</v>
      </c>
      <c r="J1167" t="s">
        <v>233</v>
      </c>
      <c r="K1167" t="s">
        <v>240</v>
      </c>
    </row>
    <row r="1168" spans="1:11" x14ac:dyDescent="0.3">
      <c r="A1168">
        <v>48</v>
      </c>
      <c r="B1168">
        <v>365</v>
      </c>
      <c r="C1168" t="s">
        <v>235</v>
      </c>
      <c r="D1168" t="s">
        <v>48</v>
      </c>
      <c r="E1168" t="s">
        <v>236</v>
      </c>
      <c r="F1168" t="s">
        <v>246</v>
      </c>
      <c r="G1168">
        <v>4</v>
      </c>
      <c r="H1168" t="s">
        <v>238</v>
      </c>
      <c r="I1168">
        <v>15202</v>
      </c>
      <c r="J1168" t="s">
        <v>239</v>
      </c>
      <c r="K1168" t="s">
        <v>240</v>
      </c>
    </row>
    <row r="1169" spans="1:11" x14ac:dyDescent="0.3">
      <c r="A1169">
        <v>35</v>
      </c>
      <c r="B1169">
        <v>763</v>
      </c>
      <c r="C1169" t="s">
        <v>228</v>
      </c>
      <c r="D1169" t="s">
        <v>48</v>
      </c>
      <c r="E1169" t="s">
        <v>236</v>
      </c>
      <c r="F1169" t="s">
        <v>231</v>
      </c>
      <c r="G1169">
        <v>4</v>
      </c>
      <c r="H1169" t="s">
        <v>242</v>
      </c>
      <c r="I1169">
        <v>5440</v>
      </c>
      <c r="J1169" t="s">
        <v>233</v>
      </c>
      <c r="K1169" t="s">
        <v>234</v>
      </c>
    </row>
    <row r="1170" spans="1:11" x14ac:dyDescent="0.3">
      <c r="A1170">
        <v>24</v>
      </c>
      <c r="B1170">
        <v>567</v>
      </c>
      <c r="C1170" t="s">
        <v>235</v>
      </c>
      <c r="D1170" t="s">
        <v>250</v>
      </c>
      <c r="E1170" t="s">
        <v>230</v>
      </c>
      <c r="F1170" t="s">
        <v>237</v>
      </c>
      <c r="G1170">
        <v>4</v>
      </c>
      <c r="H1170" t="s">
        <v>232</v>
      </c>
      <c r="I1170">
        <v>3760</v>
      </c>
      <c r="J1170" t="s">
        <v>233</v>
      </c>
      <c r="K1170" t="s">
        <v>240</v>
      </c>
    </row>
    <row r="1171" spans="1:11" x14ac:dyDescent="0.3">
      <c r="A1171">
        <v>27</v>
      </c>
      <c r="B1171">
        <v>486</v>
      </c>
      <c r="C1171" t="s">
        <v>235</v>
      </c>
      <c r="D1171" t="s">
        <v>48</v>
      </c>
      <c r="E1171" t="s">
        <v>230</v>
      </c>
      <c r="F1171" t="s">
        <v>237</v>
      </c>
      <c r="G1171">
        <v>3</v>
      </c>
      <c r="H1171" t="s">
        <v>238</v>
      </c>
      <c r="I1171">
        <v>3517</v>
      </c>
      <c r="J1171" t="s">
        <v>239</v>
      </c>
      <c r="K1171" t="s">
        <v>234</v>
      </c>
    </row>
    <row r="1172" spans="1:11" x14ac:dyDescent="0.3">
      <c r="A1172">
        <v>27</v>
      </c>
      <c r="B1172">
        <v>591</v>
      </c>
      <c r="C1172" t="s">
        <v>235</v>
      </c>
      <c r="D1172" t="s">
        <v>48</v>
      </c>
      <c r="E1172" t="s">
        <v>236</v>
      </c>
      <c r="F1172" t="s">
        <v>237</v>
      </c>
      <c r="G1172">
        <v>4</v>
      </c>
      <c r="H1172" t="s">
        <v>232</v>
      </c>
      <c r="I1172">
        <v>2580</v>
      </c>
      <c r="J1172" t="s">
        <v>239</v>
      </c>
      <c r="K1172" t="s">
        <v>240</v>
      </c>
    </row>
    <row r="1173" spans="1:11" x14ac:dyDescent="0.3">
      <c r="A1173">
        <v>40</v>
      </c>
      <c r="B1173">
        <v>1329</v>
      </c>
      <c r="C1173" t="s">
        <v>235</v>
      </c>
      <c r="D1173" t="s">
        <v>229</v>
      </c>
      <c r="E1173" t="s">
        <v>236</v>
      </c>
      <c r="F1173" t="s">
        <v>241</v>
      </c>
      <c r="G1173">
        <v>1</v>
      </c>
      <c r="H1173" t="s">
        <v>232</v>
      </c>
      <c r="I1173">
        <v>2166</v>
      </c>
      <c r="J1173" t="s">
        <v>233</v>
      </c>
      <c r="K1173" t="s">
        <v>234</v>
      </c>
    </row>
    <row r="1174" spans="1:11" x14ac:dyDescent="0.3">
      <c r="A1174">
        <v>29</v>
      </c>
      <c r="B1174">
        <v>469</v>
      </c>
      <c r="C1174" t="s">
        <v>228</v>
      </c>
      <c r="D1174" t="s">
        <v>48</v>
      </c>
      <c r="E1174" t="s">
        <v>236</v>
      </c>
      <c r="F1174" t="s">
        <v>231</v>
      </c>
      <c r="G1174">
        <v>3</v>
      </c>
      <c r="H1174" t="s">
        <v>232</v>
      </c>
      <c r="I1174">
        <v>5869</v>
      </c>
      <c r="J1174" t="s">
        <v>239</v>
      </c>
      <c r="K1174" t="s">
        <v>234</v>
      </c>
    </row>
    <row r="1175" spans="1:11" x14ac:dyDescent="0.3">
      <c r="A1175">
        <v>36</v>
      </c>
      <c r="B1175">
        <v>711</v>
      </c>
      <c r="C1175" t="s">
        <v>235</v>
      </c>
      <c r="D1175" t="s">
        <v>229</v>
      </c>
      <c r="E1175" t="s">
        <v>230</v>
      </c>
      <c r="F1175" t="s">
        <v>244</v>
      </c>
      <c r="G1175">
        <v>1</v>
      </c>
      <c r="H1175" t="s">
        <v>238</v>
      </c>
      <c r="I1175">
        <v>8008</v>
      </c>
      <c r="J1175" t="s">
        <v>239</v>
      </c>
      <c r="K1175" t="s">
        <v>234</v>
      </c>
    </row>
    <row r="1176" spans="1:11" x14ac:dyDescent="0.3">
      <c r="A1176">
        <v>25</v>
      </c>
      <c r="B1176">
        <v>772</v>
      </c>
      <c r="C1176" t="s">
        <v>235</v>
      </c>
      <c r="D1176" t="s">
        <v>229</v>
      </c>
      <c r="E1176" t="s">
        <v>236</v>
      </c>
      <c r="F1176" t="s">
        <v>243</v>
      </c>
      <c r="G1176">
        <v>3</v>
      </c>
      <c r="H1176" t="s">
        <v>242</v>
      </c>
      <c r="I1176">
        <v>5206</v>
      </c>
      <c r="J1176" t="s">
        <v>239</v>
      </c>
      <c r="K1176" t="s">
        <v>240</v>
      </c>
    </row>
    <row r="1177" spans="1:11" x14ac:dyDescent="0.3">
      <c r="A1177">
        <v>39</v>
      </c>
      <c r="B1177">
        <v>492</v>
      </c>
      <c r="C1177" t="s">
        <v>235</v>
      </c>
      <c r="D1177" t="s">
        <v>48</v>
      </c>
      <c r="E1177" t="s">
        <v>236</v>
      </c>
      <c r="F1177" t="s">
        <v>243</v>
      </c>
      <c r="G1177">
        <v>2</v>
      </c>
      <c r="H1177" t="s">
        <v>238</v>
      </c>
      <c r="I1177">
        <v>5295</v>
      </c>
      <c r="J1177" t="s">
        <v>239</v>
      </c>
      <c r="K1177" t="s">
        <v>234</v>
      </c>
    </row>
    <row r="1178" spans="1:11" x14ac:dyDescent="0.3">
      <c r="A1178">
        <v>49</v>
      </c>
      <c r="B1178">
        <v>301</v>
      </c>
      <c r="C1178" t="s">
        <v>235</v>
      </c>
      <c r="D1178" t="s">
        <v>43</v>
      </c>
      <c r="E1178" t="s">
        <v>230</v>
      </c>
      <c r="F1178" t="s">
        <v>248</v>
      </c>
      <c r="G1178">
        <v>2</v>
      </c>
      <c r="H1178" t="s">
        <v>238</v>
      </c>
      <c r="I1178">
        <v>16413</v>
      </c>
      <c r="J1178" t="s">
        <v>239</v>
      </c>
      <c r="K1178" t="s">
        <v>234</v>
      </c>
    </row>
    <row r="1179" spans="1:11" x14ac:dyDescent="0.3">
      <c r="A1179">
        <v>50</v>
      </c>
      <c r="B1179">
        <v>813</v>
      </c>
      <c r="C1179" t="s">
        <v>235</v>
      </c>
      <c r="D1179" t="s">
        <v>229</v>
      </c>
      <c r="E1179" t="s">
        <v>230</v>
      </c>
      <c r="F1179" t="s">
        <v>248</v>
      </c>
      <c r="G1179">
        <v>1</v>
      </c>
      <c r="H1179" t="s">
        <v>242</v>
      </c>
      <c r="I1179">
        <v>13269</v>
      </c>
      <c r="J1179" t="s">
        <v>239</v>
      </c>
      <c r="K1179" t="s">
        <v>234</v>
      </c>
    </row>
    <row r="1180" spans="1:11" x14ac:dyDescent="0.3">
      <c r="A1180">
        <v>20</v>
      </c>
      <c r="B1180">
        <v>1141</v>
      </c>
      <c r="C1180" t="s">
        <v>228</v>
      </c>
      <c r="D1180" t="s">
        <v>48</v>
      </c>
      <c r="E1180" t="s">
        <v>230</v>
      </c>
      <c r="F1180" t="s">
        <v>247</v>
      </c>
      <c r="G1180">
        <v>3</v>
      </c>
      <c r="H1180" t="s">
        <v>232</v>
      </c>
      <c r="I1180">
        <v>2783</v>
      </c>
      <c r="J1180" t="s">
        <v>239</v>
      </c>
      <c r="K1180" t="s">
        <v>234</v>
      </c>
    </row>
    <row r="1181" spans="1:11" x14ac:dyDescent="0.3">
      <c r="A1181">
        <v>34</v>
      </c>
      <c r="B1181">
        <v>1130</v>
      </c>
      <c r="C1181" t="s">
        <v>235</v>
      </c>
      <c r="D1181" t="s">
        <v>229</v>
      </c>
      <c r="E1181" t="s">
        <v>230</v>
      </c>
      <c r="F1181" t="s">
        <v>237</v>
      </c>
      <c r="G1181">
        <v>2</v>
      </c>
      <c r="H1181" t="s">
        <v>242</v>
      </c>
      <c r="I1181">
        <v>5433</v>
      </c>
      <c r="J1181" t="s">
        <v>239</v>
      </c>
      <c r="K1181" t="s">
        <v>234</v>
      </c>
    </row>
    <row r="1182" spans="1:11" x14ac:dyDescent="0.3">
      <c r="A1182">
        <v>36</v>
      </c>
      <c r="B1182">
        <v>311</v>
      </c>
      <c r="C1182" t="s">
        <v>235</v>
      </c>
      <c r="D1182" t="s">
        <v>229</v>
      </c>
      <c r="E1182" t="s">
        <v>236</v>
      </c>
      <c r="F1182" t="s">
        <v>241</v>
      </c>
      <c r="G1182">
        <v>2</v>
      </c>
      <c r="H1182" t="s">
        <v>232</v>
      </c>
      <c r="I1182">
        <v>2013</v>
      </c>
      <c r="J1182" t="s">
        <v>239</v>
      </c>
      <c r="K1182" t="s">
        <v>234</v>
      </c>
    </row>
    <row r="1183" spans="1:11" x14ac:dyDescent="0.3">
      <c r="A1183">
        <v>49</v>
      </c>
      <c r="B1183">
        <v>465</v>
      </c>
      <c r="C1183" t="s">
        <v>235</v>
      </c>
      <c r="D1183" t="s">
        <v>229</v>
      </c>
      <c r="E1183" t="s">
        <v>230</v>
      </c>
      <c r="F1183" t="s">
        <v>244</v>
      </c>
      <c r="G1183">
        <v>3</v>
      </c>
      <c r="H1183" t="s">
        <v>238</v>
      </c>
      <c r="I1183">
        <v>13966</v>
      </c>
      <c r="J1183" t="s">
        <v>233</v>
      </c>
      <c r="K1183" t="s">
        <v>234</v>
      </c>
    </row>
    <row r="1184" spans="1:11" x14ac:dyDescent="0.3">
      <c r="A1184">
        <v>36</v>
      </c>
      <c r="B1184">
        <v>894</v>
      </c>
      <c r="C1184" t="s">
        <v>235</v>
      </c>
      <c r="D1184" t="s">
        <v>48</v>
      </c>
      <c r="E1184" t="s">
        <v>230</v>
      </c>
      <c r="F1184" t="s">
        <v>243</v>
      </c>
      <c r="G1184">
        <v>3</v>
      </c>
      <c r="H1184" t="s">
        <v>238</v>
      </c>
      <c r="I1184">
        <v>4374</v>
      </c>
      <c r="J1184" t="s">
        <v>239</v>
      </c>
      <c r="K1184" t="s">
        <v>245</v>
      </c>
    </row>
    <row r="1185" spans="1:11" x14ac:dyDescent="0.3">
      <c r="A1185">
        <v>36</v>
      </c>
      <c r="B1185">
        <v>1040</v>
      </c>
      <c r="C1185" t="s">
        <v>235</v>
      </c>
      <c r="D1185" t="s">
        <v>229</v>
      </c>
      <c r="E1185" t="s">
        <v>236</v>
      </c>
      <c r="F1185" t="s">
        <v>244</v>
      </c>
      <c r="G1185">
        <v>1</v>
      </c>
      <c r="H1185" t="s">
        <v>242</v>
      </c>
      <c r="I1185">
        <v>6842</v>
      </c>
      <c r="J1185" t="s">
        <v>239</v>
      </c>
      <c r="K1185" t="s">
        <v>234</v>
      </c>
    </row>
    <row r="1186" spans="1:11" x14ac:dyDescent="0.3">
      <c r="A1186">
        <v>54</v>
      </c>
      <c r="B1186">
        <v>584</v>
      </c>
      <c r="C1186" t="s">
        <v>235</v>
      </c>
      <c r="D1186" t="s">
        <v>48</v>
      </c>
      <c r="E1186" t="s">
        <v>230</v>
      </c>
      <c r="F1186" t="s">
        <v>246</v>
      </c>
      <c r="G1186">
        <v>3</v>
      </c>
      <c r="H1186" t="s">
        <v>238</v>
      </c>
      <c r="I1186">
        <v>17426</v>
      </c>
      <c r="J1186" t="s">
        <v>239</v>
      </c>
      <c r="K1186" t="s">
        <v>234</v>
      </c>
    </row>
    <row r="1187" spans="1:11" x14ac:dyDescent="0.3">
      <c r="A1187">
        <v>43</v>
      </c>
      <c r="B1187">
        <v>1291</v>
      </c>
      <c r="C1187" t="s">
        <v>235</v>
      </c>
      <c r="D1187" t="s">
        <v>229</v>
      </c>
      <c r="E1187" t="s">
        <v>236</v>
      </c>
      <c r="F1187" t="s">
        <v>248</v>
      </c>
      <c r="G1187">
        <v>3</v>
      </c>
      <c r="H1187" t="s">
        <v>238</v>
      </c>
      <c r="I1187">
        <v>17603</v>
      </c>
      <c r="J1187" t="s">
        <v>239</v>
      </c>
      <c r="K1187" t="s">
        <v>234</v>
      </c>
    </row>
    <row r="1188" spans="1:11" x14ac:dyDescent="0.3">
      <c r="A1188">
        <v>35</v>
      </c>
      <c r="B1188">
        <v>880</v>
      </c>
      <c r="C1188" t="s">
        <v>228</v>
      </c>
      <c r="D1188" t="s">
        <v>43</v>
      </c>
      <c r="E1188" t="s">
        <v>236</v>
      </c>
      <c r="F1188" t="s">
        <v>231</v>
      </c>
      <c r="G1188">
        <v>4</v>
      </c>
      <c r="H1188" t="s">
        <v>232</v>
      </c>
      <c r="I1188">
        <v>4581</v>
      </c>
      <c r="J1188" t="s">
        <v>233</v>
      </c>
      <c r="K1188" t="s">
        <v>240</v>
      </c>
    </row>
    <row r="1189" spans="1:11" x14ac:dyDescent="0.3">
      <c r="A1189">
        <v>38</v>
      </c>
      <c r="B1189">
        <v>1189</v>
      </c>
      <c r="C1189" t="s">
        <v>235</v>
      </c>
      <c r="D1189" t="s">
        <v>229</v>
      </c>
      <c r="E1189" t="s">
        <v>236</v>
      </c>
      <c r="F1189" t="s">
        <v>237</v>
      </c>
      <c r="G1189">
        <v>4</v>
      </c>
      <c r="H1189" t="s">
        <v>238</v>
      </c>
      <c r="I1189">
        <v>4735</v>
      </c>
      <c r="J1189" t="s">
        <v>239</v>
      </c>
      <c r="K1189" t="s">
        <v>240</v>
      </c>
    </row>
    <row r="1190" spans="1:11" x14ac:dyDescent="0.3">
      <c r="A1190">
        <v>29</v>
      </c>
      <c r="B1190">
        <v>991</v>
      </c>
      <c r="C1190" t="s">
        <v>228</v>
      </c>
      <c r="D1190" t="s">
        <v>48</v>
      </c>
      <c r="E1190" t="s">
        <v>236</v>
      </c>
      <c r="F1190" t="s">
        <v>231</v>
      </c>
      <c r="G1190">
        <v>2</v>
      </c>
      <c r="H1190" t="s">
        <v>242</v>
      </c>
      <c r="I1190">
        <v>4187</v>
      </c>
      <c r="J1190" t="s">
        <v>233</v>
      </c>
      <c r="K1190" t="s">
        <v>234</v>
      </c>
    </row>
    <row r="1191" spans="1:11" x14ac:dyDescent="0.3">
      <c r="A1191">
        <v>33</v>
      </c>
      <c r="B1191">
        <v>392</v>
      </c>
      <c r="C1191" t="s">
        <v>228</v>
      </c>
      <c r="D1191" t="s">
        <v>48</v>
      </c>
      <c r="E1191" t="s">
        <v>236</v>
      </c>
      <c r="F1191" t="s">
        <v>231</v>
      </c>
      <c r="G1191">
        <v>4</v>
      </c>
      <c r="H1191" t="s">
        <v>242</v>
      </c>
      <c r="I1191">
        <v>5505</v>
      </c>
      <c r="J1191" t="s">
        <v>239</v>
      </c>
      <c r="K1191" t="s">
        <v>234</v>
      </c>
    </row>
    <row r="1192" spans="1:11" x14ac:dyDescent="0.3">
      <c r="A1192">
        <v>32</v>
      </c>
      <c r="B1192">
        <v>977</v>
      </c>
      <c r="C1192" t="s">
        <v>235</v>
      </c>
      <c r="D1192" t="s">
        <v>48</v>
      </c>
      <c r="E1192" t="s">
        <v>236</v>
      </c>
      <c r="F1192" t="s">
        <v>237</v>
      </c>
      <c r="G1192">
        <v>2</v>
      </c>
      <c r="H1192" t="s">
        <v>242</v>
      </c>
      <c r="I1192">
        <v>5470</v>
      </c>
      <c r="J1192" t="s">
        <v>239</v>
      </c>
      <c r="K1192" t="s">
        <v>234</v>
      </c>
    </row>
    <row r="1193" spans="1:11" x14ac:dyDescent="0.3">
      <c r="A1193">
        <v>31</v>
      </c>
      <c r="B1193">
        <v>1112</v>
      </c>
      <c r="C1193" t="s">
        <v>228</v>
      </c>
      <c r="D1193" t="s">
        <v>229</v>
      </c>
      <c r="E1193" t="s">
        <v>230</v>
      </c>
      <c r="F1193" t="s">
        <v>231</v>
      </c>
      <c r="G1193">
        <v>4</v>
      </c>
      <c r="H1193" t="s">
        <v>238</v>
      </c>
      <c r="I1193">
        <v>5476</v>
      </c>
      <c r="J1193" t="s">
        <v>239</v>
      </c>
      <c r="K1193" t="s">
        <v>234</v>
      </c>
    </row>
    <row r="1194" spans="1:11" x14ac:dyDescent="0.3">
      <c r="A1194">
        <v>49</v>
      </c>
      <c r="B1194">
        <v>464</v>
      </c>
      <c r="C1194" t="s">
        <v>235</v>
      </c>
      <c r="D1194" t="s">
        <v>48</v>
      </c>
      <c r="E1194" t="s">
        <v>230</v>
      </c>
      <c r="F1194" t="s">
        <v>241</v>
      </c>
      <c r="G1194">
        <v>1</v>
      </c>
      <c r="H1194" t="s">
        <v>242</v>
      </c>
      <c r="I1194">
        <v>2587</v>
      </c>
      <c r="J1194" t="s">
        <v>233</v>
      </c>
      <c r="K1194" t="s">
        <v>234</v>
      </c>
    </row>
    <row r="1195" spans="1:11" x14ac:dyDescent="0.3">
      <c r="A1195">
        <v>38</v>
      </c>
      <c r="B1195">
        <v>148</v>
      </c>
      <c r="C1195" t="s">
        <v>235</v>
      </c>
      <c r="D1195" t="s">
        <v>48</v>
      </c>
      <c r="E1195" t="s">
        <v>230</v>
      </c>
      <c r="F1195" t="s">
        <v>241</v>
      </c>
      <c r="G1195">
        <v>2</v>
      </c>
      <c r="H1195" t="s">
        <v>232</v>
      </c>
      <c r="I1195">
        <v>2440</v>
      </c>
      <c r="J1195" t="s">
        <v>239</v>
      </c>
      <c r="K1195" t="s">
        <v>240</v>
      </c>
    </row>
    <row r="1196" spans="1:11" x14ac:dyDescent="0.3">
      <c r="A1196">
        <v>47</v>
      </c>
      <c r="B1196">
        <v>1225</v>
      </c>
      <c r="C1196" t="s">
        <v>228</v>
      </c>
      <c r="D1196" t="s">
        <v>229</v>
      </c>
      <c r="E1196" t="s">
        <v>230</v>
      </c>
      <c r="F1196" t="s">
        <v>246</v>
      </c>
      <c r="G1196">
        <v>2</v>
      </c>
      <c r="H1196" t="s">
        <v>242</v>
      </c>
      <c r="I1196">
        <v>15972</v>
      </c>
      <c r="J1196" t="s">
        <v>239</v>
      </c>
      <c r="K1196" t="s">
        <v>234</v>
      </c>
    </row>
    <row r="1197" spans="1:11" x14ac:dyDescent="0.3">
      <c r="A1197">
        <v>49</v>
      </c>
      <c r="B1197">
        <v>809</v>
      </c>
      <c r="C1197" t="s">
        <v>235</v>
      </c>
      <c r="D1197" t="s">
        <v>229</v>
      </c>
      <c r="E1197" t="s">
        <v>236</v>
      </c>
      <c r="F1197" t="s">
        <v>246</v>
      </c>
      <c r="G1197">
        <v>3</v>
      </c>
      <c r="H1197" t="s">
        <v>232</v>
      </c>
      <c r="I1197">
        <v>15379</v>
      </c>
      <c r="J1197" t="s">
        <v>239</v>
      </c>
      <c r="K1197" t="s">
        <v>234</v>
      </c>
    </row>
    <row r="1198" spans="1:11" x14ac:dyDescent="0.3">
      <c r="A1198">
        <v>41</v>
      </c>
      <c r="B1198">
        <v>1206</v>
      </c>
      <c r="C1198" t="s">
        <v>228</v>
      </c>
      <c r="D1198" t="s">
        <v>229</v>
      </c>
      <c r="E1198" t="s">
        <v>236</v>
      </c>
      <c r="F1198" t="s">
        <v>231</v>
      </c>
      <c r="G1198">
        <v>3</v>
      </c>
      <c r="H1198" t="s">
        <v>232</v>
      </c>
      <c r="I1198">
        <v>7082</v>
      </c>
      <c r="J1198" t="s">
        <v>233</v>
      </c>
      <c r="K1198" t="s">
        <v>234</v>
      </c>
    </row>
    <row r="1199" spans="1:11" x14ac:dyDescent="0.3">
      <c r="A1199">
        <v>20</v>
      </c>
      <c r="B1199">
        <v>727</v>
      </c>
      <c r="C1199" t="s">
        <v>228</v>
      </c>
      <c r="D1199" t="s">
        <v>229</v>
      </c>
      <c r="E1199" t="s">
        <v>236</v>
      </c>
      <c r="F1199" t="s">
        <v>247</v>
      </c>
      <c r="G1199">
        <v>1</v>
      </c>
      <c r="H1199" t="s">
        <v>232</v>
      </c>
      <c r="I1199">
        <v>2728</v>
      </c>
      <c r="J1199" t="s">
        <v>239</v>
      </c>
      <c r="K1199" t="s">
        <v>234</v>
      </c>
    </row>
    <row r="1200" spans="1:11" x14ac:dyDescent="0.3">
      <c r="A1200">
        <v>33</v>
      </c>
      <c r="B1200">
        <v>530</v>
      </c>
      <c r="C1200" t="s">
        <v>228</v>
      </c>
      <c r="D1200" t="s">
        <v>229</v>
      </c>
      <c r="E1200" t="s">
        <v>230</v>
      </c>
      <c r="F1200" t="s">
        <v>231</v>
      </c>
      <c r="G1200">
        <v>4</v>
      </c>
      <c r="H1200" t="s">
        <v>242</v>
      </c>
      <c r="I1200">
        <v>5368</v>
      </c>
      <c r="J1200" t="s">
        <v>233</v>
      </c>
      <c r="K1200" t="s">
        <v>245</v>
      </c>
    </row>
    <row r="1201" spans="1:11" x14ac:dyDescent="0.3">
      <c r="A1201">
        <v>36</v>
      </c>
      <c r="B1201">
        <v>1351</v>
      </c>
      <c r="C1201" t="s">
        <v>235</v>
      </c>
      <c r="D1201" t="s">
        <v>229</v>
      </c>
      <c r="E1201" t="s">
        <v>236</v>
      </c>
      <c r="F1201" t="s">
        <v>244</v>
      </c>
      <c r="G1201">
        <v>3</v>
      </c>
      <c r="H1201" t="s">
        <v>238</v>
      </c>
      <c r="I1201">
        <v>5347</v>
      </c>
      <c r="J1201" t="s">
        <v>239</v>
      </c>
      <c r="K1201" t="s">
        <v>234</v>
      </c>
    </row>
    <row r="1202" spans="1:11" x14ac:dyDescent="0.3">
      <c r="A1202">
        <v>44</v>
      </c>
      <c r="B1202">
        <v>528</v>
      </c>
      <c r="C1202" t="s">
        <v>251</v>
      </c>
      <c r="D1202" t="s">
        <v>229</v>
      </c>
      <c r="E1202" t="s">
        <v>230</v>
      </c>
      <c r="F1202" t="s">
        <v>251</v>
      </c>
      <c r="G1202">
        <v>4</v>
      </c>
      <c r="H1202" t="s">
        <v>242</v>
      </c>
      <c r="I1202">
        <v>3195</v>
      </c>
      <c r="J1202" t="s">
        <v>233</v>
      </c>
      <c r="K1202" t="s">
        <v>234</v>
      </c>
    </row>
    <row r="1203" spans="1:11" x14ac:dyDescent="0.3">
      <c r="A1203">
        <v>23</v>
      </c>
      <c r="B1203">
        <v>1320</v>
      </c>
      <c r="C1203" t="s">
        <v>235</v>
      </c>
      <c r="D1203" t="s">
        <v>48</v>
      </c>
      <c r="E1203" t="s">
        <v>236</v>
      </c>
      <c r="F1203" t="s">
        <v>241</v>
      </c>
      <c r="G1203">
        <v>3</v>
      </c>
      <c r="H1203" t="s">
        <v>232</v>
      </c>
      <c r="I1203">
        <v>3989</v>
      </c>
      <c r="J1203" t="s">
        <v>233</v>
      </c>
      <c r="K1203" t="s">
        <v>234</v>
      </c>
    </row>
    <row r="1204" spans="1:11" x14ac:dyDescent="0.3">
      <c r="A1204">
        <v>38</v>
      </c>
      <c r="B1204">
        <v>1495</v>
      </c>
      <c r="C1204" t="s">
        <v>235</v>
      </c>
      <c r="D1204" t="s">
        <v>48</v>
      </c>
      <c r="E1204" t="s">
        <v>230</v>
      </c>
      <c r="F1204" t="s">
        <v>241</v>
      </c>
      <c r="G1204">
        <v>3</v>
      </c>
      <c r="H1204" t="s">
        <v>238</v>
      </c>
      <c r="I1204">
        <v>3306</v>
      </c>
      <c r="J1204" t="s">
        <v>239</v>
      </c>
      <c r="K1204" t="s">
        <v>234</v>
      </c>
    </row>
    <row r="1205" spans="1:11" x14ac:dyDescent="0.3">
      <c r="A1205">
        <v>53</v>
      </c>
      <c r="B1205">
        <v>1395</v>
      </c>
      <c r="C1205" t="s">
        <v>235</v>
      </c>
      <c r="D1205" t="s">
        <v>48</v>
      </c>
      <c r="E1205" t="s">
        <v>236</v>
      </c>
      <c r="F1205" t="s">
        <v>244</v>
      </c>
      <c r="G1205">
        <v>4</v>
      </c>
      <c r="H1205" t="s">
        <v>238</v>
      </c>
      <c r="I1205">
        <v>7005</v>
      </c>
      <c r="J1205" t="s">
        <v>239</v>
      </c>
      <c r="K1205" t="s">
        <v>234</v>
      </c>
    </row>
    <row r="1206" spans="1:11" x14ac:dyDescent="0.3">
      <c r="A1206">
        <v>48</v>
      </c>
      <c r="B1206">
        <v>708</v>
      </c>
      <c r="C1206" t="s">
        <v>228</v>
      </c>
      <c r="D1206" t="s">
        <v>48</v>
      </c>
      <c r="E1206" t="s">
        <v>230</v>
      </c>
      <c r="F1206" t="s">
        <v>247</v>
      </c>
      <c r="G1206">
        <v>3</v>
      </c>
      <c r="H1206" t="s">
        <v>238</v>
      </c>
      <c r="I1206">
        <v>2655</v>
      </c>
      <c r="J1206" t="s">
        <v>233</v>
      </c>
      <c r="K1206" t="s">
        <v>240</v>
      </c>
    </row>
    <row r="1207" spans="1:11" x14ac:dyDescent="0.3">
      <c r="A1207">
        <v>32</v>
      </c>
      <c r="B1207">
        <v>1259</v>
      </c>
      <c r="C1207" t="s">
        <v>235</v>
      </c>
      <c r="D1207" t="s">
        <v>229</v>
      </c>
      <c r="E1207" t="s">
        <v>236</v>
      </c>
      <c r="F1207" t="s">
        <v>241</v>
      </c>
      <c r="G1207">
        <v>2</v>
      </c>
      <c r="H1207" t="s">
        <v>232</v>
      </c>
      <c r="I1207">
        <v>1393</v>
      </c>
      <c r="J1207" t="s">
        <v>239</v>
      </c>
      <c r="K1207" t="s">
        <v>234</v>
      </c>
    </row>
    <row r="1208" spans="1:11" x14ac:dyDescent="0.3">
      <c r="A1208">
        <v>26</v>
      </c>
      <c r="B1208">
        <v>786</v>
      </c>
      <c r="C1208" t="s">
        <v>235</v>
      </c>
      <c r="D1208" t="s">
        <v>48</v>
      </c>
      <c r="E1208" t="s">
        <v>236</v>
      </c>
      <c r="F1208" t="s">
        <v>241</v>
      </c>
      <c r="G1208">
        <v>4</v>
      </c>
      <c r="H1208" t="s">
        <v>232</v>
      </c>
      <c r="I1208">
        <v>2570</v>
      </c>
      <c r="J1208" t="s">
        <v>239</v>
      </c>
      <c r="K1208" t="s">
        <v>245</v>
      </c>
    </row>
    <row r="1209" spans="1:11" x14ac:dyDescent="0.3">
      <c r="A1209">
        <v>55</v>
      </c>
      <c r="B1209">
        <v>1441</v>
      </c>
      <c r="C1209" t="s">
        <v>235</v>
      </c>
      <c r="D1209" t="s">
        <v>250</v>
      </c>
      <c r="E1209" t="s">
        <v>236</v>
      </c>
      <c r="F1209" t="s">
        <v>237</v>
      </c>
      <c r="G1209">
        <v>2</v>
      </c>
      <c r="H1209" t="s">
        <v>242</v>
      </c>
      <c r="I1209">
        <v>3537</v>
      </c>
      <c r="J1209" t="s">
        <v>239</v>
      </c>
      <c r="K1209" t="s">
        <v>234</v>
      </c>
    </row>
    <row r="1210" spans="1:11" x14ac:dyDescent="0.3">
      <c r="A1210">
        <v>34</v>
      </c>
      <c r="B1210">
        <v>1157</v>
      </c>
      <c r="C1210" t="s">
        <v>235</v>
      </c>
      <c r="D1210" t="s">
        <v>48</v>
      </c>
      <c r="E1210" t="s">
        <v>236</v>
      </c>
      <c r="F1210" t="s">
        <v>241</v>
      </c>
      <c r="G1210">
        <v>4</v>
      </c>
      <c r="H1210" t="s">
        <v>238</v>
      </c>
      <c r="I1210">
        <v>3986</v>
      </c>
      <c r="J1210" t="s">
        <v>239</v>
      </c>
      <c r="K1210" t="s">
        <v>234</v>
      </c>
    </row>
    <row r="1211" spans="1:11" x14ac:dyDescent="0.3">
      <c r="A1211">
        <v>60</v>
      </c>
      <c r="B1211">
        <v>370</v>
      </c>
      <c r="C1211" t="s">
        <v>235</v>
      </c>
      <c r="D1211" t="s">
        <v>48</v>
      </c>
      <c r="E1211" t="s">
        <v>236</v>
      </c>
      <c r="F1211" t="s">
        <v>244</v>
      </c>
      <c r="G1211">
        <v>4</v>
      </c>
      <c r="H1211" t="s">
        <v>242</v>
      </c>
      <c r="I1211">
        <v>10883</v>
      </c>
      <c r="J1211" t="s">
        <v>239</v>
      </c>
      <c r="K1211" t="s">
        <v>234</v>
      </c>
    </row>
    <row r="1212" spans="1:11" x14ac:dyDescent="0.3">
      <c r="A1212">
        <v>33</v>
      </c>
      <c r="B1212">
        <v>267</v>
      </c>
      <c r="C1212" t="s">
        <v>235</v>
      </c>
      <c r="D1212" t="s">
        <v>48</v>
      </c>
      <c r="E1212" t="s">
        <v>236</v>
      </c>
      <c r="F1212" t="s">
        <v>241</v>
      </c>
      <c r="G1212">
        <v>2</v>
      </c>
      <c r="H1212" t="s">
        <v>238</v>
      </c>
      <c r="I1212">
        <v>2028</v>
      </c>
      <c r="J1212" t="s">
        <v>239</v>
      </c>
      <c r="K1212" t="s">
        <v>234</v>
      </c>
    </row>
    <row r="1213" spans="1:11" x14ac:dyDescent="0.3">
      <c r="A1213">
        <v>37</v>
      </c>
      <c r="B1213">
        <v>1278</v>
      </c>
      <c r="C1213" t="s">
        <v>228</v>
      </c>
      <c r="D1213" t="s">
        <v>48</v>
      </c>
      <c r="E1213" t="s">
        <v>236</v>
      </c>
      <c r="F1213" t="s">
        <v>231</v>
      </c>
      <c r="G1213">
        <v>4</v>
      </c>
      <c r="H1213" t="s">
        <v>242</v>
      </c>
      <c r="I1213">
        <v>9525</v>
      </c>
      <c r="J1213" t="s">
        <v>239</v>
      </c>
      <c r="K1213" t="s">
        <v>240</v>
      </c>
    </row>
    <row r="1214" spans="1:11" x14ac:dyDescent="0.3">
      <c r="A1214">
        <v>34</v>
      </c>
      <c r="B1214">
        <v>678</v>
      </c>
      <c r="C1214" t="s">
        <v>235</v>
      </c>
      <c r="D1214" t="s">
        <v>229</v>
      </c>
      <c r="E1214" t="s">
        <v>230</v>
      </c>
      <c r="F1214" t="s">
        <v>237</v>
      </c>
      <c r="G1214">
        <v>4</v>
      </c>
      <c r="H1214" t="s">
        <v>238</v>
      </c>
      <c r="I1214">
        <v>2929</v>
      </c>
      <c r="J1214" t="s">
        <v>239</v>
      </c>
      <c r="K1214" t="s">
        <v>234</v>
      </c>
    </row>
    <row r="1215" spans="1:11" x14ac:dyDescent="0.3">
      <c r="A1215">
        <v>23</v>
      </c>
      <c r="B1215">
        <v>427</v>
      </c>
      <c r="C1215" t="s">
        <v>228</v>
      </c>
      <c r="D1215" t="s">
        <v>229</v>
      </c>
      <c r="E1215" t="s">
        <v>236</v>
      </c>
      <c r="F1215" t="s">
        <v>247</v>
      </c>
      <c r="G1215">
        <v>4</v>
      </c>
      <c r="H1215" t="s">
        <v>242</v>
      </c>
      <c r="I1215">
        <v>2275</v>
      </c>
      <c r="J1215" t="s">
        <v>233</v>
      </c>
      <c r="K1215" t="s">
        <v>234</v>
      </c>
    </row>
    <row r="1216" spans="1:11" x14ac:dyDescent="0.3">
      <c r="A1216">
        <v>44</v>
      </c>
      <c r="B1216">
        <v>921</v>
      </c>
      <c r="C1216" t="s">
        <v>235</v>
      </c>
      <c r="D1216" t="s">
        <v>229</v>
      </c>
      <c r="E1216" t="s">
        <v>230</v>
      </c>
      <c r="F1216" t="s">
        <v>244</v>
      </c>
      <c r="G1216">
        <v>4</v>
      </c>
      <c r="H1216" t="s">
        <v>238</v>
      </c>
      <c r="I1216">
        <v>7879</v>
      </c>
      <c r="J1216" t="s">
        <v>233</v>
      </c>
      <c r="K1216" t="s">
        <v>234</v>
      </c>
    </row>
    <row r="1217" spans="1:11" x14ac:dyDescent="0.3">
      <c r="A1217">
        <v>35</v>
      </c>
      <c r="B1217">
        <v>146</v>
      </c>
      <c r="C1217" t="s">
        <v>235</v>
      </c>
      <c r="D1217" t="s">
        <v>48</v>
      </c>
      <c r="E1217" t="s">
        <v>236</v>
      </c>
      <c r="F1217" t="s">
        <v>237</v>
      </c>
      <c r="G1217">
        <v>4</v>
      </c>
      <c r="H1217" t="s">
        <v>232</v>
      </c>
      <c r="I1217">
        <v>4930</v>
      </c>
      <c r="J1217" t="s">
        <v>233</v>
      </c>
      <c r="K1217" t="s">
        <v>240</v>
      </c>
    </row>
    <row r="1218" spans="1:11" x14ac:dyDescent="0.3">
      <c r="A1218">
        <v>43</v>
      </c>
      <c r="B1218">
        <v>1179</v>
      </c>
      <c r="C1218" t="s">
        <v>228</v>
      </c>
      <c r="D1218" t="s">
        <v>48</v>
      </c>
      <c r="E1218" t="s">
        <v>236</v>
      </c>
      <c r="F1218" t="s">
        <v>231</v>
      </c>
      <c r="G1218">
        <v>4</v>
      </c>
      <c r="H1218" t="s">
        <v>238</v>
      </c>
      <c r="I1218">
        <v>7847</v>
      </c>
      <c r="J1218" t="s">
        <v>233</v>
      </c>
      <c r="K1218" t="s">
        <v>234</v>
      </c>
    </row>
    <row r="1219" spans="1:11" x14ac:dyDescent="0.3">
      <c r="A1219">
        <v>24</v>
      </c>
      <c r="B1219">
        <v>581</v>
      </c>
      <c r="C1219" t="s">
        <v>235</v>
      </c>
      <c r="D1219" t="s">
        <v>48</v>
      </c>
      <c r="E1219" t="s">
        <v>236</v>
      </c>
      <c r="F1219" t="s">
        <v>237</v>
      </c>
      <c r="G1219">
        <v>3</v>
      </c>
      <c r="H1219" t="s">
        <v>238</v>
      </c>
      <c r="I1219">
        <v>4401</v>
      </c>
      <c r="J1219" t="s">
        <v>239</v>
      </c>
      <c r="K1219" t="s">
        <v>234</v>
      </c>
    </row>
    <row r="1220" spans="1:11" x14ac:dyDescent="0.3">
      <c r="A1220">
        <v>41</v>
      </c>
      <c r="B1220">
        <v>918</v>
      </c>
      <c r="C1220" t="s">
        <v>228</v>
      </c>
      <c r="D1220" t="s">
        <v>249</v>
      </c>
      <c r="E1220" t="s">
        <v>236</v>
      </c>
      <c r="F1220" t="s">
        <v>231</v>
      </c>
      <c r="G1220">
        <v>3</v>
      </c>
      <c r="H1220" t="s">
        <v>232</v>
      </c>
      <c r="I1220">
        <v>9241</v>
      </c>
      <c r="J1220" t="s">
        <v>239</v>
      </c>
      <c r="K1220" t="s">
        <v>234</v>
      </c>
    </row>
    <row r="1221" spans="1:11" x14ac:dyDescent="0.3">
      <c r="A1221">
        <v>29</v>
      </c>
      <c r="B1221">
        <v>1082</v>
      </c>
      <c r="C1221" t="s">
        <v>235</v>
      </c>
      <c r="D1221" t="s">
        <v>48</v>
      </c>
      <c r="E1221" t="s">
        <v>230</v>
      </c>
      <c r="F1221" t="s">
        <v>241</v>
      </c>
      <c r="G1221">
        <v>3</v>
      </c>
      <c r="H1221" t="s">
        <v>238</v>
      </c>
      <c r="I1221">
        <v>2974</v>
      </c>
      <c r="J1221" t="s">
        <v>239</v>
      </c>
      <c r="K1221" t="s">
        <v>234</v>
      </c>
    </row>
    <row r="1222" spans="1:11" x14ac:dyDescent="0.3">
      <c r="A1222">
        <v>36</v>
      </c>
      <c r="B1222">
        <v>530</v>
      </c>
      <c r="C1222" t="s">
        <v>228</v>
      </c>
      <c r="D1222" t="s">
        <v>229</v>
      </c>
      <c r="E1222" t="s">
        <v>230</v>
      </c>
      <c r="F1222" t="s">
        <v>247</v>
      </c>
      <c r="G1222">
        <v>4</v>
      </c>
      <c r="H1222" t="s">
        <v>232</v>
      </c>
      <c r="I1222">
        <v>4502</v>
      </c>
      <c r="J1222" t="s">
        <v>239</v>
      </c>
      <c r="K1222" t="s">
        <v>234</v>
      </c>
    </row>
    <row r="1223" spans="1:11" x14ac:dyDescent="0.3">
      <c r="A1223">
        <v>45</v>
      </c>
      <c r="B1223">
        <v>1238</v>
      </c>
      <c r="C1223" t="s">
        <v>235</v>
      </c>
      <c r="D1223" t="s">
        <v>229</v>
      </c>
      <c r="E1223" t="s">
        <v>236</v>
      </c>
      <c r="F1223" t="s">
        <v>244</v>
      </c>
      <c r="G1223">
        <v>3</v>
      </c>
      <c r="H1223" t="s">
        <v>238</v>
      </c>
      <c r="I1223">
        <v>10748</v>
      </c>
      <c r="J1223" t="s">
        <v>239</v>
      </c>
      <c r="K1223" t="s">
        <v>245</v>
      </c>
    </row>
    <row r="1224" spans="1:11" x14ac:dyDescent="0.3">
      <c r="A1224">
        <v>24</v>
      </c>
      <c r="B1224">
        <v>240</v>
      </c>
      <c r="C1224" t="s">
        <v>251</v>
      </c>
      <c r="D1224" t="s">
        <v>251</v>
      </c>
      <c r="E1224" t="s">
        <v>236</v>
      </c>
      <c r="F1224" t="s">
        <v>251</v>
      </c>
      <c r="G1224">
        <v>3</v>
      </c>
      <c r="H1224" t="s">
        <v>238</v>
      </c>
      <c r="I1224">
        <v>1555</v>
      </c>
      <c r="J1224" t="s">
        <v>239</v>
      </c>
      <c r="K1224" t="s">
        <v>234</v>
      </c>
    </row>
    <row r="1225" spans="1:11" x14ac:dyDescent="0.3">
      <c r="A1225">
        <v>47</v>
      </c>
      <c r="B1225">
        <v>1093</v>
      </c>
      <c r="C1225" t="s">
        <v>228</v>
      </c>
      <c r="D1225" t="s">
        <v>229</v>
      </c>
      <c r="E1225" t="s">
        <v>236</v>
      </c>
      <c r="F1225" t="s">
        <v>231</v>
      </c>
      <c r="G1225">
        <v>3</v>
      </c>
      <c r="H1225" t="s">
        <v>238</v>
      </c>
      <c r="I1225">
        <v>12936</v>
      </c>
      <c r="J1225" t="s">
        <v>239</v>
      </c>
      <c r="K1225" t="s">
        <v>240</v>
      </c>
    </row>
    <row r="1226" spans="1:11" x14ac:dyDescent="0.3">
      <c r="A1226">
        <v>26</v>
      </c>
      <c r="B1226">
        <v>390</v>
      </c>
      <c r="C1226" t="s">
        <v>235</v>
      </c>
      <c r="D1226" t="s">
        <v>48</v>
      </c>
      <c r="E1226" t="s">
        <v>236</v>
      </c>
      <c r="F1226" t="s">
        <v>241</v>
      </c>
      <c r="G1226">
        <v>3</v>
      </c>
      <c r="H1226" t="s">
        <v>238</v>
      </c>
      <c r="I1226">
        <v>2305</v>
      </c>
      <c r="J1226" t="s">
        <v>239</v>
      </c>
      <c r="K1226" t="s">
        <v>234</v>
      </c>
    </row>
    <row r="1227" spans="1:11" x14ac:dyDescent="0.3">
      <c r="A1227">
        <v>45</v>
      </c>
      <c r="B1227">
        <v>1005</v>
      </c>
      <c r="C1227" t="s">
        <v>235</v>
      </c>
      <c r="D1227" t="s">
        <v>250</v>
      </c>
      <c r="E1227" t="s">
        <v>230</v>
      </c>
      <c r="F1227" t="s">
        <v>248</v>
      </c>
      <c r="G1227">
        <v>2</v>
      </c>
      <c r="H1227" t="s">
        <v>232</v>
      </c>
      <c r="I1227">
        <v>16704</v>
      </c>
      <c r="J1227" t="s">
        <v>239</v>
      </c>
      <c r="K1227" t="s">
        <v>234</v>
      </c>
    </row>
    <row r="1228" spans="1:11" x14ac:dyDescent="0.3">
      <c r="A1228">
        <v>32</v>
      </c>
      <c r="B1228">
        <v>585</v>
      </c>
      <c r="C1228" t="s">
        <v>235</v>
      </c>
      <c r="D1228" t="s">
        <v>229</v>
      </c>
      <c r="E1228" t="s">
        <v>236</v>
      </c>
      <c r="F1228" t="s">
        <v>237</v>
      </c>
      <c r="G1228">
        <v>3</v>
      </c>
      <c r="H1228" t="s">
        <v>238</v>
      </c>
      <c r="I1228">
        <v>3433</v>
      </c>
      <c r="J1228" t="s">
        <v>239</v>
      </c>
      <c r="K1228" t="s">
        <v>240</v>
      </c>
    </row>
    <row r="1229" spans="1:11" x14ac:dyDescent="0.3">
      <c r="A1229">
        <v>31</v>
      </c>
      <c r="B1229">
        <v>741</v>
      </c>
      <c r="C1229" t="s">
        <v>235</v>
      </c>
      <c r="D1229" t="s">
        <v>229</v>
      </c>
      <c r="E1229" t="s">
        <v>236</v>
      </c>
      <c r="F1229" t="s">
        <v>241</v>
      </c>
      <c r="G1229">
        <v>3</v>
      </c>
      <c r="H1229" t="s">
        <v>238</v>
      </c>
      <c r="I1229">
        <v>3477</v>
      </c>
      <c r="J1229" t="s">
        <v>239</v>
      </c>
      <c r="K1229" t="s">
        <v>234</v>
      </c>
    </row>
    <row r="1230" spans="1:11" x14ac:dyDescent="0.3">
      <c r="A1230">
        <v>41</v>
      </c>
      <c r="B1230">
        <v>552</v>
      </c>
      <c r="C1230" t="s">
        <v>251</v>
      </c>
      <c r="D1230" t="s">
        <v>251</v>
      </c>
      <c r="E1230" t="s">
        <v>236</v>
      </c>
      <c r="F1230" t="s">
        <v>251</v>
      </c>
      <c r="G1230">
        <v>2</v>
      </c>
      <c r="H1230" t="s">
        <v>238</v>
      </c>
      <c r="I1230">
        <v>6430</v>
      </c>
      <c r="J1230" t="s">
        <v>239</v>
      </c>
      <c r="K1230" t="s">
        <v>245</v>
      </c>
    </row>
    <row r="1231" spans="1:11" x14ac:dyDescent="0.3">
      <c r="A1231">
        <v>40</v>
      </c>
      <c r="B1231">
        <v>369</v>
      </c>
      <c r="C1231" t="s">
        <v>235</v>
      </c>
      <c r="D1231" t="s">
        <v>229</v>
      </c>
      <c r="E1231" t="s">
        <v>230</v>
      </c>
      <c r="F1231" t="s">
        <v>243</v>
      </c>
      <c r="G1231">
        <v>1</v>
      </c>
      <c r="H1231" t="s">
        <v>238</v>
      </c>
      <c r="I1231">
        <v>6516</v>
      </c>
      <c r="J1231" t="s">
        <v>233</v>
      </c>
      <c r="K1231" t="s">
        <v>234</v>
      </c>
    </row>
    <row r="1232" spans="1:11" x14ac:dyDescent="0.3">
      <c r="A1232">
        <v>24</v>
      </c>
      <c r="B1232">
        <v>506</v>
      </c>
      <c r="C1232" t="s">
        <v>235</v>
      </c>
      <c r="D1232" t="s">
        <v>48</v>
      </c>
      <c r="E1232" t="s">
        <v>236</v>
      </c>
      <c r="F1232" t="s">
        <v>241</v>
      </c>
      <c r="G1232">
        <v>1</v>
      </c>
      <c r="H1232" t="s">
        <v>242</v>
      </c>
      <c r="I1232">
        <v>3907</v>
      </c>
      <c r="J1232" t="s">
        <v>239</v>
      </c>
      <c r="K1232" t="s">
        <v>234</v>
      </c>
    </row>
    <row r="1233" spans="1:11" x14ac:dyDescent="0.3">
      <c r="A1233">
        <v>46</v>
      </c>
      <c r="B1233">
        <v>717</v>
      </c>
      <c r="C1233" t="s">
        <v>235</v>
      </c>
      <c r="D1233" t="s">
        <v>229</v>
      </c>
      <c r="E1233" t="s">
        <v>236</v>
      </c>
      <c r="F1233" t="s">
        <v>244</v>
      </c>
      <c r="G1233">
        <v>2</v>
      </c>
      <c r="H1233" t="s">
        <v>232</v>
      </c>
      <c r="I1233">
        <v>5562</v>
      </c>
      <c r="J1233" t="s">
        <v>239</v>
      </c>
      <c r="K1233" t="s">
        <v>234</v>
      </c>
    </row>
    <row r="1234" spans="1:11" x14ac:dyDescent="0.3">
      <c r="A1234">
        <v>35</v>
      </c>
      <c r="B1234">
        <v>1370</v>
      </c>
      <c r="C1234" t="s">
        <v>235</v>
      </c>
      <c r="D1234" t="s">
        <v>229</v>
      </c>
      <c r="E1234" t="s">
        <v>236</v>
      </c>
      <c r="F1234" t="s">
        <v>243</v>
      </c>
      <c r="G1234">
        <v>3</v>
      </c>
      <c r="H1234" t="s">
        <v>238</v>
      </c>
      <c r="I1234">
        <v>6883</v>
      </c>
      <c r="J1234" t="s">
        <v>239</v>
      </c>
      <c r="K1234" t="s">
        <v>234</v>
      </c>
    </row>
    <row r="1235" spans="1:11" x14ac:dyDescent="0.3">
      <c r="A1235">
        <v>30</v>
      </c>
      <c r="B1235">
        <v>793</v>
      </c>
      <c r="C1235" t="s">
        <v>235</v>
      </c>
      <c r="D1235" t="s">
        <v>229</v>
      </c>
      <c r="E1235" t="s">
        <v>236</v>
      </c>
      <c r="F1235" t="s">
        <v>237</v>
      </c>
      <c r="G1235">
        <v>4</v>
      </c>
      <c r="H1235" t="s">
        <v>238</v>
      </c>
      <c r="I1235">
        <v>2862</v>
      </c>
      <c r="J1235" t="s">
        <v>239</v>
      </c>
      <c r="K1235" t="s">
        <v>234</v>
      </c>
    </row>
    <row r="1236" spans="1:11" x14ac:dyDescent="0.3">
      <c r="A1236">
        <v>47</v>
      </c>
      <c r="B1236">
        <v>543</v>
      </c>
      <c r="C1236" t="s">
        <v>228</v>
      </c>
      <c r="D1236" t="s">
        <v>249</v>
      </c>
      <c r="E1236" t="s">
        <v>236</v>
      </c>
      <c r="F1236" t="s">
        <v>231</v>
      </c>
      <c r="G1236">
        <v>2</v>
      </c>
      <c r="H1236" t="s">
        <v>238</v>
      </c>
      <c r="I1236">
        <v>4978</v>
      </c>
      <c r="J1236" t="s">
        <v>239</v>
      </c>
      <c r="K1236" t="s">
        <v>245</v>
      </c>
    </row>
    <row r="1237" spans="1:11" x14ac:dyDescent="0.3">
      <c r="A1237">
        <v>46</v>
      </c>
      <c r="B1237">
        <v>1277</v>
      </c>
      <c r="C1237" t="s">
        <v>228</v>
      </c>
      <c r="D1237" t="s">
        <v>229</v>
      </c>
      <c r="E1237" t="s">
        <v>236</v>
      </c>
      <c r="F1237" t="s">
        <v>231</v>
      </c>
      <c r="G1237">
        <v>4</v>
      </c>
      <c r="H1237" t="s">
        <v>242</v>
      </c>
      <c r="I1237">
        <v>10368</v>
      </c>
      <c r="J1237" t="s">
        <v>233</v>
      </c>
      <c r="K1237" t="s">
        <v>234</v>
      </c>
    </row>
    <row r="1238" spans="1:11" x14ac:dyDescent="0.3">
      <c r="A1238">
        <v>36</v>
      </c>
      <c r="B1238">
        <v>1456</v>
      </c>
      <c r="C1238" t="s">
        <v>228</v>
      </c>
      <c r="D1238" t="s">
        <v>249</v>
      </c>
      <c r="E1238" t="s">
        <v>236</v>
      </c>
      <c r="F1238" t="s">
        <v>231</v>
      </c>
      <c r="G1238">
        <v>1</v>
      </c>
      <c r="H1238" t="s">
        <v>242</v>
      </c>
      <c r="I1238">
        <v>6134</v>
      </c>
      <c r="J1238" t="s">
        <v>233</v>
      </c>
      <c r="K1238" t="s">
        <v>234</v>
      </c>
    </row>
    <row r="1239" spans="1:11" x14ac:dyDescent="0.3">
      <c r="A1239">
        <v>32</v>
      </c>
      <c r="B1239">
        <v>964</v>
      </c>
      <c r="C1239" t="s">
        <v>228</v>
      </c>
      <c r="D1239" t="s">
        <v>229</v>
      </c>
      <c r="E1239" t="s">
        <v>236</v>
      </c>
      <c r="F1239" t="s">
        <v>231</v>
      </c>
      <c r="G1239">
        <v>2</v>
      </c>
      <c r="H1239" t="s">
        <v>232</v>
      </c>
      <c r="I1239">
        <v>6735</v>
      </c>
      <c r="J1239" t="s">
        <v>239</v>
      </c>
      <c r="K1239" t="s">
        <v>234</v>
      </c>
    </row>
    <row r="1240" spans="1:11" x14ac:dyDescent="0.3">
      <c r="A1240">
        <v>23</v>
      </c>
      <c r="B1240">
        <v>160</v>
      </c>
      <c r="C1240" t="s">
        <v>235</v>
      </c>
      <c r="D1240" t="s">
        <v>48</v>
      </c>
      <c r="E1240" t="s">
        <v>230</v>
      </c>
      <c r="F1240" t="s">
        <v>241</v>
      </c>
      <c r="G1240">
        <v>2</v>
      </c>
      <c r="H1240" t="s">
        <v>232</v>
      </c>
      <c r="I1240">
        <v>3295</v>
      </c>
      <c r="J1240" t="s">
        <v>239</v>
      </c>
      <c r="K1240" t="s">
        <v>234</v>
      </c>
    </row>
    <row r="1241" spans="1:11" x14ac:dyDescent="0.3">
      <c r="A1241">
        <v>31</v>
      </c>
      <c r="B1241">
        <v>163</v>
      </c>
      <c r="C1241" t="s">
        <v>235</v>
      </c>
      <c r="D1241" t="s">
        <v>250</v>
      </c>
      <c r="E1241" t="s">
        <v>230</v>
      </c>
      <c r="F1241" t="s">
        <v>243</v>
      </c>
      <c r="G1241">
        <v>4</v>
      </c>
      <c r="H1241" t="s">
        <v>232</v>
      </c>
      <c r="I1241">
        <v>5238</v>
      </c>
      <c r="J1241" t="s">
        <v>239</v>
      </c>
      <c r="K1241" t="s">
        <v>240</v>
      </c>
    </row>
    <row r="1242" spans="1:11" x14ac:dyDescent="0.3">
      <c r="A1242">
        <v>39</v>
      </c>
      <c r="B1242">
        <v>792</v>
      </c>
      <c r="C1242" t="s">
        <v>235</v>
      </c>
      <c r="D1242" t="s">
        <v>229</v>
      </c>
      <c r="E1242" t="s">
        <v>236</v>
      </c>
      <c r="F1242" t="s">
        <v>241</v>
      </c>
      <c r="G1242">
        <v>4</v>
      </c>
      <c r="H1242" t="s">
        <v>238</v>
      </c>
      <c r="I1242">
        <v>6472</v>
      </c>
      <c r="J1242" t="s">
        <v>233</v>
      </c>
      <c r="K1242" t="s">
        <v>245</v>
      </c>
    </row>
    <row r="1243" spans="1:11" x14ac:dyDescent="0.3">
      <c r="A1243">
        <v>32</v>
      </c>
      <c r="B1243">
        <v>371</v>
      </c>
      <c r="C1243" t="s">
        <v>228</v>
      </c>
      <c r="D1243" t="s">
        <v>229</v>
      </c>
      <c r="E1243" t="s">
        <v>236</v>
      </c>
      <c r="F1243" t="s">
        <v>231</v>
      </c>
      <c r="G1243">
        <v>3</v>
      </c>
      <c r="H1243" t="s">
        <v>238</v>
      </c>
      <c r="I1243">
        <v>9610</v>
      </c>
      <c r="J1243" t="s">
        <v>239</v>
      </c>
      <c r="K1243" t="s">
        <v>234</v>
      </c>
    </row>
    <row r="1244" spans="1:11" x14ac:dyDescent="0.3">
      <c r="A1244">
        <v>40</v>
      </c>
      <c r="B1244">
        <v>611</v>
      </c>
      <c r="C1244" t="s">
        <v>228</v>
      </c>
      <c r="D1244" t="s">
        <v>48</v>
      </c>
      <c r="E1244" t="s">
        <v>236</v>
      </c>
      <c r="F1244" t="s">
        <v>246</v>
      </c>
      <c r="G1244">
        <v>2</v>
      </c>
      <c r="H1244" t="s">
        <v>232</v>
      </c>
      <c r="I1244">
        <v>19833</v>
      </c>
      <c r="J1244" t="s">
        <v>239</v>
      </c>
      <c r="K1244" t="s">
        <v>234</v>
      </c>
    </row>
    <row r="1245" spans="1:11" x14ac:dyDescent="0.3">
      <c r="A1245">
        <v>45</v>
      </c>
      <c r="B1245">
        <v>176</v>
      </c>
      <c r="C1245" t="s">
        <v>251</v>
      </c>
      <c r="D1245" t="s">
        <v>229</v>
      </c>
      <c r="E1245" t="s">
        <v>230</v>
      </c>
      <c r="F1245" t="s">
        <v>251</v>
      </c>
      <c r="G1245">
        <v>3</v>
      </c>
      <c r="H1245" t="s">
        <v>238</v>
      </c>
      <c r="I1245">
        <v>9756</v>
      </c>
      <c r="J1245" t="s">
        <v>239</v>
      </c>
      <c r="K1245" t="s">
        <v>234</v>
      </c>
    </row>
    <row r="1246" spans="1:11" x14ac:dyDescent="0.3">
      <c r="A1246">
        <v>30</v>
      </c>
      <c r="B1246">
        <v>1312</v>
      </c>
      <c r="C1246" t="s">
        <v>235</v>
      </c>
      <c r="D1246" t="s">
        <v>250</v>
      </c>
      <c r="E1246" t="s">
        <v>230</v>
      </c>
      <c r="F1246" t="s">
        <v>237</v>
      </c>
      <c r="G1246">
        <v>1</v>
      </c>
      <c r="H1246" t="s">
        <v>232</v>
      </c>
      <c r="I1246">
        <v>4968</v>
      </c>
      <c r="J1246" t="s">
        <v>239</v>
      </c>
      <c r="K1246" t="s">
        <v>240</v>
      </c>
    </row>
    <row r="1247" spans="1:11" x14ac:dyDescent="0.3">
      <c r="A1247">
        <v>24</v>
      </c>
      <c r="B1247">
        <v>897</v>
      </c>
      <c r="C1247" t="s">
        <v>251</v>
      </c>
      <c r="D1247" t="s">
        <v>48</v>
      </c>
      <c r="E1247" t="s">
        <v>236</v>
      </c>
      <c r="F1247" t="s">
        <v>251</v>
      </c>
      <c r="G1247">
        <v>4</v>
      </c>
      <c r="H1247" t="s">
        <v>238</v>
      </c>
      <c r="I1247">
        <v>2145</v>
      </c>
      <c r="J1247" t="s">
        <v>239</v>
      </c>
      <c r="K1247" t="s">
        <v>240</v>
      </c>
    </row>
    <row r="1248" spans="1:11" x14ac:dyDescent="0.3">
      <c r="A1248">
        <v>30</v>
      </c>
      <c r="B1248">
        <v>600</v>
      </c>
      <c r="C1248" t="s">
        <v>251</v>
      </c>
      <c r="D1248" t="s">
        <v>251</v>
      </c>
      <c r="E1248" t="s">
        <v>230</v>
      </c>
      <c r="F1248" t="s">
        <v>251</v>
      </c>
      <c r="G1248">
        <v>4</v>
      </c>
      <c r="H1248" t="s">
        <v>242</v>
      </c>
      <c r="I1248">
        <v>2180</v>
      </c>
      <c r="J1248" t="s">
        <v>239</v>
      </c>
      <c r="K1248" t="s">
        <v>240</v>
      </c>
    </row>
    <row r="1249" spans="1:11" x14ac:dyDescent="0.3">
      <c r="A1249">
        <v>31</v>
      </c>
      <c r="B1249">
        <v>1003</v>
      </c>
      <c r="C1249" t="s">
        <v>228</v>
      </c>
      <c r="D1249" t="s">
        <v>250</v>
      </c>
      <c r="E1249" t="s">
        <v>236</v>
      </c>
      <c r="F1249" t="s">
        <v>231</v>
      </c>
      <c r="G1249">
        <v>3</v>
      </c>
      <c r="H1249" t="s">
        <v>238</v>
      </c>
      <c r="I1249">
        <v>8346</v>
      </c>
      <c r="J1249" t="s">
        <v>239</v>
      </c>
      <c r="K1249" t="s">
        <v>234</v>
      </c>
    </row>
    <row r="1250" spans="1:11" x14ac:dyDescent="0.3">
      <c r="A1250">
        <v>27</v>
      </c>
      <c r="B1250">
        <v>1054</v>
      </c>
      <c r="C1250" t="s">
        <v>235</v>
      </c>
      <c r="D1250" t="s">
        <v>48</v>
      </c>
      <c r="E1250" t="s">
        <v>230</v>
      </c>
      <c r="F1250" t="s">
        <v>237</v>
      </c>
      <c r="G1250">
        <v>4</v>
      </c>
      <c r="H1250" t="s">
        <v>232</v>
      </c>
      <c r="I1250">
        <v>3445</v>
      </c>
      <c r="J1250" t="s">
        <v>239</v>
      </c>
      <c r="K1250" t="s">
        <v>234</v>
      </c>
    </row>
    <row r="1251" spans="1:11" x14ac:dyDescent="0.3">
      <c r="A1251">
        <v>29</v>
      </c>
      <c r="B1251">
        <v>428</v>
      </c>
      <c r="C1251" t="s">
        <v>228</v>
      </c>
      <c r="D1251" t="s">
        <v>249</v>
      </c>
      <c r="E1251" t="s">
        <v>230</v>
      </c>
      <c r="F1251" t="s">
        <v>247</v>
      </c>
      <c r="G1251">
        <v>2</v>
      </c>
      <c r="H1251" t="s">
        <v>232</v>
      </c>
      <c r="I1251">
        <v>2760</v>
      </c>
      <c r="J1251" t="s">
        <v>239</v>
      </c>
      <c r="K1251" t="s">
        <v>234</v>
      </c>
    </row>
    <row r="1252" spans="1:11" x14ac:dyDescent="0.3">
      <c r="A1252">
        <v>29</v>
      </c>
      <c r="B1252">
        <v>461</v>
      </c>
      <c r="C1252" t="s">
        <v>235</v>
      </c>
      <c r="D1252" t="s">
        <v>229</v>
      </c>
      <c r="E1252" t="s">
        <v>236</v>
      </c>
      <c r="F1252" t="s">
        <v>244</v>
      </c>
      <c r="G1252">
        <v>3</v>
      </c>
      <c r="H1252" t="s">
        <v>232</v>
      </c>
      <c r="I1252">
        <v>6294</v>
      </c>
      <c r="J1252" t="s">
        <v>233</v>
      </c>
      <c r="K1252" t="s">
        <v>240</v>
      </c>
    </row>
    <row r="1253" spans="1:11" x14ac:dyDescent="0.3">
      <c r="A1253">
        <v>30</v>
      </c>
      <c r="B1253">
        <v>979</v>
      </c>
      <c r="C1253" t="s">
        <v>228</v>
      </c>
      <c r="D1253" t="s">
        <v>249</v>
      </c>
      <c r="E1253" t="s">
        <v>236</v>
      </c>
      <c r="F1253" t="s">
        <v>231</v>
      </c>
      <c r="G1253">
        <v>1</v>
      </c>
      <c r="H1253" t="s">
        <v>242</v>
      </c>
      <c r="I1253">
        <v>7140</v>
      </c>
      <c r="J1253" t="s">
        <v>239</v>
      </c>
      <c r="K1253" t="s">
        <v>234</v>
      </c>
    </row>
    <row r="1254" spans="1:11" x14ac:dyDescent="0.3">
      <c r="A1254">
        <v>34</v>
      </c>
      <c r="B1254">
        <v>181</v>
      </c>
      <c r="C1254" t="s">
        <v>235</v>
      </c>
      <c r="D1254" t="s">
        <v>48</v>
      </c>
      <c r="E1254" t="s">
        <v>236</v>
      </c>
      <c r="F1254" t="s">
        <v>237</v>
      </c>
      <c r="G1254">
        <v>4</v>
      </c>
      <c r="H1254" t="s">
        <v>238</v>
      </c>
      <c r="I1254">
        <v>2932</v>
      </c>
      <c r="J1254" t="s">
        <v>233</v>
      </c>
      <c r="K1254" t="s">
        <v>234</v>
      </c>
    </row>
    <row r="1255" spans="1:11" x14ac:dyDescent="0.3">
      <c r="A1255">
        <v>33</v>
      </c>
      <c r="B1255">
        <v>1283</v>
      </c>
      <c r="C1255" t="s">
        <v>228</v>
      </c>
      <c r="D1255" t="s">
        <v>249</v>
      </c>
      <c r="E1255" t="s">
        <v>230</v>
      </c>
      <c r="F1255" t="s">
        <v>231</v>
      </c>
      <c r="G1255">
        <v>2</v>
      </c>
      <c r="H1255" t="s">
        <v>232</v>
      </c>
      <c r="I1255">
        <v>5147</v>
      </c>
      <c r="J1255" t="s">
        <v>239</v>
      </c>
      <c r="K1255" t="s">
        <v>245</v>
      </c>
    </row>
    <row r="1256" spans="1:11" x14ac:dyDescent="0.3">
      <c r="A1256">
        <v>49</v>
      </c>
      <c r="B1256">
        <v>1313</v>
      </c>
      <c r="C1256" t="s">
        <v>228</v>
      </c>
      <c r="D1256" t="s">
        <v>249</v>
      </c>
      <c r="E1256" t="s">
        <v>230</v>
      </c>
      <c r="F1256" t="s">
        <v>231</v>
      </c>
      <c r="G1256">
        <v>4</v>
      </c>
      <c r="H1256" t="s">
        <v>232</v>
      </c>
      <c r="I1256">
        <v>4507</v>
      </c>
      <c r="J1256" t="s">
        <v>239</v>
      </c>
      <c r="K1256" t="s">
        <v>234</v>
      </c>
    </row>
    <row r="1257" spans="1:11" x14ac:dyDescent="0.3">
      <c r="A1257">
        <v>33</v>
      </c>
      <c r="B1257">
        <v>211</v>
      </c>
      <c r="C1257" t="s">
        <v>228</v>
      </c>
      <c r="D1257" t="s">
        <v>229</v>
      </c>
      <c r="E1257" t="s">
        <v>230</v>
      </c>
      <c r="F1257" t="s">
        <v>231</v>
      </c>
      <c r="G1257">
        <v>1</v>
      </c>
      <c r="H1257" t="s">
        <v>232</v>
      </c>
      <c r="I1257">
        <v>8564</v>
      </c>
      <c r="J1257" t="s">
        <v>233</v>
      </c>
      <c r="K1257" t="s">
        <v>234</v>
      </c>
    </row>
    <row r="1258" spans="1:11" x14ac:dyDescent="0.3">
      <c r="A1258">
        <v>38</v>
      </c>
      <c r="B1258">
        <v>594</v>
      </c>
      <c r="C1258" t="s">
        <v>235</v>
      </c>
      <c r="D1258" t="s">
        <v>48</v>
      </c>
      <c r="E1258" t="s">
        <v>230</v>
      </c>
      <c r="F1258" t="s">
        <v>241</v>
      </c>
      <c r="G1258">
        <v>2</v>
      </c>
      <c r="H1258" t="s">
        <v>238</v>
      </c>
      <c r="I1258">
        <v>2468</v>
      </c>
      <c r="J1258" t="s">
        <v>239</v>
      </c>
      <c r="K1258" t="s">
        <v>240</v>
      </c>
    </row>
    <row r="1259" spans="1:11" x14ac:dyDescent="0.3">
      <c r="A1259">
        <v>31</v>
      </c>
      <c r="B1259">
        <v>1079</v>
      </c>
      <c r="C1259" t="s">
        <v>228</v>
      </c>
      <c r="D1259" t="s">
        <v>249</v>
      </c>
      <c r="E1259" t="s">
        <v>236</v>
      </c>
      <c r="F1259" t="s">
        <v>231</v>
      </c>
      <c r="G1259">
        <v>3</v>
      </c>
      <c r="H1259" t="s">
        <v>238</v>
      </c>
      <c r="I1259">
        <v>8161</v>
      </c>
      <c r="J1259" t="s">
        <v>239</v>
      </c>
      <c r="K1259" t="s">
        <v>234</v>
      </c>
    </row>
    <row r="1260" spans="1:11" x14ac:dyDescent="0.3">
      <c r="A1260">
        <v>29</v>
      </c>
      <c r="B1260">
        <v>590</v>
      </c>
      <c r="C1260" t="s">
        <v>235</v>
      </c>
      <c r="D1260" t="s">
        <v>250</v>
      </c>
      <c r="E1260" t="s">
        <v>230</v>
      </c>
      <c r="F1260" t="s">
        <v>237</v>
      </c>
      <c r="G1260">
        <v>1</v>
      </c>
      <c r="H1260" t="s">
        <v>242</v>
      </c>
      <c r="I1260">
        <v>2109</v>
      </c>
      <c r="J1260" t="s">
        <v>239</v>
      </c>
      <c r="K1260" t="s">
        <v>234</v>
      </c>
    </row>
    <row r="1261" spans="1:11" x14ac:dyDescent="0.3">
      <c r="A1261">
        <v>30</v>
      </c>
      <c r="B1261">
        <v>305</v>
      </c>
      <c r="C1261" t="s">
        <v>235</v>
      </c>
      <c r="D1261" t="s">
        <v>229</v>
      </c>
      <c r="E1261" t="s">
        <v>236</v>
      </c>
      <c r="F1261" t="s">
        <v>244</v>
      </c>
      <c r="G1261">
        <v>3</v>
      </c>
      <c r="H1261" t="s">
        <v>238</v>
      </c>
      <c r="I1261">
        <v>5294</v>
      </c>
      <c r="J1261" t="s">
        <v>239</v>
      </c>
      <c r="K1261" t="s">
        <v>234</v>
      </c>
    </row>
    <row r="1262" spans="1:11" x14ac:dyDescent="0.3">
      <c r="A1262">
        <v>32</v>
      </c>
      <c r="B1262">
        <v>953</v>
      </c>
      <c r="C1262" t="s">
        <v>235</v>
      </c>
      <c r="D1262" t="s">
        <v>250</v>
      </c>
      <c r="E1262" t="s">
        <v>236</v>
      </c>
      <c r="F1262" t="s">
        <v>237</v>
      </c>
      <c r="G1262">
        <v>2</v>
      </c>
      <c r="H1262" t="s">
        <v>232</v>
      </c>
      <c r="I1262">
        <v>2718</v>
      </c>
      <c r="J1262" t="s">
        <v>239</v>
      </c>
      <c r="K1262" t="s">
        <v>245</v>
      </c>
    </row>
    <row r="1263" spans="1:11" x14ac:dyDescent="0.3">
      <c r="A1263">
        <v>38</v>
      </c>
      <c r="B1263">
        <v>833</v>
      </c>
      <c r="C1263" t="s">
        <v>235</v>
      </c>
      <c r="D1263" t="s">
        <v>48</v>
      </c>
      <c r="E1263" t="s">
        <v>236</v>
      </c>
      <c r="F1263" t="s">
        <v>244</v>
      </c>
      <c r="G1263">
        <v>4</v>
      </c>
      <c r="H1263" t="s">
        <v>238</v>
      </c>
      <c r="I1263">
        <v>5811</v>
      </c>
      <c r="J1263" t="s">
        <v>233</v>
      </c>
      <c r="K1263" t="s">
        <v>234</v>
      </c>
    </row>
    <row r="1264" spans="1:11" x14ac:dyDescent="0.3">
      <c r="A1264">
        <v>43</v>
      </c>
      <c r="B1264">
        <v>807</v>
      </c>
      <c r="C1264" t="s">
        <v>235</v>
      </c>
      <c r="D1264" t="s">
        <v>250</v>
      </c>
      <c r="E1264" t="s">
        <v>236</v>
      </c>
      <c r="F1264" t="s">
        <v>237</v>
      </c>
      <c r="G1264">
        <v>3</v>
      </c>
      <c r="H1264" t="s">
        <v>238</v>
      </c>
      <c r="I1264">
        <v>2437</v>
      </c>
      <c r="J1264" t="s">
        <v>233</v>
      </c>
      <c r="K1264" t="s">
        <v>240</v>
      </c>
    </row>
    <row r="1265" spans="1:11" x14ac:dyDescent="0.3">
      <c r="A1265">
        <v>42</v>
      </c>
      <c r="B1265">
        <v>855</v>
      </c>
      <c r="C1265" t="s">
        <v>235</v>
      </c>
      <c r="D1265" t="s">
        <v>48</v>
      </c>
      <c r="E1265" t="s">
        <v>236</v>
      </c>
      <c r="F1265" t="s">
        <v>241</v>
      </c>
      <c r="G1265">
        <v>2</v>
      </c>
      <c r="H1265" t="s">
        <v>242</v>
      </c>
      <c r="I1265">
        <v>2766</v>
      </c>
      <c r="J1265" t="s">
        <v>239</v>
      </c>
      <c r="K1265" t="s">
        <v>234</v>
      </c>
    </row>
    <row r="1266" spans="1:11" x14ac:dyDescent="0.3">
      <c r="A1266">
        <v>55</v>
      </c>
      <c r="B1266">
        <v>478</v>
      </c>
      <c r="C1266" t="s">
        <v>235</v>
      </c>
      <c r="D1266" t="s">
        <v>48</v>
      </c>
      <c r="E1266" t="s">
        <v>236</v>
      </c>
      <c r="F1266" t="s">
        <v>248</v>
      </c>
      <c r="G1266">
        <v>1</v>
      </c>
      <c r="H1266" t="s">
        <v>238</v>
      </c>
      <c r="I1266">
        <v>19038</v>
      </c>
      <c r="J1266" t="s">
        <v>239</v>
      </c>
      <c r="K1266" t="s">
        <v>234</v>
      </c>
    </row>
    <row r="1267" spans="1:11" x14ac:dyDescent="0.3">
      <c r="A1267">
        <v>33</v>
      </c>
      <c r="B1267">
        <v>775</v>
      </c>
      <c r="C1267" t="s">
        <v>235</v>
      </c>
      <c r="D1267" t="s">
        <v>250</v>
      </c>
      <c r="E1267" t="s">
        <v>236</v>
      </c>
      <c r="F1267" t="s">
        <v>237</v>
      </c>
      <c r="G1267">
        <v>2</v>
      </c>
      <c r="H1267" t="s">
        <v>242</v>
      </c>
      <c r="I1267">
        <v>3055</v>
      </c>
      <c r="J1267" t="s">
        <v>239</v>
      </c>
      <c r="K1267" t="s">
        <v>245</v>
      </c>
    </row>
    <row r="1268" spans="1:11" x14ac:dyDescent="0.3">
      <c r="A1268">
        <v>41</v>
      </c>
      <c r="B1268">
        <v>548</v>
      </c>
      <c r="C1268" t="s">
        <v>235</v>
      </c>
      <c r="D1268" t="s">
        <v>229</v>
      </c>
      <c r="E1268" t="s">
        <v>236</v>
      </c>
      <c r="F1268" t="s">
        <v>241</v>
      </c>
      <c r="G1268">
        <v>1</v>
      </c>
      <c r="H1268" t="s">
        <v>242</v>
      </c>
      <c r="I1268">
        <v>2289</v>
      </c>
      <c r="J1268" t="s">
        <v>239</v>
      </c>
      <c r="K1268" t="s">
        <v>234</v>
      </c>
    </row>
    <row r="1269" spans="1:11" x14ac:dyDescent="0.3">
      <c r="A1269">
        <v>34</v>
      </c>
      <c r="B1269">
        <v>1375</v>
      </c>
      <c r="C1269" t="s">
        <v>228</v>
      </c>
      <c r="D1269" t="s">
        <v>229</v>
      </c>
      <c r="E1269" t="s">
        <v>236</v>
      </c>
      <c r="F1269" t="s">
        <v>231</v>
      </c>
      <c r="G1269">
        <v>3</v>
      </c>
      <c r="H1269" t="s">
        <v>242</v>
      </c>
      <c r="I1269">
        <v>4001</v>
      </c>
      <c r="J1269" t="s">
        <v>233</v>
      </c>
      <c r="K1269" t="s">
        <v>245</v>
      </c>
    </row>
    <row r="1270" spans="1:11" x14ac:dyDescent="0.3">
      <c r="A1270">
        <v>53</v>
      </c>
      <c r="B1270">
        <v>661</v>
      </c>
      <c r="C1270" t="s">
        <v>235</v>
      </c>
      <c r="D1270" t="s">
        <v>48</v>
      </c>
      <c r="E1270" t="s">
        <v>230</v>
      </c>
      <c r="F1270" t="s">
        <v>243</v>
      </c>
      <c r="G1270">
        <v>3</v>
      </c>
      <c r="H1270" t="s">
        <v>238</v>
      </c>
      <c r="I1270">
        <v>12965</v>
      </c>
      <c r="J1270" t="s">
        <v>233</v>
      </c>
      <c r="K1270" t="s">
        <v>245</v>
      </c>
    </row>
    <row r="1271" spans="1:11" x14ac:dyDescent="0.3">
      <c r="A1271">
        <v>43</v>
      </c>
      <c r="B1271">
        <v>244</v>
      </c>
      <c r="C1271" t="s">
        <v>251</v>
      </c>
      <c r="D1271" t="s">
        <v>229</v>
      </c>
      <c r="E1271" t="s">
        <v>236</v>
      </c>
      <c r="F1271" t="s">
        <v>251</v>
      </c>
      <c r="G1271">
        <v>4</v>
      </c>
      <c r="H1271" t="s">
        <v>232</v>
      </c>
      <c r="I1271">
        <v>3539</v>
      </c>
      <c r="J1271" t="s">
        <v>239</v>
      </c>
      <c r="K1271" t="s">
        <v>234</v>
      </c>
    </row>
    <row r="1272" spans="1:11" x14ac:dyDescent="0.3">
      <c r="A1272">
        <v>34</v>
      </c>
      <c r="B1272">
        <v>511</v>
      </c>
      <c r="C1272" t="s">
        <v>228</v>
      </c>
      <c r="D1272" t="s">
        <v>229</v>
      </c>
      <c r="E1272" t="s">
        <v>230</v>
      </c>
      <c r="F1272" t="s">
        <v>231</v>
      </c>
      <c r="G1272">
        <v>4</v>
      </c>
      <c r="H1272" t="s">
        <v>232</v>
      </c>
      <c r="I1272">
        <v>6029</v>
      </c>
      <c r="J1272" t="s">
        <v>239</v>
      </c>
      <c r="K1272" t="s">
        <v>234</v>
      </c>
    </row>
    <row r="1273" spans="1:11" x14ac:dyDescent="0.3">
      <c r="A1273">
        <v>21</v>
      </c>
      <c r="B1273">
        <v>337</v>
      </c>
      <c r="C1273" t="s">
        <v>228</v>
      </c>
      <c r="D1273" t="s">
        <v>249</v>
      </c>
      <c r="E1273" t="s">
        <v>236</v>
      </c>
      <c r="F1273" t="s">
        <v>247</v>
      </c>
      <c r="G1273">
        <v>2</v>
      </c>
      <c r="H1273" t="s">
        <v>232</v>
      </c>
      <c r="I1273">
        <v>2679</v>
      </c>
      <c r="J1273" t="s">
        <v>239</v>
      </c>
      <c r="K1273" t="s">
        <v>234</v>
      </c>
    </row>
    <row r="1274" spans="1:11" x14ac:dyDescent="0.3">
      <c r="A1274">
        <v>38</v>
      </c>
      <c r="B1274">
        <v>1153</v>
      </c>
      <c r="C1274" t="s">
        <v>235</v>
      </c>
      <c r="D1274" t="s">
        <v>43</v>
      </c>
      <c r="E1274" t="s">
        <v>230</v>
      </c>
      <c r="F1274" t="s">
        <v>241</v>
      </c>
      <c r="G1274">
        <v>3</v>
      </c>
      <c r="H1274" t="s">
        <v>238</v>
      </c>
      <c r="I1274">
        <v>3702</v>
      </c>
      <c r="J1274" t="s">
        <v>239</v>
      </c>
      <c r="K1274" t="s">
        <v>234</v>
      </c>
    </row>
    <row r="1275" spans="1:11" x14ac:dyDescent="0.3">
      <c r="A1275">
        <v>22</v>
      </c>
      <c r="B1275">
        <v>1294</v>
      </c>
      <c r="C1275" t="s">
        <v>235</v>
      </c>
      <c r="D1275" t="s">
        <v>48</v>
      </c>
      <c r="E1275" t="s">
        <v>230</v>
      </c>
      <c r="F1275" t="s">
        <v>241</v>
      </c>
      <c r="G1275">
        <v>1</v>
      </c>
      <c r="H1275" t="s">
        <v>238</v>
      </c>
      <c r="I1275">
        <v>2398</v>
      </c>
      <c r="J1275" t="s">
        <v>233</v>
      </c>
      <c r="K1275" t="s">
        <v>234</v>
      </c>
    </row>
    <row r="1276" spans="1:11" x14ac:dyDescent="0.3">
      <c r="A1276">
        <v>31</v>
      </c>
      <c r="B1276">
        <v>196</v>
      </c>
      <c r="C1276" t="s">
        <v>228</v>
      </c>
      <c r="D1276" t="s">
        <v>249</v>
      </c>
      <c r="E1276" t="s">
        <v>230</v>
      </c>
      <c r="F1276" t="s">
        <v>231</v>
      </c>
      <c r="G1276">
        <v>4</v>
      </c>
      <c r="H1276" t="s">
        <v>238</v>
      </c>
      <c r="I1276">
        <v>5468</v>
      </c>
      <c r="J1276" t="s">
        <v>239</v>
      </c>
      <c r="K1276" t="s">
        <v>234</v>
      </c>
    </row>
    <row r="1277" spans="1:11" x14ac:dyDescent="0.3">
      <c r="A1277">
        <v>51</v>
      </c>
      <c r="B1277">
        <v>942</v>
      </c>
      <c r="C1277" t="s">
        <v>235</v>
      </c>
      <c r="D1277" t="s">
        <v>250</v>
      </c>
      <c r="E1277" t="s">
        <v>230</v>
      </c>
      <c r="F1277" t="s">
        <v>246</v>
      </c>
      <c r="G1277">
        <v>3</v>
      </c>
      <c r="H1277" t="s">
        <v>238</v>
      </c>
      <c r="I1277">
        <v>13116</v>
      </c>
      <c r="J1277" t="s">
        <v>239</v>
      </c>
      <c r="K1277" t="s">
        <v>234</v>
      </c>
    </row>
    <row r="1278" spans="1:11" x14ac:dyDescent="0.3">
      <c r="A1278">
        <v>37</v>
      </c>
      <c r="B1278">
        <v>589</v>
      </c>
      <c r="C1278" t="s">
        <v>228</v>
      </c>
      <c r="D1278" t="s">
        <v>249</v>
      </c>
      <c r="E1278" t="s">
        <v>236</v>
      </c>
      <c r="F1278" t="s">
        <v>231</v>
      </c>
      <c r="G1278">
        <v>2</v>
      </c>
      <c r="H1278" t="s">
        <v>238</v>
      </c>
      <c r="I1278">
        <v>4189</v>
      </c>
      <c r="J1278" t="s">
        <v>239</v>
      </c>
      <c r="K1278" t="s">
        <v>234</v>
      </c>
    </row>
    <row r="1279" spans="1:11" x14ac:dyDescent="0.3">
      <c r="A1279">
        <v>46</v>
      </c>
      <c r="B1279">
        <v>734</v>
      </c>
      <c r="C1279" t="s">
        <v>235</v>
      </c>
      <c r="D1279" t="s">
        <v>48</v>
      </c>
      <c r="E1279" t="s">
        <v>236</v>
      </c>
      <c r="F1279" t="s">
        <v>248</v>
      </c>
      <c r="G1279">
        <v>4</v>
      </c>
      <c r="H1279" t="s">
        <v>242</v>
      </c>
      <c r="I1279">
        <v>19328</v>
      </c>
      <c r="J1279" t="s">
        <v>233</v>
      </c>
      <c r="K1279" t="s">
        <v>234</v>
      </c>
    </row>
    <row r="1280" spans="1:11" x14ac:dyDescent="0.3">
      <c r="A1280">
        <v>36</v>
      </c>
      <c r="B1280">
        <v>1383</v>
      </c>
      <c r="C1280" t="s">
        <v>235</v>
      </c>
      <c r="D1280" t="s">
        <v>229</v>
      </c>
      <c r="E1280" t="s">
        <v>236</v>
      </c>
      <c r="F1280" t="s">
        <v>244</v>
      </c>
      <c r="G1280">
        <v>1</v>
      </c>
      <c r="H1280" t="s">
        <v>238</v>
      </c>
      <c r="I1280">
        <v>8321</v>
      </c>
      <c r="J1280" t="s">
        <v>233</v>
      </c>
      <c r="K1280" t="s">
        <v>234</v>
      </c>
    </row>
    <row r="1281" spans="1:11" x14ac:dyDescent="0.3">
      <c r="A1281">
        <v>44</v>
      </c>
      <c r="B1281">
        <v>429</v>
      </c>
      <c r="C1281" t="s">
        <v>235</v>
      </c>
      <c r="D1281" t="s">
        <v>48</v>
      </c>
      <c r="E1281" t="s">
        <v>236</v>
      </c>
      <c r="F1281" t="s">
        <v>237</v>
      </c>
      <c r="G1281">
        <v>2</v>
      </c>
      <c r="H1281" t="s">
        <v>242</v>
      </c>
      <c r="I1281">
        <v>2342</v>
      </c>
      <c r="J1281" t="s">
        <v>233</v>
      </c>
      <c r="K1281" t="s">
        <v>240</v>
      </c>
    </row>
    <row r="1282" spans="1:11" x14ac:dyDescent="0.3">
      <c r="A1282">
        <v>37</v>
      </c>
      <c r="B1282">
        <v>1239</v>
      </c>
      <c r="C1282" t="s">
        <v>251</v>
      </c>
      <c r="D1282" t="s">
        <v>43</v>
      </c>
      <c r="E1282" t="s">
        <v>236</v>
      </c>
      <c r="F1282" t="s">
        <v>251</v>
      </c>
      <c r="G1282">
        <v>2</v>
      </c>
      <c r="H1282" t="s">
        <v>242</v>
      </c>
      <c r="I1282">
        <v>4071</v>
      </c>
      <c r="J1282" t="s">
        <v>239</v>
      </c>
      <c r="K1282" t="s">
        <v>234</v>
      </c>
    </row>
    <row r="1283" spans="1:11" x14ac:dyDescent="0.3">
      <c r="A1283">
        <v>35</v>
      </c>
      <c r="B1283">
        <v>303</v>
      </c>
      <c r="C1283" t="s">
        <v>228</v>
      </c>
      <c r="D1283" t="s">
        <v>229</v>
      </c>
      <c r="E1283" t="s">
        <v>236</v>
      </c>
      <c r="F1283" t="s">
        <v>231</v>
      </c>
      <c r="G1283">
        <v>4</v>
      </c>
      <c r="H1283" t="s">
        <v>232</v>
      </c>
      <c r="I1283">
        <v>5813</v>
      </c>
      <c r="J1283" t="s">
        <v>233</v>
      </c>
      <c r="K1283" t="s">
        <v>234</v>
      </c>
    </row>
    <row r="1284" spans="1:11" x14ac:dyDescent="0.3">
      <c r="A1284">
        <v>33</v>
      </c>
      <c r="B1284">
        <v>867</v>
      </c>
      <c r="C1284" t="s">
        <v>235</v>
      </c>
      <c r="D1284" t="s">
        <v>229</v>
      </c>
      <c r="E1284" t="s">
        <v>236</v>
      </c>
      <c r="F1284" t="s">
        <v>237</v>
      </c>
      <c r="G1284">
        <v>1</v>
      </c>
      <c r="H1284" t="s">
        <v>238</v>
      </c>
      <c r="I1284">
        <v>3143</v>
      </c>
      <c r="J1284" t="s">
        <v>239</v>
      </c>
      <c r="K1284" t="s">
        <v>234</v>
      </c>
    </row>
    <row r="1285" spans="1:11" x14ac:dyDescent="0.3">
      <c r="A1285">
        <v>28</v>
      </c>
      <c r="B1285">
        <v>1181</v>
      </c>
      <c r="C1285" t="s">
        <v>235</v>
      </c>
      <c r="D1285" t="s">
        <v>229</v>
      </c>
      <c r="E1285" t="s">
        <v>236</v>
      </c>
      <c r="F1285" t="s">
        <v>237</v>
      </c>
      <c r="G1285">
        <v>4</v>
      </c>
      <c r="H1285" t="s">
        <v>238</v>
      </c>
      <c r="I1285">
        <v>2044</v>
      </c>
      <c r="J1285" t="s">
        <v>239</v>
      </c>
      <c r="K1285" t="s">
        <v>234</v>
      </c>
    </row>
    <row r="1286" spans="1:11" x14ac:dyDescent="0.3">
      <c r="A1286">
        <v>39</v>
      </c>
      <c r="B1286">
        <v>1253</v>
      </c>
      <c r="C1286" t="s">
        <v>235</v>
      </c>
      <c r="D1286" t="s">
        <v>48</v>
      </c>
      <c r="E1286" t="s">
        <v>236</v>
      </c>
      <c r="F1286" t="s">
        <v>248</v>
      </c>
      <c r="G1286">
        <v>3</v>
      </c>
      <c r="H1286" t="s">
        <v>232</v>
      </c>
      <c r="I1286">
        <v>13464</v>
      </c>
      <c r="J1286" t="s">
        <v>239</v>
      </c>
      <c r="K1286" t="s">
        <v>234</v>
      </c>
    </row>
    <row r="1287" spans="1:11" x14ac:dyDescent="0.3">
      <c r="A1287">
        <v>46</v>
      </c>
      <c r="B1287">
        <v>849</v>
      </c>
      <c r="C1287" t="s">
        <v>228</v>
      </c>
      <c r="D1287" t="s">
        <v>229</v>
      </c>
      <c r="E1287" t="s">
        <v>236</v>
      </c>
      <c r="F1287" t="s">
        <v>231</v>
      </c>
      <c r="G1287">
        <v>2</v>
      </c>
      <c r="H1287" t="s">
        <v>232</v>
      </c>
      <c r="I1287">
        <v>7991</v>
      </c>
      <c r="J1287" t="s">
        <v>239</v>
      </c>
      <c r="K1287" t="s">
        <v>245</v>
      </c>
    </row>
    <row r="1288" spans="1:11" x14ac:dyDescent="0.3">
      <c r="A1288">
        <v>40</v>
      </c>
      <c r="B1288">
        <v>616</v>
      </c>
      <c r="C1288" t="s">
        <v>235</v>
      </c>
      <c r="D1288" t="s">
        <v>229</v>
      </c>
      <c r="E1288" t="s">
        <v>230</v>
      </c>
      <c r="F1288" t="s">
        <v>241</v>
      </c>
      <c r="G1288">
        <v>1</v>
      </c>
      <c r="H1288" t="s">
        <v>238</v>
      </c>
      <c r="I1288">
        <v>3377</v>
      </c>
      <c r="J1288" t="s">
        <v>239</v>
      </c>
      <c r="K1288" t="s">
        <v>234</v>
      </c>
    </row>
    <row r="1289" spans="1:11" x14ac:dyDescent="0.3">
      <c r="A1289">
        <v>42</v>
      </c>
      <c r="B1289">
        <v>1128</v>
      </c>
      <c r="C1289" t="s">
        <v>235</v>
      </c>
      <c r="D1289" t="s">
        <v>48</v>
      </c>
      <c r="E1289" t="s">
        <v>236</v>
      </c>
      <c r="F1289" t="s">
        <v>244</v>
      </c>
      <c r="G1289">
        <v>1</v>
      </c>
      <c r="H1289" t="s">
        <v>238</v>
      </c>
      <c r="I1289">
        <v>5538</v>
      </c>
      <c r="J1289" t="s">
        <v>239</v>
      </c>
      <c r="K1289" t="s">
        <v>234</v>
      </c>
    </row>
    <row r="1290" spans="1:11" x14ac:dyDescent="0.3">
      <c r="A1290">
        <v>35</v>
      </c>
      <c r="B1290">
        <v>1180</v>
      </c>
      <c r="C1290" t="s">
        <v>235</v>
      </c>
      <c r="D1290" t="s">
        <v>48</v>
      </c>
      <c r="E1290" t="s">
        <v>236</v>
      </c>
      <c r="F1290" t="s">
        <v>243</v>
      </c>
      <c r="G1290">
        <v>4</v>
      </c>
      <c r="H1290" t="s">
        <v>242</v>
      </c>
      <c r="I1290">
        <v>5762</v>
      </c>
      <c r="J1290" t="s">
        <v>239</v>
      </c>
      <c r="K1290" t="s">
        <v>245</v>
      </c>
    </row>
    <row r="1291" spans="1:11" x14ac:dyDescent="0.3">
      <c r="A1291">
        <v>38</v>
      </c>
      <c r="B1291">
        <v>1336</v>
      </c>
      <c r="C1291" t="s">
        <v>251</v>
      </c>
      <c r="D1291" t="s">
        <v>251</v>
      </c>
      <c r="E1291" t="s">
        <v>236</v>
      </c>
      <c r="F1291" t="s">
        <v>251</v>
      </c>
      <c r="G1291">
        <v>2</v>
      </c>
      <c r="H1291" t="s">
        <v>242</v>
      </c>
      <c r="I1291">
        <v>2592</v>
      </c>
      <c r="J1291" t="s">
        <v>239</v>
      </c>
      <c r="K1291" t="s">
        <v>245</v>
      </c>
    </row>
    <row r="1292" spans="1:11" x14ac:dyDescent="0.3">
      <c r="A1292">
        <v>34</v>
      </c>
      <c r="B1292">
        <v>234</v>
      </c>
      <c r="C1292" t="s">
        <v>235</v>
      </c>
      <c r="D1292" t="s">
        <v>229</v>
      </c>
      <c r="E1292" t="s">
        <v>236</v>
      </c>
      <c r="F1292" t="s">
        <v>241</v>
      </c>
      <c r="G1292">
        <v>1</v>
      </c>
      <c r="H1292" t="s">
        <v>238</v>
      </c>
      <c r="I1292">
        <v>5346</v>
      </c>
      <c r="J1292" t="s">
        <v>239</v>
      </c>
      <c r="K1292" t="s">
        <v>240</v>
      </c>
    </row>
    <row r="1293" spans="1:11" x14ac:dyDescent="0.3">
      <c r="A1293">
        <v>37</v>
      </c>
      <c r="B1293">
        <v>370</v>
      </c>
      <c r="C1293" t="s">
        <v>235</v>
      </c>
      <c r="D1293" t="s">
        <v>48</v>
      </c>
      <c r="E1293" t="s">
        <v>236</v>
      </c>
      <c r="F1293" t="s">
        <v>243</v>
      </c>
      <c r="G1293">
        <v>1</v>
      </c>
      <c r="H1293" t="s">
        <v>232</v>
      </c>
      <c r="I1293">
        <v>4213</v>
      </c>
      <c r="J1293" t="s">
        <v>239</v>
      </c>
      <c r="K1293" t="s">
        <v>234</v>
      </c>
    </row>
    <row r="1294" spans="1:11" x14ac:dyDescent="0.3">
      <c r="A1294">
        <v>39</v>
      </c>
      <c r="B1294">
        <v>766</v>
      </c>
      <c r="C1294" t="s">
        <v>228</v>
      </c>
      <c r="D1294" t="s">
        <v>229</v>
      </c>
      <c r="E1294" t="s">
        <v>236</v>
      </c>
      <c r="F1294" t="s">
        <v>231</v>
      </c>
      <c r="G1294">
        <v>4</v>
      </c>
      <c r="H1294" t="s">
        <v>242</v>
      </c>
      <c r="I1294">
        <v>4127</v>
      </c>
      <c r="J1294" t="s">
        <v>239</v>
      </c>
      <c r="K1294" t="s">
        <v>240</v>
      </c>
    </row>
    <row r="1295" spans="1:11" x14ac:dyDescent="0.3">
      <c r="A1295">
        <v>43</v>
      </c>
      <c r="B1295">
        <v>343</v>
      </c>
      <c r="C1295" t="s">
        <v>235</v>
      </c>
      <c r="D1295" t="s">
        <v>229</v>
      </c>
      <c r="E1295" t="s">
        <v>236</v>
      </c>
      <c r="F1295" t="s">
        <v>237</v>
      </c>
      <c r="G1295">
        <v>3</v>
      </c>
      <c r="H1295" t="s">
        <v>232</v>
      </c>
      <c r="I1295">
        <v>2438</v>
      </c>
      <c r="J1295" t="s">
        <v>239</v>
      </c>
      <c r="K1295" t="s">
        <v>245</v>
      </c>
    </row>
    <row r="1296" spans="1:11" x14ac:dyDescent="0.3">
      <c r="A1296">
        <v>41</v>
      </c>
      <c r="B1296">
        <v>447</v>
      </c>
      <c r="C1296" t="s">
        <v>235</v>
      </c>
      <c r="D1296" t="s">
        <v>229</v>
      </c>
      <c r="E1296" t="s">
        <v>236</v>
      </c>
      <c r="F1296" t="s">
        <v>244</v>
      </c>
      <c r="G1296">
        <v>2</v>
      </c>
      <c r="H1296" t="s">
        <v>232</v>
      </c>
      <c r="I1296">
        <v>6870</v>
      </c>
      <c r="J1296" t="s">
        <v>239</v>
      </c>
      <c r="K1296" t="s">
        <v>234</v>
      </c>
    </row>
    <row r="1297" spans="1:11" x14ac:dyDescent="0.3">
      <c r="A1297">
        <v>41</v>
      </c>
      <c r="B1297">
        <v>796</v>
      </c>
      <c r="C1297" t="s">
        <v>228</v>
      </c>
      <c r="D1297" t="s">
        <v>249</v>
      </c>
      <c r="E1297" t="s">
        <v>230</v>
      </c>
      <c r="F1297" t="s">
        <v>231</v>
      </c>
      <c r="G1297">
        <v>3</v>
      </c>
      <c r="H1297" t="s">
        <v>242</v>
      </c>
      <c r="I1297">
        <v>10447</v>
      </c>
      <c r="J1297" t="s">
        <v>233</v>
      </c>
      <c r="K1297" t="s">
        <v>234</v>
      </c>
    </row>
    <row r="1298" spans="1:11" x14ac:dyDescent="0.3">
      <c r="A1298">
        <v>30</v>
      </c>
      <c r="B1298">
        <v>1092</v>
      </c>
      <c r="C1298" t="s">
        <v>235</v>
      </c>
      <c r="D1298" t="s">
        <v>48</v>
      </c>
      <c r="E1298" t="s">
        <v>230</v>
      </c>
      <c r="F1298" t="s">
        <v>243</v>
      </c>
      <c r="G1298">
        <v>3</v>
      </c>
      <c r="H1298" t="s">
        <v>232</v>
      </c>
      <c r="I1298">
        <v>9667</v>
      </c>
      <c r="J1298" t="s">
        <v>239</v>
      </c>
      <c r="K1298" t="s">
        <v>234</v>
      </c>
    </row>
    <row r="1299" spans="1:11" x14ac:dyDescent="0.3">
      <c r="A1299">
        <v>26</v>
      </c>
      <c r="B1299">
        <v>920</v>
      </c>
      <c r="C1299" t="s">
        <v>251</v>
      </c>
      <c r="D1299" t="s">
        <v>48</v>
      </c>
      <c r="E1299" t="s">
        <v>230</v>
      </c>
      <c r="F1299" t="s">
        <v>251</v>
      </c>
      <c r="G1299">
        <v>2</v>
      </c>
      <c r="H1299" t="s">
        <v>238</v>
      </c>
      <c r="I1299">
        <v>2148</v>
      </c>
      <c r="J1299" t="s">
        <v>233</v>
      </c>
      <c r="K1299" t="s">
        <v>234</v>
      </c>
    </row>
    <row r="1300" spans="1:11" x14ac:dyDescent="0.3">
      <c r="A1300">
        <v>46</v>
      </c>
      <c r="B1300">
        <v>261</v>
      </c>
      <c r="C1300" t="s">
        <v>235</v>
      </c>
      <c r="D1300" t="s">
        <v>48</v>
      </c>
      <c r="E1300" t="s">
        <v>230</v>
      </c>
      <c r="F1300" t="s">
        <v>244</v>
      </c>
      <c r="G1300">
        <v>2</v>
      </c>
      <c r="H1300" t="s">
        <v>238</v>
      </c>
      <c r="I1300">
        <v>8926</v>
      </c>
      <c r="J1300" t="s">
        <v>239</v>
      </c>
      <c r="K1300" t="s">
        <v>234</v>
      </c>
    </row>
    <row r="1301" spans="1:11" x14ac:dyDescent="0.3">
      <c r="A1301">
        <v>40</v>
      </c>
      <c r="B1301">
        <v>1194</v>
      </c>
      <c r="C1301" t="s">
        <v>235</v>
      </c>
      <c r="D1301" t="s">
        <v>229</v>
      </c>
      <c r="E1301" t="s">
        <v>230</v>
      </c>
      <c r="F1301" t="s">
        <v>244</v>
      </c>
      <c r="G1301">
        <v>4</v>
      </c>
      <c r="H1301" t="s">
        <v>242</v>
      </c>
      <c r="I1301">
        <v>6513</v>
      </c>
      <c r="J1301" t="s">
        <v>239</v>
      </c>
      <c r="K1301" t="s">
        <v>234</v>
      </c>
    </row>
    <row r="1302" spans="1:11" x14ac:dyDescent="0.3">
      <c r="A1302">
        <v>34</v>
      </c>
      <c r="B1302">
        <v>810</v>
      </c>
      <c r="C1302" t="s">
        <v>228</v>
      </c>
      <c r="D1302" t="s">
        <v>250</v>
      </c>
      <c r="E1302" t="s">
        <v>236</v>
      </c>
      <c r="F1302" t="s">
        <v>231</v>
      </c>
      <c r="G1302">
        <v>3</v>
      </c>
      <c r="H1302" t="s">
        <v>238</v>
      </c>
      <c r="I1302">
        <v>6799</v>
      </c>
      <c r="J1302" t="s">
        <v>239</v>
      </c>
      <c r="K1302" t="s">
        <v>234</v>
      </c>
    </row>
    <row r="1303" spans="1:11" x14ac:dyDescent="0.3">
      <c r="A1303">
        <v>58</v>
      </c>
      <c r="B1303">
        <v>350</v>
      </c>
      <c r="C1303" t="s">
        <v>228</v>
      </c>
      <c r="D1303" t="s">
        <v>48</v>
      </c>
      <c r="E1303" t="s">
        <v>236</v>
      </c>
      <c r="F1303" t="s">
        <v>246</v>
      </c>
      <c r="G1303">
        <v>2</v>
      </c>
      <c r="H1303" t="s">
        <v>242</v>
      </c>
      <c r="I1303">
        <v>16291</v>
      </c>
      <c r="J1303" t="s">
        <v>239</v>
      </c>
      <c r="K1303" t="s">
        <v>245</v>
      </c>
    </row>
    <row r="1304" spans="1:11" x14ac:dyDescent="0.3">
      <c r="A1304">
        <v>35</v>
      </c>
      <c r="B1304">
        <v>185</v>
      </c>
      <c r="C1304" t="s">
        <v>235</v>
      </c>
      <c r="D1304" t="s">
        <v>48</v>
      </c>
      <c r="E1304" t="s">
        <v>236</v>
      </c>
      <c r="F1304" t="s">
        <v>241</v>
      </c>
      <c r="G1304">
        <v>3</v>
      </c>
      <c r="H1304" t="s">
        <v>238</v>
      </c>
      <c r="I1304">
        <v>2705</v>
      </c>
      <c r="J1304" t="s">
        <v>239</v>
      </c>
      <c r="K1304" t="s">
        <v>234</v>
      </c>
    </row>
    <row r="1305" spans="1:11" x14ac:dyDescent="0.3">
      <c r="A1305">
        <v>47</v>
      </c>
      <c r="B1305">
        <v>1001</v>
      </c>
      <c r="C1305" t="s">
        <v>235</v>
      </c>
      <c r="D1305" t="s">
        <v>229</v>
      </c>
      <c r="E1305" t="s">
        <v>230</v>
      </c>
      <c r="F1305" t="s">
        <v>243</v>
      </c>
      <c r="G1305">
        <v>2</v>
      </c>
      <c r="H1305" t="s">
        <v>242</v>
      </c>
      <c r="I1305">
        <v>10333</v>
      </c>
      <c r="J1305" t="s">
        <v>233</v>
      </c>
      <c r="K1305" t="s">
        <v>234</v>
      </c>
    </row>
    <row r="1306" spans="1:11" x14ac:dyDescent="0.3">
      <c r="A1306">
        <v>40</v>
      </c>
      <c r="B1306">
        <v>750</v>
      </c>
      <c r="C1306" t="s">
        <v>235</v>
      </c>
      <c r="D1306" t="s">
        <v>229</v>
      </c>
      <c r="E1306" t="s">
        <v>230</v>
      </c>
      <c r="F1306" t="s">
        <v>244</v>
      </c>
      <c r="G1306">
        <v>1</v>
      </c>
      <c r="H1306" t="s">
        <v>242</v>
      </c>
      <c r="I1306">
        <v>4448</v>
      </c>
      <c r="J1306" t="s">
        <v>239</v>
      </c>
      <c r="K1306" t="s">
        <v>234</v>
      </c>
    </row>
    <row r="1307" spans="1:11" x14ac:dyDescent="0.3">
      <c r="A1307">
        <v>54</v>
      </c>
      <c r="B1307">
        <v>431</v>
      </c>
      <c r="C1307" t="s">
        <v>235</v>
      </c>
      <c r="D1307" t="s">
        <v>48</v>
      </c>
      <c r="E1307" t="s">
        <v>230</v>
      </c>
      <c r="F1307" t="s">
        <v>237</v>
      </c>
      <c r="G1307">
        <v>4</v>
      </c>
      <c r="H1307" t="s">
        <v>238</v>
      </c>
      <c r="I1307">
        <v>6854</v>
      </c>
      <c r="J1307" t="s">
        <v>239</v>
      </c>
      <c r="K1307" t="s">
        <v>234</v>
      </c>
    </row>
    <row r="1308" spans="1:11" x14ac:dyDescent="0.3">
      <c r="A1308">
        <v>31</v>
      </c>
      <c r="B1308">
        <v>1125</v>
      </c>
      <c r="C1308" t="s">
        <v>228</v>
      </c>
      <c r="D1308" t="s">
        <v>249</v>
      </c>
      <c r="E1308" t="s">
        <v>230</v>
      </c>
      <c r="F1308" t="s">
        <v>231</v>
      </c>
      <c r="G1308">
        <v>1</v>
      </c>
      <c r="H1308" t="s">
        <v>238</v>
      </c>
      <c r="I1308">
        <v>9637</v>
      </c>
      <c r="J1308" t="s">
        <v>239</v>
      </c>
      <c r="K1308" t="s">
        <v>240</v>
      </c>
    </row>
    <row r="1309" spans="1:11" x14ac:dyDescent="0.3">
      <c r="A1309">
        <v>28</v>
      </c>
      <c r="B1309">
        <v>1217</v>
      </c>
      <c r="C1309" t="s">
        <v>235</v>
      </c>
      <c r="D1309" t="s">
        <v>48</v>
      </c>
      <c r="E1309" t="s">
        <v>230</v>
      </c>
      <c r="F1309" t="s">
        <v>237</v>
      </c>
      <c r="G1309">
        <v>1</v>
      </c>
      <c r="H1309" t="s">
        <v>238</v>
      </c>
      <c r="I1309">
        <v>3591</v>
      </c>
      <c r="J1309" t="s">
        <v>239</v>
      </c>
      <c r="K1309" t="s">
        <v>234</v>
      </c>
    </row>
    <row r="1310" spans="1:11" x14ac:dyDescent="0.3">
      <c r="A1310">
        <v>38</v>
      </c>
      <c r="B1310">
        <v>723</v>
      </c>
      <c r="C1310" t="s">
        <v>228</v>
      </c>
      <c r="D1310" t="s">
        <v>249</v>
      </c>
      <c r="E1310" t="s">
        <v>230</v>
      </c>
      <c r="F1310" t="s">
        <v>247</v>
      </c>
      <c r="G1310">
        <v>4</v>
      </c>
      <c r="H1310" t="s">
        <v>238</v>
      </c>
      <c r="I1310">
        <v>5405</v>
      </c>
      <c r="J1310" t="s">
        <v>233</v>
      </c>
      <c r="K1310" t="s">
        <v>234</v>
      </c>
    </row>
    <row r="1311" spans="1:11" x14ac:dyDescent="0.3">
      <c r="A1311">
        <v>26</v>
      </c>
      <c r="B1311">
        <v>572</v>
      </c>
      <c r="C1311" t="s">
        <v>228</v>
      </c>
      <c r="D1311" t="s">
        <v>48</v>
      </c>
      <c r="E1311" t="s">
        <v>236</v>
      </c>
      <c r="F1311" t="s">
        <v>231</v>
      </c>
      <c r="G1311">
        <v>4</v>
      </c>
      <c r="H1311" t="s">
        <v>232</v>
      </c>
      <c r="I1311">
        <v>4684</v>
      </c>
      <c r="J1311" t="s">
        <v>239</v>
      </c>
      <c r="K1311" t="s">
        <v>234</v>
      </c>
    </row>
    <row r="1312" spans="1:11" x14ac:dyDescent="0.3">
      <c r="A1312">
        <v>58</v>
      </c>
      <c r="B1312">
        <v>1216</v>
      </c>
      <c r="C1312" t="s">
        <v>235</v>
      </c>
      <c r="D1312" t="s">
        <v>229</v>
      </c>
      <c r="E1312" t="s">
        <v>236</v>
      </c>
      <c r="F1312" t="s">
        <v>248</v>
      </c>
      <c r="G1312">
        <v>3</v>
      </c>
      <c r="H1312" t="s">
        <v>238</v>
      </c>
      <c r="I1312">
        <v>15787</v>
      </c>
      <c r="J1312" t="s">
        <v>233</v>
      </c>
      <c r="K1312" t="s">
        <v>240</v>
      </c>
    </row>
    <row r="1313" spans="1:11" x14ac:dyDescent="0.3">
      <c r="A1313">
        <v>18</v>
      </c>
      <c r="B1313">
        <v>1431</v>
      </c>
      <c r="C1313" t="s">
        <v>235</v>
      </c>
      <c r="D1313" t="s">
        <v>48</v>
      </c>
      <c r="E1313" t="s">
        <v>230</v>
      </c>
      <c r="F1313" t="s">
        <v>237</v>
      </c>
      <c r="G1313">
        <v>3</v>
      </c>
      <c r="H1313" t="s">
        <v>232</v>
      </c>
      <c r="I1313">
        <v>1514</v>
      </c>
      <c r="J1313" t="s">
        <v>239</v>
      </c>
      <c r="K1313" t="s">
        <v>245</v>
      </c>
    </row>
    <row r="1314" spans="1:11" x14ac:dyDescent="0.3">
      <c r="A1314">
        <v>31</v>
      </c>
      <c r="B1314">
        <v>359</v>
      </c>
      <c r="C1314" t="s">
        <v>251</v>
      </c>
      <c r="D1314" t="s">
        <v>251</v>
      </c>
      <c r="E1314" t="s">
        <v>236</v>
      </c>
      <c r="F1314" t="s">
        <v>251</v>
      </c>
      <c r="G1314">
        <v>1</v>
      </c>
      <c r="H1314" t="s">
        <v>238</v>
      </c>
      <c r="I1314">
        <v>2956</v>
      </c>
      <c r="J1314" t="s">
        <v>239</v>
      </c>
      <c r="K1314" t="s">
        <v>234</v>
      </c>
    </row>
    <row r="1315" spans="1:11" x14ac:dyDescent="0.3">
      <c r="A1315">
        <v>29</v>
      </c>
      <c r="B1315">
        <v>350</v>
      </c>
      <c r="C1315" t="s">
        <v>251</v>
      </c>
      <c r="D1315" t="s">
        <v>251</v>
      </c>
      <c r="E1315" t="s">
        <v>236</v>
      </c>
      <c r="F1315" t="s">
        <v>251</v>
      </c>
      <c r="G1315">
        <v>1</v>
      </c>
      <c r="H1315" t="s">
        <v>242</v>
      </c>
      <c r="I1315">
        <v>2335</v>
      </c>
      <c r="J1315" t="s">
        <v>233</v>
      </c>
      <c r="K1315" t="s">
        <v>234</v>
      </c>
    </row>
    <row r="1316" spans="1:11" x14ac:dyDescent="0.3">
      <c r="A1316">
        <v>45</v>
      </c>
      <c r="B1316">
        <v>589</v>
      </c>
      <c r="C1316" t="s">
        <v>228</v>
      </c>
      <c r="D1316" t="s">
        <v>229</v>
      </c>
      <c r="E1316" t="s">
        <v>230</v>
      </c>
      <c r="F1316" t="s">
        <v>231</v>
      </c>
      <c r="G1316">
        <v>3</v>
      </c>
      <c r="H1316" t="s">
        <v>238</v>
      </c>
      <c r="I1316">
        <v>5154</v>
      </c>
      <c r="J1316" t="s">
        <v>239</v>
      </c>
      <c r="K1316" t="s">
        <v>245</v>
      </c>
    </row>
    <row r="1317" spans="1:11" x14ac:dyDescent="0.3">
      <c r="A1317">
        <v>36</v>
      </c>
      <c r="B1317">
        <v>430</v>
      </c>
      <c r="C1317" t="s">
        <v>235</v>
      </c>
      <c r="D1317" t="s">
        <v>43</v>
      </c>
      <c r="E1317" t="s">
        <v>230</v>
      </c>
      <c r="F1317" t="s">
        <v>237</v>
      </c>
      <c r="G1317">
        <v>2</v>
      </c>
      <c r="H1317" t="s">
        <v>238</v>
      </c>
      <c r="I1317">
        <v>6962</v>
      </c>
      <c r="J1317" t="s">
        <v>233</v>
      </c>
      <c r="K1317" t="s">
        <v>234</v>
      </c>
    </row>
    <row r="1318" spans="1:11" x14ac:dyDescent="0.3">
      <c r="A1318">
        <v>43</v>
      </c>
      <c r="B1318">
        <v>1422</v>
      </c>
      <c r="C1318" t="s">
        <v>228</v>
      </c>
      <c r="D1318" t="s">
        <v>229</v>
      </c>
      <c r="E1318" t="s">
        <v>236</v>
      </c>
      <c r="F1318" t="s">
        <v>231</v>
      </c>
      <c r="G1318">
        <v>4</v>
      </c>
      <c r="H1318" t="s">
        <v>238</v>
      </c>
      <c r="I1318">
        <v>5675</v>
      </c>
      <c r="J1318" t="s">
        <v>239</v>
      </c>
      <c r="K1318" t="s">
        <v>240</v>
      </c>
    </row>
    <row r="1319" spans="1:11" x14ac:dyDescent="0.3">
      <c r="A1319">
        <v>27</v>
      </c>
      <c r="B1319">
        <v>1297</v>
      </c>
      <c r="C1319" t="s">
        <v>235</v>
      </c>
      <c r="D1319" t="s">
        <v>229</v>
      </c>
      <c r="E1319" t="s">
        <v>230</v>
      </c>
      <c r="F1319" t="s">
        <v>241</v>
      </c>
      <c r="G1319">
        <v>4</v>
      </c>
      <c r="H1319" t="s">
        <v>232</v>
      </c>
      <c r="I1319">
        <v>2379</v>
      </c>
      <c r="J1319" t="s">
        <v>233</v>
      </c>
      <c r="K1319" t="s">
        <v>240</v>
      </c>
    </row>
    <row r="1320" spans="1:11" x14ac:dyDescent="0.3">
      <c r="A1320">
        <v>29</v>
      </c>
      <c r="B1320">
        <v>574</v>
      </c>
      <c r="C1320" t="s">
        <v>235</v>
      </c>
      <c r="D1320" t="s">
        <v>48</v>
      </c>
      <c r="E1320" t="s">
        <v>236</v>
      </c>
      <c r="F1320" t="s">
        <v>241</v>
      </c>
      <c r="G1320">
        <v>4</v>
      </c>
      <c r="H1320" t="s">
        <v>238</v>
      </c>
      <c r="I1320">
        <v>3812</v>
      </c>
      <c r="J1320" t="s">
        <v>239</v>
      </c>
      <c r="K1320" t="s">
        <v>240</v>
      </c>
    </row>
    <row r="1321" spans="1:11" x14ac:dyDescent="0.3">
      <c r="A1321">
        <v>32</v>
      </c>
      <c r="B1321">
        <v>1318</v>
      </c>
      <c r="C1321" t="s">
        <v>228</v>
      </c>
      <c r="D1321" t="s">
        <v>249</v>
      </c>
      <c r="E1321" t="s">
        <v>236</v>
      </c>
      <c r="F1321" t="s">
        <v>231</v>
      </c>
      <c r="G1321">
        <v>4</v>
      </c>
      <c r="H1321" t="s">
        <v>232</v>
      </c>
      <c r="I1321">
        <v>4648</v>
      </c>
      <c r="J1321" t="s">
        <v>239</v>
      </c>
      <c r="K1321" t="s">
        <v>240</v>
      </c>
    </row>
    <row r="1322" spans="1:11" x14ac:dyDescent="0.3">
      <c r="A1322">
        <v>42</v>
      </c>
      <c r="B1322">
        <v>355</v>
      </c>
      <c r="C1322" t="s">
        <v>235</v>
      </c>
      <c r="D1322" t="s">
        <v>250</v>
      </c>
      <c r="E1322" t="s">
        <v>236</v>
      </c>
      <c r="F1322" t="s">
        <v>237</v>
      </c>
      <c r="G1322">
        <v>3</v>
      </c>
      <c r="H1322" t="s">
        <v>238</v>
      </c>
      <c r="I1322">
        <v>2936</v>
      </c>
      <c r="J1322" t="s">
        <v>239</v>
      </c>
      <c r="K1322" t="s">
        <v>245</v>
      </c>
    </row>
    <row r="1323" spans="1:11" x14ac:dyDescent="0.3">
      <c r="A1323">
        <v>47</v>
      </c>
      <c r="B1323">
        <v>207</v>
      </c>
      <c r="C1323" t="s">
        <v>235</v>
      </c>
      <c r="D1323" t="s">
        <v>229</v>
      </c>
      <c r="E1323" t="s">
        <v>230</v>
      </c>
      <c r="F1323" t="s">
        <v>241</v>
      </c>
      <c r="G1323">
        <v>3</v>
      </c>
      <c r="H1323" t="s">
        <v>232</v>
      </c>
      <c r="I1323">
        <v>2105</v>
      </c>
      <c r="J1323" t="s">
        <v>239</v>
      </c>
      <c r="K1323" t="s">
        <v>234</v>
      </c>
    </row>
    <row r="1324" spans="1:11" x14ac:dyDescent="0.3">
      <c r="A1324">
        <v>46</v>
      </c>
      <c r="B1324">
        <v>706</v>
      </c>
      <c r="C1324" t="s">
        <v>235</v>
      </c>
      <c r="D1324" t="s">
        <v>229</v>
      </c>
      <c r="E1324" t="s">
        <v>236</v>
      </c>
      <c r="F1324" t="s">
        <v>243</v>
      </c>
      <c r="G1324">
        <v>4</v>
      </c>
      <c r="H1324" t="s">
        <v>242</v>
      </c>
      <c r="I1324">
        <v>8578</v>
      </c>
      <c r="J1324" t="s">
        <v>239</v>
      </c>
      <c r="K1324" t="s">
        <v>234</v>
      </c>
    </row>
    <row r="1325" spans="1:11" x14ac:dyDescent="0.3">
      <c r="A1325">
        <v>28</v>
      </c>
      <c r="B1325">
        <v>280</v>
      </c>
      <c r="C1325" t="s">
        <v>251</v>
      </c>
      <c r="D1325" t="s">
        <v>229</v>
      </c>
      <c r="E1325" t="s">
        <v>236</v>
      </c>
      <c r="F1325" t="s">
        <v>251</v>
      </c>
      <c r="G1325">
        <v>4</v>
      </c>
      <c r="H1325" t="s">
        <v>242</v>
      </c>
      <c r="I1325">
        <v>2706</v>
      </c>
      <c r="J1325" t="s">
        <v>239</v>
      </c>
      <c r="K1325" t="s">
        <v>245</v>
      </c>
    </row>
    <row r="1326" spans="1:11" x14ac:dyDescent="0.3">
      <c r="A1326">
        <v>29</v>
      </c>
      <c r="B1326">
        <v>726</v>
      </c>
      <c r="C1326" t="s">
        <v>235</v>
      </c>
      <c r="D1326" t="s">
        <v>229</v>
      </c>
      <c r="E1326" t="s">
        <v>236</v>
      </c>
      <c r="F1326" t="s">
        <v>244</v>
      </c>
      <c r="G1326">
        <v>3</v>
      </c>
      <c r="H1326" t="s">
        <v>242</v>
      </c>
      <c r="I1326">
        <v>6384</v>
      </c>
      <c r="J1326" t="s">
        <v>239</v>
      </c>
      <c r="K1326" t="s">
        <v>234</v>
      </c>
    </row>
    <row r="1327" spans="1:11" x14ac:dyDescent="0.3">
      <c r="A1327">
        <v>42</v>
      </c>
      <c r="B1327">
        <v>1142</v>
      </c>
      <c r="C1327" t="s">
        <v>235</v>
      </c>
      <c r="D1327" t="s">
        <v>229</v>
      </c>
      <c r="E1327" t="s">
        <v>236</v>
      </c>
      <c r="F1327" t="s">
        <v>241</v>
      </c>
      <c r="G1327">
        <v>3</v>
      </c>
      <c r="H1327" t="s">
        <v>232</v>
      </c>
      <c r="I1327">
        <v>3968</v>
      </c>
      <c r="J1327" t="s">
        <v>239</v>
      </c>
      <c r="K1327" t="s">
        <v>234</v>
      </c>
    </row>
    <row r="1328" spans="1:11" x14ac:dyDescent="0.3">
      <c r="A1328">
        <v>32</v>
      </c>
      <c r="B1328">
        <v>414</v>
      </c>
      <c r="C1328" t="s">
        <v>228</v>
      </c>
      <c r="D1328" t="s">
        <v>249</v>
      </c>
      <c r="E1328" t="s">
        <v>236</v>
      </c>
      <c r="F1328" t="s">
        <v>231</v>
      </c>
      <c r="G1328">
        <v>2</v>
      </c>
      <c r="H1328" t="s">
        <v>232</v>
      </c>
      <c r="I1328">
        <v>9907</v>
      </c>
      <c r="J1328" t="s">
        <v>233</v>
      </c>
      <c r="K1328" t="s">
        <v>234</v>
      </c>
    </row>
    <row r="1329" spans="1:11" x14ac:dyDescent="0.3">
      <c r="A1329">
        <v>46</v>
      </c>
      <c r="B1329">
        <v>1319</v>
      </c>
      <c r="C1329" t="s">
        <v>228</v>
      </c>
      <c r="D1329" t="s">
        <v>250</v>
      </c>
      <c r="E1329" t="s">
        <v>230</v>
      </c>
      <c r="F1329" t="s">
        <v>231</v>
      </c>
      <c r="G1329">
        <v>1</v>
      </c>
      <c r="H1329" t="s">
        <v>242</v>
      </c>
      <c r="I1329">
        <v>13225</v>
      </c>
      <c r="J1329" t="s">
        <v>239</v>
      </c>
      <c r="K1329" t="s">
        <v>234</v>
      </c>
    </row>
    <row r="1330" spans="1:11" x14ac:dyDescent="0.3">
      <c r="A1330">
        <v>27</v>
      </c>
      <c r="B1330">
        <v>728</v>
      </c>
      <c r="C1330" t="s">
        <v>228</v>
      </c>
      <c r="D1330" t="s">
        <v>48</v>
      </c>
      <c r="E1330" t="s">
        <v>230</v>
      </c>
      <c r="F1330" t="s">
        <v>247</v>
      </c>
      <c r="G1330">
        <v>3</v>
      </c>
      <c r="H1330" t="s">
        <v>238</v>
      </c>
      <c r="I1330">
        <v>3540</v>
      </c>
      <c r="J1330" t="s">
        <v>239</v>
      </c>
      <c r="K1330" t="s">
        <v>234</v>
      </c>
    </row>
    <row r="1331" spans="1:11" x14ac:dyDescent="0.3">
      <c r="A1331">
        <v>29</v>
      </c>
      <c r="B1331">
        <v>352</v>
      </c>
      <c r="C1331" t="s">
        <v>251</v>
      </c>
      <c r="D1331" t="s">
        <v>48</v>
      </c>
      <c r="E1331" t="s">
        <v>236</v>
      </c>
      <c r="F1331" t="s">
        <v>251</v>
      </c>
      <c r="G1331">
        <v>2</v>
      </c>
      <c r="H1331" t="s">
        <v>238</v>
      </c>
      <c r="I1331">
        <v>2804</v>
      </c>
      <c r="J1331" t="s">
        <v>239</v>
      </c>
      <c r="K1331" t="s">
        <v>234</v>
      </c>
    </row>
    <row r="1332" spans="1:11" x14ac:dyDescent="0.3">
      <c r="A1332">
        <v>43</v>
      </c>
      <c r="B1332">
        <v>823</v>
      </c>
      <c r="C1332" t="s">
        <v>235</v>
      </c>
      <c r="D1332" t="s">
        <v>48</v>
      </c>
      <c r="E1332" t="s">
        <v>230</v>
      </c>
      <c r="F1332" t="s">
        <v>246</v>
      </c>
      <c r="G1332">
        <v>3</v>
      </c>
      <c r="H1332" t="s">
        <v>238</v>
      </c>
      <c r="I1332">
        <v>19392</v>
      </c>
      <c r="J1332" t="s">
        <v>239</v>
      </c>
      <c r="K1332" t="s">
        <v>234</v>
      </c>
    </row>
    <row r="1333" spans="1:11" x14ac:dyDescent="0.3">
      <c r="A1333">
        <v>48</v>
      </c>
      <c r="B1333">
        <v>1224</v>
      </c>
      <c r="C1333" t="s">
        <v>235</v>
      </c>
      <c r="D1333" t="s">
        <v>229</v>
      </c>
      <c r="E1333" t="s">
        <v>236</v>
      </c>
      <c r="F1333" t="s">
        <v>248</v>
      </c>
      <c r="G1333">
        <v>2</v>
      </c>
      <c r="H1333" t="s">
        <v>238</v>
      </c>
      <c r="I1333">
        <v>19665</v>
      </c>
      <c r="J1333" t="s">
        <v>239</v>
      </c>
      <c r="K1333" t="s">
        <v>234</v>
      </c>
    </row>
    <row r="1334" spans="1:11" x14ac:dyDescent="0.3">
      <c r="A1334">
        <v>29</v>
      </c>
      <c r="B1334">
        <v>459</v>
      </c>
      <c r="C1334" t="s">
        <v>235</v>
      </c>
      <c r="D1334" t="s">
        <v>229</v>
      </c>
      <c r="E1334" t="s">
        <v>236</v>
      </c>
      <c r="F1334" t="s">
        <v>237</v>
      </c>
      <c r="G1334">
        <v>4</v>
      </c>
      <c r="H1334" t="s">
        <v>232</v>
      </c>
      <c r="I1334">
        <v>2439</v>
      </c>
      <c r="J1334" t="s">
        <v>233</v>
      </c>
      <c r="K1334" t="s">
        <v>240</v>
      </c>
    </row>
    <row r="1335" spans="1:11" x14ac:dyDescent="0.3">
      <c r="A1335">
        <v>46</v>
      </c>
      <c r="B1335">
        <v>1254</v>
      </c>
      <c r="C1335" t="s">
        <v>228</v>
      </c>
      <c r="D1335" t="s">
        <v>229</v>
      </c>
      <c r="E1335" t="s">
        <v>230</v>
      </c>
      <c r="F1335" t="s">
        <v>231</v>
      </c>
      <c r="G1335">
        <v>2</v>
      </c>
      <c r="H1335" t="s">
        <v>238</v>
      </c>
      <c r="I1335">
        <v>7314</v>
      </c>
      <c r="J1335" t="s">
        <v>239</v>
      </c>
      <c r="K1335" t="s">
        <v>234</v>
      </c>
    </row>
    <row r="1336" spans="1:11" x14ac:dyDescent="0.3">
      <c r="A1336">
        <v>27</v>
      </c>
      <c r="B1336">
        <v>1131</v>
      </c>
      <c r="C1336" t="s">
        <v>235</v>
      </c>
      <c r="D1336" t="s">
        <v>229</v>
      </c>
      <c r="E1336" t="s">
        <v>230</v>
      </c>
      <c r="F1336" t="s">
        <v>237</v>
      </c>
      <c r="G1336">
        <v>1</v>
      </c>
      <c r="H1336" t="s">
        <v>238</v>
      </c>
      <c r="I1336">
        <v>4774</v>
      </c>
      <c r="J1336" t="s">
        <v>239</v>
      </c>
      <c r="K1336" t="s">
        <v>240</v>
      </c>
    </row>
    <row r="1337" spans="1:11" x14ac:dyDescent="0.3">
      <c r="A1337">
        <v>39</v>
      </c>
      <c r="B1337">
        <v>835</v>
      </c>
      <c r="C1337" t="s">
        <v>235</v>
      </c>
      <c r="D1337" t="s">
        <v>43</v>
      </c>
      <c r="E1337" t="s">
        <v>236</v>
      </c>
      <c r="F1337" t="s">
        <v>237</v>
      </c>
      <c r="G1337">
        <v>4</v>
      </c>
      <c r="H1337" t="s">
        <v>242</v>
      </c>
      <c r="I1337">
        <v>3902</v>
      </c>
      <c r="J1337" t="s">
        <v>239</v>
      </c>
      <c r="K1337" t="s">
        <v>234</v>
      </c>
    </row>
    <row r="1338" spans="1:11" x14ac:dyDescent="0.3">
      <c r="A1338">
        <v>55</v>
      </c>
      <c r="B1338">
        <v>836</v>
      </c>
      <c r="C1338" t="s">
        <v>235</v>
      </c>
      <c r="D1338" t="s">
        <v>250</v>
      </c>
      <c r="E1338" t="s">
        <v>236</v>
      </c>
      <c r="F1338" t="s">
        <v>237</v>
      </c>
      <c r="G1338">
        <v>4</v>
      </c>
      <c r="H1338" t="s">
        <v>238</v>
      </c>
      <c r="I1338">
        <v>2662</v>
      </c>
      <c r="J1338" t="s">
        <v>239</v>
      </c>
      <c r="K1338" t="s">
        <v>234</v>
      </c>
    </row>
    <row r="1339" spans="1:11" x14ac:dyDescent="0.3">
      <c r="A1339">
        <v>28</v>
      </c>
      <c r="B1339">
        <v>1172</v>
      </c>
      <c r="C1339" t="s">
        <v>228</v>
      </c>
      <c r="D1339" t="s">
        <v>48</v>
      </c>
      <c r="E1339" t="s">
        <v>230</v>
      </c>
      <c r="F1339" t="s">
        <v>247</v>
      </c>
      <c r="G1339">
        <v>2</v>
      </c>
      <c r="H1339" t="s">
        <v>238</v>
      </c>
      <c r="I1339">
        <v>2856</v>
      </c>
      <c r="J1339" t="s">
        <v>239</v>
      </c>
      <c r="K1339" t="s">
        <v>234</v>
      </c>
    </row>
    <row r="1340" spans="1:11" x14ac:dyDescent="0.3">
      <c r="A1340">
        <v>30</v>
      </c>
      <c r="B1340">
        <v>945</v>
      </c>
      <c r="C1340" t="s">
        <v>228</v>
      </c>
      <c r="D1340" t="s">
        <v>48</v>
      </c>
      <c r="E1340" t="s">
        <v>236</v>
      </c>
      <c r="F1340" t="s">
        <v>247</v>
      </c>
      <c r="G1340">
        <v>4</v>
      </c>
      <c r="H1340" t="s">
        <v>232</v>
      </c>
      <c r="I1340">
        <v>1081</v>
      </c>
      <c r="J1340" t="s">
        <v>239</v>
      </c>
      <c r="K1340" t="s">
        <v>234</v>
      </c>
    </row>
    <row r="1341" spans="1:11" x14ac:dyDescent="0.3">
      <c r="A1341">
        <v>22</v>
      </c>
      <c r="B1341">
        <v>391</v>
      </c>
      <c r="C1341" t="s">
        <v>235</v>
      </c>
      <c r="D1341" t="s">
        <v>229</v>
      </c>
      <c r="E1341" t="s">
        <v>236</v>
      </c>
      <c r="F1341" t="s">
        <v>237</v>
      </c>
      <c r="G1341">
        <v>2</v>
      </c>
      <c r="H1341" t="s">
        <v>232</v>
      </c>
      <c r="I1341">
        <v>2472</v>
      </c>
      <c r="J1341" t="s">
        <v>233</v>
      </c>
      <c r="K1341" t="s">
        <v>234</v>
      </c>
    </row>
    <row r="1342" spans="1:11" x14ac:dyDescent="0.3">
      <c r="A1342">
        <v>36</v>
      </c>
      <c r="B1342">
        <v>1266</v>
      </c>
      <c r="C1342" t="s">
        <v>228</v>
      </c>
      <c r="D1342" t="s">
        <v>250</v>
      </c>
      <c r="E1342" t="s">
        <v>230</v>
      </c>
      <c r="F1342" t="s">
        <v>231</v>
      </c>
      <c r="G1342">
        <v>3</v>
      </c>
      <c r="H1342" t="s">
        <v>238</v>
      </c>
      <c r="I1342">
        <v>5673</v>
      </c>
      <c r="J1342" t="s">
        <v>233</v>
      </c>
      <c r="K1342" t="s">
        <v>234</v>
      </c>
    </row>
    <row r="1343" spans="1:11" x14ac:dyDescent="0.3">
      <c r="A1343">
        <v>31</v>
      </c>
      <c r="B1343">
        <v>311</v>
      </c>
      <c r="C1343" t="s">
        <v>235</v>
      </c>
      <c r="D1343" t="s">
        <v>229</v>
      </c>
      <c r="E1343" t="s">
        <v>236</v>
      </c>
      <c r="F1343" t="s">
        <v>241</v>
      </c>
      <c r="G1343">
        <v>3</v>
      </c>
      <c r="H1343" t="s">
        <v>242</v>
      </c>
      <c r="I1343">
        <v>4197</v>
      </c>
      <c r="J1343" t="s">
        <v>239</v>
      </c>
      <c r="K1343" t="s">
        <v>234</v>
      </c>
    </row>
    <row r="1344" spans="1:11" x14ac:dyDescent="0.3">
      <c r="A1344">
        <v>34</v>
      </c>
      <c r="B1344">
        <v>1480</v>
      </c>
      <c r="C1344" t="s">
        <v>228</v>
      </c>
      <c r="D1344" t="s">
        <v>229</v>
      </c>
      <c r="E1344" t="s">
        <v>236</v>
      </c>
      <c r="F1344" t="s">
        <v>231</v>
      </c>
      <c r="G1344">
        <v>4</v>
      </c>
      <c r="H1344" t="s">
        <v>238</v>
      </c>
      <c r="I1344">
        <v>9713</v>
      </c>
      <c r="J1344" t="s">
        <v>233</v>
      </c>
      <c r="K1344" t="s">
        <v>234</v>
      </c>
    </row>
    <row r="1345" spans="1:11" x14ac:dyDescent="0.3">
      <c r="A1345">
        <v>29</v>
      </c>
      <c r="B1345">
        <v>592</v>
      </c>
      <c r="C1345" t="s">
        <v>235</v>
      </c>
      <c r="D1345" t="s">
        <v>229</v>
      </c>
      <c r="E1345" t="s">
        <v>236</v>
      </c>
      <c r="F1345" t="s">
        <v>241</v>
      </c>
      <c r="G1345">
        <v>1</v>
      </c>
      <c r="H1345" t="s">
        <v>232</v>
      </c>
      <c r="I1345">
        <v>2062</v>
      </c>
      <c r="J1345" t="s">
        <v>239</v>
      </c>
      <c r="K1345" t="s">
        <v>234</v>
      </c>
    </row>
    <row r="1346" spans="1:11" x14ac:dyDescent="0.3">
      <c r="A1346">
        <v>37</v>
      </c>
      <c r="B1346">
        <v>783</v>
      </c>
      <c r="C1346" t="s">
        <v>235</v>
      </c>
      <c r="D1346" t="s">
        <v>48</v>
      </c>
      <c r="E1346" t="s">
        <v>236</v>
      </c>
      <c r="F1346" t="s">
        <v>237</v>
      </c>
      <c r="G1346">
        <v>1</v>
      </c>
      <c r="H1346" t="s">
        <v>238</v>
      </c>
      <c r="I1346">
        <v>4284</v>
      </c>
      <c r="J1346" t="s">
        <v>233</v>
      </c>
      <c r="K1346" t="s">
        <v>234</v>
      </c>
    </row>
    <row r="1347" spans="1:11" x14ac:dyDescent="0.3">
      <c r="A1347">
        <v>35</v>
      </c>
      <c r="B1347">
        <v>219</v>
      </c>
      <c r="C1347" t="s">
        <v>235</v>
      </c>
      <c r="D1347" t="s">
        <v>43</v>
      </c>
      <c r="E1347" t="s">
        <v>230</v>
      </c>
      <c r="F1347" t="s">
        <v>243</v>
      </c>
      <c r="G1347">
        <v>2</v>
      </c>
      <c r="H1347" t="s">
        <v>238</v>
      </c>
      <c r="I1347">
        <v>4788</v>
      </c>
      <c r="J1347" t="s">
        <v>233</v>
      </c>
      <c r="K1347" t="s">
        <v>234</v>
      </c>
    </row>
    <row r="1348" spans="1:11" x14ac:dyDescent="0.3">
      <c r="A1348">
        <v>45</v>
      </c>
      <c r="B1348">
        <v>556</v>
      </c>
      <c r="C1348" t="s">
        <v>235</v>
      </c>
      <c r="D1348" t="s">
        <v>229</v>
      </c>
      <c r="E1348" t="s">
        <v>230</v>
      </c>
      <c r="F1348" t="s">
        <v>243</v>
      </c>
      <c r="G1348">
        <v>4</v>
      </c>
      <c r="H1348" t="s">
        <v>238</v>
      </c>
      <c r="I1348">
        <v>5906</v>
      </c>
      <c r="J1348" t="s">
        <v>239</v>
      </c>
      <c r="K1348" t="s">
        <v>234</v>
      </c>
    </row>
    <row r="1349" spans="1:11" x14ac:dyDescent="0.3">
      <c r="A1349">
        <v>36</v>
      </c>
      <c r="B1349">
        <v>1213</v>
      </c>
      <c r="C1349" t="s">
        <v>251</v>
      </c>
      <c r="D1349" t="s">
        <v>251</v>
      </c>
      <c r="E1349" t="s">
        <v>236</v>
      </c>
      <c r="F1349" t="s">
        <v>251</v>
      </c>
      <c r="G1349">
        <v>4</v>
      </c>
      <c r="H1349" t="s">
        <v>232</v>
      </c>
      <c r="I1349">
        <v>3886</v>
      </c>
      <c r="J1349" t="s">
        <v>239</v>
      </c>
      <c r="K1349" t="s">
        <v>240</v>
      </c>
    </row>
    <row r="1350" spans="1:11" x14ac:dyDescent="0.3">
      <c r="A1350">
        <v>40</v>
      </c>
      <c r="B1350">
        <v>1137</v>
      </c>
      <c r="C1350" t="s">
        <v>235</v>
      </c>
      <c r="D1350" t="s">
        <v>229</v>
      </c>
      <c r="E1350" t="s">
        <v>236</v>
      </c>
      <c r="F1350" t="s">
        <v>246</v>
      </c>
      <c r="G1350">
        <v>1</v>
      </c>
      <c r="H1350" t="s">
        <v>242</v>
      </c>
      <c r="I1350">
        <v>16823</v>
      </c>
      <c r="J1350" t="s">
        <v>239</v>
      </c>
      <c r="K1350" t="s">
        <v>234</v>
      </c>
    </row>
    <row r="1351" spans="1:11" x14ac:dyDescent="0.3">
      <c r="A1351">
        <v>26</v>
      </c>
      <c r="B1351">
        <v>482</v>
      </c>
      <c r="C1351" t="s">
        <v>235</v>
      </c>
      <c r="D1351" t="s">
        <v>229</v>
      </c>
      <c r="E1351" t="s">
        <v>230</v>
      </c>
      <c r="F1351" t="s">
        <v>237</v>
      </c>
      <c r="G1351">
        <v>3</v>
      </c>
      <c r="H1351" t="s">
        <v>238</v>
      </c>
      <c r="I1351">
        <v>2933</v>
      </c>
      <c r="J1351" t="s">
        <v>233</v>
      </c>
      <c r="K1351" t="s">
        <v>234</v>
      </c>
    </row>
    <row r="1352" spans="1:11" x14ac:dyDescent="0.3">
      <c r="A1352">
        <v>27</v>
      </c>
      <c r="B1352">
        <v>511</v>
      </c>
      <c r="C1352" t="s">
        <v>228</v>
      </c>
      <c r="D1352" t="s">
        <v>48</v>
      </c>
      <c r="E1352" t="s">
        <v>230</v>
      </c>
      <c r="F1352" t="s">
        <v>231</v>
      </c>
      <c r="G1352">
        <v>3</v>
      </c>
      <c r="H1352" t="s">
        <v>232</v>
      </c>
      <c r="I1352">
        <v>6500</v>
      </c>
      <c r="J1352" t="s">
        <v>239</v>
      </c>
      <c r="K1352" t="s">
        <v>234</v>
      </c>
    </row>
    <row r="1353" spans="1:11" x14ac:dyDescent="0.3">
      <c r="A1353">
        <v>48</v>
      </c>
      <c r="B1353">
        <v>117</v>
      </c>
      <c r="C1353" t="s">
        <v>235</v>
      </c>
      <c r="D1353" t="s">
        <v>48</v>
      </c>
      <c r="E1353" t="s">
        <v>230</v>
      </c>
      <c r="F1353" t="s">
        <v>246</v>
      </c>
      <c r="G1353">
        <v>4</v>
      </c>
      <c r="H1353" t="s">
        <v>242</v>
      </c>
      <c r="I1353">
        <v>17174</v>
      </c>
      <c r="J1353" t="s">
        <v>239</v>
      </c>
      <c r="K1353" t="s">
        <v>240</v>
      </c>
    </row>
    <row r="1354" spans="1:11" x14ac:dyDescent="0.3">
      <c r="A1354">
        <v>44</v>
      </c>
      <c r="B1354">
        <v>170</v>
      </c>
      <c r="C1354" t="s">
        <v>235</v>
      </c>
      <c r="D1354" t="s">
        <v>229</v>
      </c>
      <c r="E1354" t="s">
        <v>236</v>
      </c>
      <c r="F1354" t="s">
        <v>244</v>
      </c>
      <c r="G1354">
        <v>1</v>
      </c>
      <c r="H1354" t="s">
        <v>238</v>
      </c>
      <c r="I1354">
        <v>5033</v>
      </c>
      <c r="J1354" t="s">
        <v>239</v>
      </c>
      <c r="K1354" t="s">
        <v>234</v>
      </c>
    </row>
    <row r="1355" spans="1:11" x14ac:dyDescent="0.3">
      <c r="A1355">
        <v>34</v>
      </c>
      <c r="B1355">
        <v>967</v>
      </c>
      <c r="C1355" t="s">
        <v>235</v>
      </c>
      <c r="D1355" t="s">
        <v>250</v>
      </c>
      <c r="E1355" t="s">
        <v>236</v>
      </c>
      <c r="F1355" t="s">
        <v>237</v>
      </c>
      <c r="G1355">
        <v>1</v>
      </c>
      <c r="H1355" t="s">
        <v>238</v>
      </c>
      <c r="I1355">
        <v>2307</v>
      </c>
      <c r="J1355" t="s">
        <v>233</v>
      </c>
      <c r="K1355" t="s">
        <v>245</v>
      </c>
    </row>
    <row r="1356" spans="1:11" x14ac:dyDescent="0.3">
      <c r="A1356">
        <v>56</v>
      </c>
      <c r="B1356">
        <v>1162</v>
      </c>
      <c r="C1356" t="s">
        <v>235</v>
      </c>
      <c r="D1356" t="s">
        <v>229</v>
      </c>
      <c r="E1356" t="s">
        <v>236</v>
      </c>
      <c r="F1356" t="s">
        <v>241</v>
      </c>
      <c r="G1356">
        <v>4</v>
      </c>
      <c r="H1356" t="s">
        <v>232</v>
      </c>
      <c r="I1356">
        <v>2587</v>
      </c>
      <c r="J1356" t="s">
        <v>239</v>
      </c>
      <c r="K1356" t="s">
        <v>234</v>
      </c>
    </row>
    <row r="1357" spans="1:11" x14ac:dyDescent="0.3">
      <c r="A1357">
        <v>36</v>
      </c>
      <c r="B1357">
        <v>335</v>
      </c>
      <c r="C1357" t="s">
        <v>228</v>
      </c>
      <c r="D1357" t="s">
        <v>249</v>
      </c>
      <c r="E1357" t="s">
        <v>236</v>
      </c>
      <c r="F1357" t="s">
        <v>231</v>
      </c>
      <c r="G1357">
        <v>2</v>
      </c>
      <c r="H1357" t="s">
        <v>238</v>
      </c>
      <c r="I1357">
        <v>5507</v>
      </c>
      <c r="J1357" t="s">
        <v>239</v>
      </c>
      <c r="K1357" t="s">
        <v>234</v>
      </c>
    </row>
    <row r="1358" spans="1:11" x14ac:dyDescent="0.3">
      <c r="A1358">
        <v>41</v>
      </c>
      <c r="B1358">
        <v>337</v>
      </c>
      <c r="C1358" t="s">
        <v>228</v>
      </c>
      <c r="D1358" t="s">
        <v>249</v>
      </c>
      <c r="E1358" t="s">
        <v>230</v>
      </c>
      <c r="F1358" t="s">
        <v>231</v>
      </c>
      <c r="G1358">
        <v>2</v>
      </c>
      <c r="H1358" t="s">
        <v>238</v>
      </c>
      <c r="I1358">
        <v>4393</v>
      </c>
      <c r="J1358" t="s">
        <v>239</v>
      </c>
      <c r="K1358" t="s">
        <v>234</v>
      </c>
    </row>
    <row r="1359" spans="1:11" x14ac:dyDescent="0.3">
      <c r="A1359">
        <v>42</v>
      </c>
      <c r="B1359">
        <v>1396</v>
      </c>
      <c r="C1359" t="s">
        <v>235</v>
      </c>
      <c r="D1359" t="s">
        <v>48</v>
      </c>
      <c r="E1359" t="s">
        <v>236</v>
      </c>
      <c r="F1359" t="s">
        <v>248</v>
      </c>
      <c r="G1359">
        <v>1</v>
      </c>
      <c r="H1359" t="s">
        <v>238</v>
      </c>
      <c r="I1359">
        <v>13348</v>
      </c>
      <c r="J1359" t="s">
        <v>239</v>
      </c>
      <c r="K1359" t="s">
        <v>234</v>
      </c>
    </row>
    <row r="1360" spans="1:11" x14ac:dyDescent="0.3">
      <c r="A1360">
        <v>31</v>
      </c>
      <c r="B1360">
        <v>1079</v>
      </c>
      <c r="C1360" t="s">
        <v>228</v>
      </c>
      <c r="D1360" t="s">
        <v>48</v>
      </c>
      <c r="E1360" t="s">
        <v>230</v>
      </c>
      <c r="F1360" t="s">
        <v>231</v>
      </c>
      <c r="G1360">
        <v>4</v>
      </c>
      <c r="H1360" t="s">
        <v>242</v>
      </c>
      <c r="I1360">
        <v>6583</v>
      </c>
      <c r="J1360" t="s">
        <v>233</v>
      </c>
      <c r="K1360" t="s">
        <v>234</v>
      </c>
    </row>
    <row r="1361" spans="1:11" x14ac:dyDescent="0.3">
      <c r="A1361">
        <v>34</v>
      </c>
      <c r="B1361">
        <v>735</v>
      </c>
      <c r="C1361" t="s">
        <v>228</v>
      </c>
      <c r="D1361" t="s">
        <v>48</v>
      </c>
      <c r="E1361" t="s">
        <v>230</v>
      </c>
      <c r="F1361" t="s">
        <v>231</v>
      </c>
      <c r="G1361">
        <v>4</v>
      </c>
      <c r="H1361" t="s">
        <v>238</v>
      </c>
      <c r="I1361">
        <v>8103</v>
      </c>
      <c r="J1361" t="s">
        <v>233</v>
      </c>
      <c r="K1361" t="s">
        <v>234</v>
      </c>
    </row>
    <row r="1362" spans="1:11" x14ac:dyDescent="0.3">
      <c r="A1362">
        <v>31</v>
      </c>
      <c r="B1362">
        <v>471</v>
      </c>
      <c r="C1362" t="s">
        <v>235</v>
      </c>
      <c r="D1362" t="s">
        <v>48</v>
      </c>
      <c r="E1362" t="s">
        <v>230</v>
      </c>
      <c r="F1362" t="s">
        <v>241</v>
      </c>
      <c r="G1362">
        <v>3</v>
      </c>
      <c r="H1362" t="s">
        <v>242</v>
      </c>
      <c r="I1362">
        <v>3978</v>
      </c>
      <c r="J1362" t="s">
        <v>239</v>
      </c>
      <c r="K1362" t="s">
        <v>234</v>
      </c>
    </row>
    <row r="1363" spans="1:11" x14ac:dyDescent="0.3">
      <c r="A1363">
        <v>26</v>
      </c>
      <c r="B1363">
        <v>1096</v>
      </c>
      <c r="C1363" t="s">
        <v>235</v>
      </c>
      <c r="D1363" t="s">
        <v>43</v>
      </c>
      <c r="E1363" t="s">
        <v>236</v>
      </c>
      <c r="F1363" t="s">
        <v>241</v>
      </c>
      <c r="G1363">
        <v>4</v>
      </c>
      <c r="H1363" t="s">
        <v>238</v>
      </c>
      <c r="I1363">
        <v>2544</v>
      </c>
      <c r="J1363" t="s">
        <v>239</v>
      </c>
      <c r="K1363" t="s">
        <v>240</v>
      </c>
    </row>
    <row r="1364" spans="1:11" x14ac:dyDescent="0.3">
      <c r="A1364">
        <v>45</v>
      </c>
      <c r="B1364">
        <v>1297</v>
      </c>
      <c r="C1364" t="s">
        <v>235</v>
      </c>
      <c r="D1364" t="s">
        <v>48</v>
      </c>
      <c r="E1364" t="s">
        <v>236</v>
      </c>
      <c r="F1364" t="s">
        <v>244</v>
      </c>
      <c r="G1364">
        <v>3</v>
      </c>
      <c r="H1364" t="s">
        <v>232</v>
      </c>
      <c r="I1364">
        <v>5399</v>
      </c>
      <c r="J1364" t="s">
        <v>239</v>
      </c>
      <c r="K1364" t="s">
        <v>240</v>
      </c>
    </row>
    <row r="1365" spans="1:11" x14ac:dyDescent="0.3">
      <c r="A1365">
        <v>33</v>
      </c>
      <c r="B1365">
        <v>217</v>
      </c>
      <c r="C1365" t="s">
        <v>228</v>
      </c>
      <c r="D1365" t="s">
        <v>249</v>
      </c>
      <c r="E1365" t="s">
        <v>236</v>
      </c>
      <c r="F1365" t="s">
        <v>231</v>
      </c>
      <c r="G1365">
        <v>3</v>
      </c>
      <c r="H1365" t="s">
        <v>232</v>
      </c>
      <c r="I1365">
        <v>5487</v>
      </c>
      <c r="J1365" t="s">
        <v>239</v>
      </c>
      <c r="K1365" t="s">
        <v>234</v>
      </c>
    </row>
    <row r="1366" spans="1:11" x14ac:dyDescent="0.3">
      <c r="A1366">
        <v>28</v>
      </c>
      <c r="B1366">
        <v>783</v>
      </c>
      <c r="C1366" t="s">
        <v>228</v>
      </c>
      <c r="D1366" t="s">
        <v>229</v>
      </c>
      <c r="E1366" t="s">
        <v>236</v>
      </c>
      <c r="F1366" t="s">
        <v>231</v>
      </c>
      <c r="G1366">
        <v>4</v>
      </c>
      <c r="H1366" t="s">
        <v>238</v>
      </c>
      <c r="I1366">
        <v>6834</v>
      </c>
      <c r="J1366" t="s">
        <v>233</v>
      </c>
      <c r="K1366" t="s">
        <v>240</v>
      </c>
    </row>
    <row r="1367" spans="1:11" x14ac:dyDescent="0.3">
      <c r="A1367">
        <v>29</v>
      </c>
      <c r="B1367">
        <v>746</v>
      </c>
      <c r="C1367" t="s">
        <v>228</v>
      </c>
      <c r="D1367" t="s">
        <v>250</v>
      </c>
      <c r="E1367" t="s">
        <v>236</v>
      </c>
      <c r="F1367" t="s">
        <v>247</v>
      </c>
      <c r="G1367">
        <v>1</v>
      </c>
      <c r="H1367" t="s">
        <v>232</v>
      </c>
      <c r="I1367">
        <v>1091</v>
      </c>
      <c r="J1367" t="s">
        <v>239</v>
      </c>
      <c r="K1367" t="s">
        <v>240</v>
      </c>
    </row>
    <row r="1368" spans="1:11" x14ac:dyDescent="0.3">
      <c r="A1368">
        <v>39</v>
      </c>
      <c r="B1368">
        <v>1251</v>
      </c>
      <c r="C1368" t="s">
        <v>228</v>
      </c>
      <c r="D1368" t="s">
        <v>229</v>
      </c>
      <c r="E1368" t="s">
        <v>230</v>
      </c>
      <c r="F1368" t="s">
        <v>231</v>
      </c>
      <c r="G1368">
        <v>3</v>
      </c>
      <c r="H1368" t="s">
        <v>238</v>
      </c>
      <c r="I1368">
        <v>5736</v>
      </c>
      <c r="J1368" t="s">
        <v>239</v>
      </c>
      <c r="K1368" t="s">
        <v>245</v>
      </c>
    </row>
    <row r="1369" spans="1:11" x14ac:dyDescent="0.3">
      <c r="A1369">
        <v>27</v>
      </c>
      <c r="B1369">
        <v>1354</v>
      </c>
      <c r="C1369" t="s">
        <v>235</v>
      </c>
      <c r="D1369" t="s">
        <v>250</v>
      </c>
      <c r="E1369" t="s">
        <v>236</v>
      </c>
      <c r="F1369" t="s">
        <v>237</v>
      </c>
      <c r="G1369">
        <v>2</v>
      </c>
      <c r="H1369" t="s">
        <v>238</v>
      </c>
      <c r="I1369">
        <v>2226</v>
      </c>
      <c r="J1369" t="s">
        <v>239</v>
      </c>
      <c r="K1369" t="s">
        <v>234</v>
      </c>
    </row>
    <row r="1370" spans="1:11" x14ac:dyDescent="0.3">
      <c r="A1370">
        <v>34</v>
      </c>
      <c r="B1370">
        <v>735</v>
      </c>
      <c r="C1370" t="s">
        <v>235</v>
      </c>
      <c r="D1370" t="s">
        <v>43</v>
      </c>
      <c r="E1370" t="s">
        <v>236</v>
      </c>
      <c r="F1370" t="s">
        <v>237</v>
      </c>
      <c r="G1370">
        <v>4</v>
      </c>
      <c r="H1370" t="s">
        <v>238</v>
      </c>
      <c r="I1370">
        <v>5747</v>
      </c>
      <c r="J1370" t="s">
        <v>233</v>
      </c>
      <c r="K1370" t="s">
        <v>240</v>
      </c>
    </row>
    <row r="1371" spans="1:11" x14ac:dyDescent="0.3">
      <c r="A1371">
        <v>28</v>
      </c>
      <c r="B1371">
        <v>1475</v>
      </c>
      <c r="C1371" t="s">
        <v>228</v>
      </c>
      <c r="D1371" t="s">
        <v>249</v>
      </c>
      <c r="E1371" t="s">
        <v>230</v>
      </c>
      <c r="F1371" t="s">
        <v>231</v>
      </c>
      <c r="G1371">
        <v>3</v>
      </c>
      <c r="H1371" t="s">
        <v>232</v>
      </c>
      <c r="I1371">
        <v>9854</v>
      </c>
      <c r="J1371" t="s">
        <v>233</v>
      </c>
      <c r="K1371" t="s">
        <v>234</v>
      </c>
    </row>
    <row r="1372" spans="1:11" x14ac:dyDescent="0.3">
      <c r="A1372">
        <v>47</v>
      </c>
      <c r="B1372">
        <v>1169</v>
      </c>
      <c r="C1372" t="s">
        <v>235</v>
      </c>
      <c r="D1372" t="s">
        <v>250</v>
      </c>
      <c r="E1372" t="s">
        <v>236</v>
      </c>
      <c r="F1372" t="s">
        <v>237</v>
      </c>
      <c r="G1372">
        <v>2</v>
      </c>
      <c r="H1372" t="s">
        <v>238</v>
      </c>
      <c r="I1372">
        <v>5467</v>
      </c>
      <c r="J1372" t="s">
        <v>239</v>
      </c>
      <c r="K1372" t="s">
        <v>245</v>
      </c>
    </row>
    <row r="1373" spans="1:11" x14ac:dyDescent="0.3">
      <c r="A1373">
        <v>56</v>
      </c>
      <c r="B1373">
        <v>1443</v>
      </c>
      <c r="C1373" t="s">
        <v>228</v>
      </c>
      <c r="D1373" t="s">
        <v>249</v>
      </c>
      <c r="E1373" t="s">
        <v>230</v>
      </c>
      <c r="F1373" t="s">
        <v>231</v>
      </c>
      <c r="G1373">
        <v>1</v>
      </c>
      <c r="H1373" t="s">
        <v>238</v>
      </c>
      <c r="I1373">
        <v>5380</v>
      </c>
      <c r="J1373" t="s">
        <v>239</v>
      </c>
      <c r="K1373" t="s">
        <v>234</v>
      </c>
    </row>
    <row r="1374" spans="1:11" x14ac:dyDescent="0.3">
      <c r="A1374">
        <v>39</v>
      </c>
      <c r="B1374">
        <v>867</v>
      </c>
      <c r="C1374" t="s">
        <v>235</v>
      </c>
      <c r="D1374" t="s">
        <v>48</v>
      </c>
      <c r="E1374" t="s">
        <v>236</v>
      </c>
      <c r="F1374" t="s">
        <v>243</v>
      </c>
      <c r="G1374">
        <v>1</v>
      </c>
      <c r="H1374" t="s">
        <v>238</v>
      </c>
      <c r="I1374">
        <v>5151</v>
      </c>
      <c r="J1374" t="s">
        <v>239</v>
      </c>
      <c r="K1374" t="s">
        <v>234</v>
      </c>
    </row>
    <row r="1375" spans="1:11" x14ac:dyDescent="0.3">
      <c r="A1375">
        <v>38</v>
      </c>
      <c r="B1375">
        <v>1394</v>
      </c>
      <c r="C1375" t="s">
        <v>235</v>
      </c>
      <c r="D1375" t="s">
        <v>48</v>
      </c>
      <c r="E1375" t="s">
        <v>230</v>
      </c>
      <c r="F1375" t="s">
        <v>237</v>
      </c>
      <c r="G1375">
        <v>2</v>
      </c>
      <c r="H1375" t="s">
        <v>242</v>
      </c>
      <c r="I1375">
        <v>2133</v>
      </c>
      <c r="J1375" t="s">
        <v>233</v>
      </c>
      <c r="K1375" t="s">
        <v>240</v>
      </c>
    </row>
    <row r="1376" spans="1:11" x14ac:dyDescent="0.3">
      <c r="A1376">
        <v>58</v>
      </c>
      <c r="B1376">
        <v>605</v>
      </c>
      <c r="C1376" t="s">
        <v>228</v>
      </c>
      <c r="D1376" t="s">
        <v>229</v>
      </c>
      <c r="E1376" t="s">
        <v>230</v>
      </c>
      <c r="F1376" t="s">
        <v>246</v>
      </c>
      <c r="G1376">
        <v>4</v>
      </c>
      <c r="H1376" t="s">
        <v>238</v>
      </c>
      <c r="I1376">
        <v>17875</v>
      </c>
      <c r="J1376" t="s">
        <v>233</v>
      </c>
      <c r="K1376" t="s">
        <v>234</v>
      </c>
    </row>
    <row r="1377" spans="1:11" x14ac:dyDescent="0.3">
      <c r="A1377">
        <v>32</v>
      </c>
      <c r="B1377">
        <v>238</v>
      </c>
      <c r="C1377" t="s">
        <v>235</v>
      </c>
      <c r="D1377" t="s">
        <v>229</v>
      </c>
      <c r="E1377" t="s">
        <v>230</v>
      </c>
      <c r="F1377" t="s">
        <v>237</v>
      </c>
      <c r="G1377">
        <v>3</v>
      </c>
      <c r="H1377" t="s">
        <v>232</v>
      </c>
      <c r="I1377">
        <v>2432</v>
      </c>
      <c r="J1377" t="s">
        <v>233</v>
      </c>
      <c r="K1377" t="s">
        <v>240</v>
      </c>
    </row>
    <row r="1378" spans="1:11" x14ac:dyDescent="0.3">
      <c r="A1378">
        <v>38</v>
      </c>
      <c r="B1378">
        <v>1206</v>
      </c>
      <c r="C1378" t="s">
        <v>235</v>
      </c>
      <c r="D1378" t="s">
        <v>229</v>
      </c>
      <c r="E1378" t="s">
        <v>236</v>
      </c>
      <c r="F1378" t="s">
        <v>237</v>
      </c>
      <c r="G1378">
        <v>4</v>
      </c>
      <c r="H1378" t="s">
        <v>242</v>
      </c>
      <c r="I1378">
        <v>4771</v>
      </c>
      <c r="J1378" t="s">
        <v>239</v>
      </c>
      <c r="K1378" t="s">
        <v>234</v>
      </c>
    </row>
    <row r="1379" spans="1:11" x14ac:dyDescent="0.3">
      <c r="A1379">
        <v>49</v>
      </c>
      <c r="B1379">
        <v>1064</v>
      </c>
      <c r="C1379" t="s">
        <v>235</v>
      </c>
      <c r="D1379" t="s">
        <v>229</v>
      </c>
      <c r="E1379" t="s">
        <v>236</v>
      </c>
      <c r="F1379" t="s">
        <v>248</v>
      </c>
      <c r="G1379">
        <v>4</v>
      </c>
      <c r="H1379" t="s">
        <v>238</v>
      </c>
      <c r="I1379">
        <v>19161</v>
      </c>
      <c r="J1379" t="s">
        <v>239</v>
      </c>
      <c r="K1379" t="s">
        <v>240</v>
      </c>
    </row>
    <row r="1380" spans="1:11" x14ac:dyDescent="0.3">
      <c r="A1380">
        <v>42</v>
      </c>
      <c r="B1380">
        <v>419</v>
      </c>
      <c r="C1380" t="s">
        <v>228</v>
      </c>
      <c r="D1380" t="s">
        <v>249</v>
      </c>
      <c r="E1380" t="s">
        <v>236</v>
      </c>
      <c r="F1380" t="s">
        <v>231</v>
      </c>
      <c r="G1380">
        <v>4</v>
      </c>
      <c r="H1380" t="s">
        <v>242</v>
      </c>
      <c r="I1380">
        <v>5087</v>
      </c>
      <c r="J1380" t="s">
        <v>233</v>
      </c>
      <c r="K1380" t="s">
        <v>234</v>
      </c>
    </row>
    <row r="1381" spans="1:11" x14ac:dyDescent="0.3">
      <c r="A1381">
        <v>27</v>
      </c>
      <c r="B1381">
        <v>1337</v>
      </c>
      <c r="C1381" t="s">
        <v>251</v>
      </c>
      <c r="D1381" t="s">
        <v>251</v>
      </c>
      <c r="E1381" t="s">
        <v>230</v>
      </c>
      <c r="F1381" t="s">
        <v>251</v>
      </c>
      <c r="G1381">
        <v>2</v>
      </c>
      <c r="H1381" t="s">
        <v>238</v>
      </c>
      <c r="I1381">
        <v>2863</v>
      </c>
      <c r="J1381" t="s">
        <v>239</v>
      </c>
      <c r="K1381" t="s">
        <v>240</v>
      </c>
    </row>
    <row r="1382" spans="1:11" x14ac:dyDescent="0.3">
      <c r="A1382">
        <v>35</v>
      </c>
      <c r="B1382">
        <v>682</v>
      </c>
      <c r="C1382" t="s">
        <v>228</v>
      </c>
      <c r="D1382" t="s">
        <v>48</v>
      </c>
      <c r="E1382" t="s">
        <v>236</v>
      </c>
      <c r="F1382" t="s">
        <v>231</v>
      </c>
      <c r="G1382">
        <v>1</v>
      </c>
      <c r="H1382" t="s">
        <v>238</v>
      </c>
      <c r="I1382">
        <v>5561</v>
      </c>
      <c r="J1382" t="s">
        <v>239</v>
      </c>
      <c r="K1382" t="s">
        <v>234</v>
      </c>
    </row>
    <row r="1383" spans="1:11" x14ac:dyDescent="0.3">
      <c r="A1383">
        <v>28</v>
      </c>
      <c r="B1383">
        <v>1103</v>
      </c>
      <c r="C1383" t="s">
        <v>235</v>
      </c>
      <c r="D1383" t="s">
        <v>48</v>
      </c>
      <c r="E1383" t="s">
        <v>236</v>
      </c>
      <c r="F1383" t="s">
        <v>237</v>
      </c>
      <c r="G1383">
        <v>3</v>
      </c>
      <c r="H1383" t="s">
        <v>232</v>
      </c>
      <c r="I1383">
        <v>2144</v>
      </c>
      <c r="J1383" t="s">
        <v>239</v>
      </c>
      <c r="K1383" t="s">
        <v>245</v>
      </c>
    </row>
    <row r="1384" spans="1:11" x14ac:dyDescent="0.3">
      <c r="A1384">
        <v>31</v>
      </c>
      <c r="B1384">
        <v>976</v>
      </c>
      <c r="C1384" t="s">
        <v>235</v>
      </c>
      <c r="D1384" t="s">
        <v>48</v>
      </c>
      <c r="E1384" t="s">
        <v>236</v>
      </c>
      <c r="F1384" t="s">
        <v>237</v>
      </c>
      <c r="G1384">
        <v>1</v>
      </c>
      <c r="H1384" t="s">
        <v>242</v>
      </c>
      <c r="I1384">
        <v>3065</v>
      </c>
      <c r="J1384" t="s">
        <v>233</v>
      </c>
      <c r="K1384" t="s">
        <v>245</v>
      </c>
    </row>
    <row r="1385" spans="1:11" x14ac:dyDescent="0.3">
      <c r="A1385">
        <v>36</v>
      </c>
      <c r="B1385">
        <v>1351</v>
      </c>
      <c r="C1385" t="s">
        <v>235</v>
      </c>
      <c r="D1385" t="s">
        <v>229</v>
      </c>
      <c r="E1385" t="s">
        <v>236</v>
      </c>
      <c r="F1385" t="s">
        <v>241</v>
      </c>
      <c r="G1385">
        <v>2</v>
      </c>
      <c r="H1385" t="s">
        <v>238</v>
      </c>
      <c r="I1385">
        <v>2810</v>
      </c>
      <c r="J1385" t="s">
        <v>239</v>
      </c>
      <c r="K1385" t="s">
        <v>245</v>
      </c>
    </row>
    <row r="1386" spans="1:11" x14ac:dyDescent="0.3">
      <c r="A1386">
        <v>34</v>
      </c>
      <c r="B1386">
        <v>937</v>
      </c>
      <c r="C1386" t="s">
        <v>228</v>
      </c>
      <c r="D1386" t="s">
        <v>249</v>
      </c>
      <c r="E1386" t="s">
        <v>236</v>
      </c>
      <c r="F1386" t="s">
        <v>231</v>
      </c>
      <c r="G1386">
        <v>4</v>
      </c>
      <c r="H1386" t="s">
        <v>232</v>
      </c>
      <c r="I1386">
        <v>9888</v>
      </c>
      <c r="J1386" t="s">
        <v>239</v>
      </c>
      <c r="K1386" t="s">
        <v>234</v>
      </c>
    </row>
    <row r="1387" spans="1:11" x14ac:dyDescent="0.3">
      <c r="A1387">
        <v>34</v>
      </c>
      <c r="B1387">
        <v>1239</v>
      </c>
      <c r="C1387" t="s">
        <v>228</v>
      </c>
      <c r="D1387" t="s">
        <v>48</v>
      </c>
      <c r="E1387" t="s">
        <v>236</v>
      </c>
      <c r="F1387" t="s">
        <v>231</v>
      </c>
      <c r="G1387">
        <v>3</v>
      </c>
      <c r="H1387" t="s">
        <v>242</v>
      </c>
      <c r="I1387">
        <v>8628</v>
      </c>
      <c r="J1387" t="s">
        <v>239</v>
      </c>
      <c r="K1387" t="s">
        <v>234</v>
      </c>
    </row>
    <row r="1388" spans="1:11" x14ac:dyDescent="0.3">
      <c r="A1388">
        <v>26</v>
      </c>
      <c r="B1388">
        <v>157</v>
      </c>
      <c r="C1388" t="s">
        <v>235</v>
      </c>
      <c r="D1388" t="s">
        <v>48</v>
      </c>
      <c r="E1388" t="s">
        <v>236</v>
      </c>
      <c r="F1388" t="s">
        <v>241</v>
      </c>
      <c r="G1388">
        <v>1</v>
      </c>
      <c r="H1388" t="s">
        <v>232</v>
      </c>
      <c r="I1388">
        <v>2867</v>
      </c>
      <c r="J1388" t="s">
        <v>239</v>
      </c>
      <c r="K1388" t="s">
        <v>234</v>
      </c>
    </row>
    <row r="1389" spans="1:11" x14ac:dyDescent="0.3">
      <c r="A1389">
        <v>29</v>
      </c>
      <c r="B1389">
        <v>136</v>
      </c>
      <c r="C1389" t="s">
        <v>235</v>
      </c>
      <c r="D1389" t="s">
        <v>229</v>
      </c>
      <c r="E1389" t="s">
        <v>236</v>
      </c>
      <c r="F1389" t="s">
        <v>244</v>
      </c>
      <c r="G1389">
        <v>1</v>
      </c>
      <c r="H1389" t="s">
        <v>238</v>
      </c>
      <c r="I1389">
        <v>5373</v>
      </c>
      <c r="J1389" t="s">
        <v>239</v>
      </c>
      <c r="K1389" t="s">
        <v>234</v>
      </c>
    </row>
    <row r="1390" spans="1:11" x14ac:dyDescent="0.3">
      <c r="A1390">
        <v>32</v>
      </c>
      <c r="B1390">
        <v>1146</v>
      </c>
      <c r="C1390" t="s">
        <v>235</v>
      </c>
      <c r="D1390" t="s">
        <v>48</v>
      </c>
      <c r="E1390" t="s">
        <v>230</v>
      </c>
      <c r="F1390" t="s">
        <v>244</v>
      </c>
      <c r="G1390">
        <v>4</v>
      </c>
      <c r="H1390" t="s">
        <v>242</v>
      </c>
      <c r="I1390">
        <v>6667</v>
      </c>
      <c r="J1390" t="s">
        <v>239</v>
      </c>
      <c r="K1390" t="s">
        <v>245</v>
      </c>
    </row>
    <row r="1391" spans="1:11" x14ac:dyDescent="0.3">
      <c r="A1391">
        <v>31</v>
      </c>
      <c r="B1391">
        <v>1125</v>
      </c>
      <c r="C1391" t="s">
        <v>235</v>
      </c>
      <c r="D1391" t="s">
        <v>229</v>
      </c>
      <c r="E1391" t="s">
        <v>236</v>
      </c>
      <c r="F1391" t="s">
        <v>237</v>
      </c>
      <c r="G1391">
        <v>1</v>
      </c>
      <c r="H1391" t="s">
        <v>238</v>
      </c>
      <c r="I1391">
        <v>5003</v>
      </c>
      <c r="J1391" t="s">
        <v>239</v>
      </c>
      <c r="K1391" t="s">
        <v>240</v>
      </c>
    </row>
    <row r="1392" spans="1:11" x14ac:dyDescent="0.3">
      <c r="A1392">
        <v>28</v>
      </c>
      <c r="B1392">
        <v>1404</v>
      </c>
      <c r="C1392" t="s">
        <v>235</v>
      </c>
      <c r="D1392" t="s">
        <v>250</v>
      </c>
      <c r="E1392" t="s">
        <v>236</v>
      </c>
      <c r="F1392" t="s">
        <v>241</v>
      </c>
      <c r="G1392">
        <v>4</v>
      </c>
      <c r="H1392" t="s">
        <v>242</v>
      </c>
      <c r="I1392">
        <v>2367</v>
      </c>
      <c r="J1392" t="s">
        <v>239</v>
      </c>
      <c r="K1392" t="s">
        <v>234</v>
      </c>
    </row>
    <row r="1393" spans="1:11" x14ac:dyDescent="0.3">
      <c r="A1393">
        <v>38</v>
      </c>
      <c r="B1393">
        <v>1404</v>
      </c>
      <c r="C1393" t="s">
        <v>228</v>
      </c>
      <c r="D1393" t="s">
        <v>229</v>
      </c>
      <c r="E1393" t="s">
        <v>236</v>
      </c>
      <c r="F1393" t="s">
        <v>247</v>
      </c>
      <c r="G1393">
        <v>1</v>
      </c>
      <c r="H1393" t="s">
        <v>232</v>
      </c>
      <c r="I1393">
        <v>2858</v>
      </c>
      <c r="J1393" t="s">
        <v>239</v>
      </c>
      <c r="K1393" t="s">
        <v>234</v>
      </c>
    </row>
    <row r="1394" spans="1:11" x14ac:dyDescent="0.3">
      <c r="A1394">
        <v>35</v>
      </c>
      <c r="B1394">
        <v>1224</v>
      </c>
      <c r="C1394" t="s">
        <v>228</v>
      </c>
      <c r="D1394" t="s">
        <v>229</v>
      </c>
      <c r="E1394" t="s">
        <v>230</v>
      </c>
      <c r="F1394" t="s">
        <v>231</v>
      </c>
      <c r="G1394">
        <v>4</v>
      </c>
      <c r="H1394" t="s">
        <v>238</v>
      </c>
      <c r="I1394">
        <v>5204</v>
      </c>
      <c r="J1394" t="s">
        <v>233</v>
      </c>
      <c r="K1394" t="s">
        <v>234</v>
      </c>
    </row>
    <row r="1395" spans="1:11" x14ac:dyDescent="0.3">
      <c r="A1395">
        <v>27</v>
      </c>
      <c r="B1395">
        <v>954</v>
      </c>
      <c r="C1395" t="s">
        <v>228</v>
      </c>
      <c r="D1395" t="s">
        <v>249</v>
      </c>
      <c r="E1395" t="s">
        <v>236</v>
      </c>
      <c r="F1395" t="s">
        <v>231</v>
      </c>
      <c r="G1395">
        <v>4</v>
      </c>
      <c r="H1395" t="s">
        <v>232</v>
      </c>
      <c r="I1395">
        <v>4105</v>
      </c>
      <c r="J1395" t="s">
        <v>239</v>
      </c>
      <c r="K1395" t="s">
        <v>234</v>
      </c>
    </row>
    <row r="1396" spans="1:11" x14ac:dyDescent="0.3">
      <c r="A1396">
        <v>32</v>
      </c>
      <c r="B1396">
        <v>1373</v>
      </c>
      <c r="C1396" t="s">
        <v>235</v>
      </c>
      <c r="D1396" t="s">
        <v>229</v>
      </c>
      <c r="E1396" t="s">
        <v>236</v>
      </c>
      <c r="F1396" t="s">
        <v>243</v>
      </c>
      <c r="G1396">
        <v>4</v>
      </c>
      <c r="H1396" t="s">
        <v>232</v>
      </c>
      <c r="I1396">
        <v>9679</v>
      </c>
      <c r="J1396" t="s">
        <v>239</v>
      </c>
      <c r="K1396" t="s">
        <v>234</v>
      </c>
    </row>
    <row r="1397" spans="1:11" x14ac:dyDescent="0.3">
      <c r="A1397">
        <v>31</v>
      </c>
      <c r="B1397">
        <v>754</v>
      </c>
      <c r="C1397" t="s">
        <v>228</v>
      </c>
      <c r="D1397" t="s">
        <v>249</v>
      </c>
      <c r="E1397" t="s">
        <v>236</v>
      </c>
      <c r="F1397" t="s">
        <v>231</v>
      </c>
      <c r="G1397">
        <v>4</v>
      </c>
      <c r="H1397" t="s">
        <v>238</v>
      </c>
      <c r="I1397">
        <v>5617</v>
      </c>
      <c r="J1397" t="s">
        <v>233</v>
      </c>
      <c r="K1397" t="s">
        <v>240</v>
      </c>
    </row>
    <row r="1398" spans="1:11" x14ac:dyDescent="0.3">
      <c r="A1398">
        <v>53</v>
      </c>
      <c r="B1398">
        <v>1168</v>
      </c>
      <c r="C1398" t="s">
        <v>228</v>
      </c>
      <c r="D1398" t="s">
        <v>229</v>
      </c>
      <c r="E1398" t="s">
        <v>236</v>
      </c>
      <c r="F1398" t="s">
        <v>231</v>
      </c>
      <c r="G1398">
        <v>1</v>
      </c>
      <c r="H1398" t="s">
        <v>232</v>
      </c>
      <c r="I1398">
        <v>10448</v>
      </c>
      <c r="J1398" t="s">
        <v>233</v>
      </c>
      <c r="K1398" t="s">
        <v>234</v>
      </c>
    </row>
    <row r="1399" spans="1:11" x14ac:dyDescent="0.3">
      <c r="A1399">
        <v>54</v>
      </c>
      <c r="B1399">
        <v>155</v>
      </c>
      <c r="C1399" t="s">
        <v>235</v>
      </c>
      <c r="D1399" t="s">
        <v>229</v>
      </c>
      <c r="E1399" t="s">
        <v>230</v>
      </c>
      <c r="F1399" t="s">
        <v>237</v>
      </c>
      <c r="G1399">
        <v>3</v>
      </c>
      <c r="H1399" t="s">
        <v>238</v>
      </c>
      <c r="I1399">
        <v>2897</v>
      </c>
      <c r="J1399" t="s">
        <v>239</v>
      </c>
      <c r="K1399" t="s">
        <v>234</v>
      </c>
    </row>
    <row r="1400" spans="1:11" x14ac:dyDescent="0.3">
      <c r="A1400">
        <v>33</v>
      </c>
      <c r="B1400">
        <v>1303</v>
      </c>
      <c r="C1400" t="s">
        <v>235</v>
      </c>
      <c r="D1400" t="s">
        <v>229</v>
      </c>
      <c r="E1400" t="s">
        <v>236</v>
      </c>
      <c r="F1400" t="s">
        <v>244</v>
      </c>
      <c r="G1400">
        <v>3</v>
      </c>
      <c r="H1400" t="s">
        <v>242</v>
      </c>
      <c r="I1400">
        <v>5968</v>
      </c>
      <c r="J1400" t="s">
        <v>239</v>
      </c>
      <c r="K1400" t="s">
        <v>240</v>
      </c>
    </row>
    <row r="1401" spans="1:11" x14ac:dyDescent="0.3">
      <c r="A1401">
        <v>43</v>
      </c>
      <c r="B1401">
        <v>574</v>
      </c>
      <c r="C1401" t="s">
        <v>235</v>
      </c>
      <c r="D1401" t="s">
        <v>229</v>
      </c>
      <c r="E1401" t="s">
        <v>236</v>
      </c>
      <c r="F1401" t="s">
        <v>244</v>
      </c>
      <c r="G1401">
        <v>3</v>
      </c>
      <c r="H1401" t="s">
        <v>238</v>
      </c>
      <c r="I1401">
        <v>7510</v>
      </c>
      <c r="J1401" t="s">
        <v>239</v>
      </c>
      <c r="K1401" t="s">
        <v>234</v>
      </c>
    </row>
    <row r="1402" spans="1:11" x14ac:dyDescent="0.3">
      <c r="A1402">
        <v>38</v>
      </c>
      <c r="B1402">
        <v>1444</v>
      </c>
      <c r="C1402" t="s">
        <v>251</v>
      </c>
      <c r="D1402" t="s">
        <v>43</v>
      </c>
      <c r="E1402" t="s">
        <v>236</v>
      </c>
      <c r="F1402" t="s">
        <v>251</v>
      </c>
      <c r="G1402">
        <v>2</v>
      </c>
      <c r="H1402" t="s">
        <v>238</v>
      </c>
      <c r="I1402">
        <v>2991</v>
      </c>
      <c r="J1402" t="s">
        <v>233</v>
      </c>
      <c r="K1402" t="s">
        <v>240</v>
      </c>
    </row>
    <row r="1403" spans="1:11" x14ac:dyDescent="0.3">
      <c r="A1403">
        <v>55</v>
      </c>
      <c r="B1403">
        <v>189</v>
      </c>
      <c r="C1403" t="s">
        <v>251</v>
      </c>
      <c r="D1403" t="s">
        <v>251</v>
      </c>
      <c r="E1403" t="s">
        <v>236</v>
      </c>
      <c r="F1403" t="s">
        <v>246</v>
      </c>
      <c r="G1403">
        <v>2</v>
      </c>
      <c r="H1403" t="s">
        <v>238</v>
      </c>
      <c r="I1403">
        <v>19636</v>
      </c>
      <c r="J1403" t="s">
        <v>233</v>
      </c>
      <c r="K1403" t="s">
        <v>234</v>
      </c>
    </row>
    <row r="1404" spans="1:11" x14ac:dyDescent="0.3">
      <c r="A1404">
        <v>31</v>
      </c>
      <c r="B1404">
        <v>1276</v>
      </c>
      <c r="C1404" t="s">
        <v>235</v>
      </c>
      <c r="D1404" t="s">
        <v>48</v>
      </c>
      <c r="E1404" t="s">
        <v>230</v>
      </c>
      <c r="F1404" t="s">
        <v>241</v>
      </c>
      <c r="G1404">
        <v>4</v>
      </c>
      <c r="H1404" t="s">
        <v>242</v>
      </c>
      <c r="I1404">
        <v>1129</v>
      </c>
      <c r="J1404" t="s">
        <v>233</v>
      </c>
      <c r="K1404" t="s">
        <v>234</v>
      </c>
    </row>
    <row r="1405" spans="1:11" x14ac:dyDescent="0.3">
      <c r="A1405">
        <v>39</v>
      </c>
      <c r="B1405">
        <v>119</v>
      </c>
      <c r="C1405" t="s">
        <v>228</v>
      </c>
      <c r="D1405" t="s">
        <v>249</v>
      </c>
      <c r="E1405" t="s">
        <v>236</v>
      </c>
      <c r="F1405" t="s">
        <v>231</v>
      </c>
      <c r="G1405">
        <v>1</v>
      </c>
      <c r="H1405" t="s">
        <v>232</v>
      </c>
      <c r="I1405">
        <v>13341</v>
      </c>
      <c r="J1405" t="s">
        <v>239</v>
      </c>
      <c r="K1405" t="s">
        <v>234</v>
      </c>
    </row>
    <row r="1406" spans="1:11" x14ac:dyDescent="0.3">
      <c r="A1406">
        <v>42</v>
      </c>
      <c r="B1406">
        <v>335</v>
      </c>
      <c r="C1406" t="s">
        <v>235</v>
      </c>
      <c r="D1406" t="s">
        <v>229</v>
      </c>
      <c r="E1406" t="s">
        <v>236</v>
      </c>
      <c r="F1406" t="s">
        <v>237</v>
      </c>
      <c r="G1406">
        <v>3</v>
      </c>
      <c r="H1406" t="s">
        <v>232</v>
      </c>
      <c r="I1406">
        <v>4332</v>
      </c>
      <c r="J1406" t="s">
        <v>239</v>
      </c>
      <c r="K1406" t="s">
        <v>245</v>
      </c>
    </row>
    <row r="1407" spans="1:11" x14ac:dyDescent="0.3">
      <c r="A1407">
        <v>31</v>
      </c>
      <c r="B1407">
        <v>697</v>
      </c>
      <c r="C1407" t="s">
        <v>235</v>
      </c>
      <c r="D1407" t="s">
        <v>48</v>
      </c>
      <c r="E1407" t="s">
        <v>230</v>
      </c>
      <c r="F1407" t="s">
        <v>248</v>
      </c>
      <c r="G1407">
        <v>3</v>
      </c>
      <c r="H1407" t="s">
        <v>238</v>
      </c>
      <c r="I1407">
        <v>11031</v>
      </c>
      <c r="J1407" t="s">
        <v>239</v>
      </c>
      <c r="K1407" t="s">
        <v>245</v>
      </c>
    </row>
    <row r="1408" spans="1:11" x14ac:dyDescent="0.3">
      <c r="A1408">
        <v>54</v>
      </c>
      <c r="B1408">
        <v>157</v>
      </c>
      <c r="C1408" t="s">
        <v>235</v>
      </c>
      <c r="D1408" t="s">
        <v>48</v>
      </c>
      <c r="E1408" t="s">
        <v>230</v>
      </c>
      <c r="F1408" t="s">
        <v>243</v>
      </c>
      <c r="G1408">
        <v>1</v>
      </c>
      <c r="H1408" t="s">
        <v>232</v>
      </c>
      <c r="I1408">
        <v>4440</v>
      </c>
      <c r="J1408" t="s">
        <v>233</v>
      </c>
      <c r="K1408" t="s">
        <v>234</v>
      </c>
    </row>
    <row r="1409" spans="1:11" x14ac:dyDescent="0.3">
      <c r="A1409">
        <v>24</v>
      </c>
      <c r="B1409">
        <v>771</v>
      </c>
      <c r="C1409" t="s">
        <v>235</v>
      </c>
      <c r="D1409" t="s">
        <v>229</v>
      </c>
      <c r="E1409" t="s">
        <v>236</v>
      </c>
      <c r="F1409" t="s">
        <v>244</v>
      </c>
      <c r="G1409">
        <v>3</v>
      </c>
      <c r="H1409" t="s">
        <v>232</v>
      </c>
      <c r="I1409">
        <v>4617</v>
      </c>
      <c r="J1409" t="s">
        <v>239</v>
      </c>
      <c r="K1409" t="s">
        <v>234</v>
      </c>
    </row>
    <row r="1410" spans="1:11" x14ac:dyDescent="0.3">
      <c r="A1410">
        <v>23</v>
      </c>
      <c r="B1410">
        <v>571</v>
      </c>
      <c r="C1410" t="s">
        <v>235</v>
      </c>
      <c r="D1410" t="s">
        <v>43</v>
      </c>
      <c r="E1410" t="s">
        <v>236</v>
      </c>
      <c r="F1410" t="s">
        <v>241</v>
      </c>
      <c r="G1410">
        <v>4</v>
      </c>
      <c r="H1410" t="s">
        <v>232</v>
      </c>
      <c r="I1410">
        <v>2647</v>
      </c>
      <c r="J1410" t="s">
        <v>239</v>
      </c>
      <c r="K1410" t="s">
        <v>234</v>
      </c>
    </row>
    <row r="1411" spans="1:11" x14ac:dyDescent="0.3">
      <c r="A1411">
        <v>40</v>
      </c>
      <c r="B1411">
        <v>692</v>
      </c>
      <c r="C1411" t="s">
        <v>235</v>
      </c>
      <c r="D1411" t="s">
        <v>250</v>
      </c>
      <c r="E1411" t="s">
        <v>230</v>
      </c>
      <c r="F1411" t="s">
        <v>241</v>
      </c>
      <c r="G1411">
        <v>3</v>
      </c>
      <c r="H1411" t="s">
        <v>238</v>
      </c>
      <c r="I1411">
        <v>6323</v>
      </c>
      <c r="J1411" t="s">
        <v>239</v>
      </c>
      <c r="K1411" t="s">
        <v>240</v>
      </c>
    </row>
    <row r="1412" spans="1:11" x14ac:dyDescent="0.3">
      <c r="A1412">
        <v>40</v>
      </c>
      <c r="B1412">
        <v>444</v>
      </c>
      <c r="C1412" t="s">
        <v>228</v>
      </c>
      <c r="D1412" t="s">
        <v>249</v>
      </c>
      <c r="E1412" t="s">
        <v>230</v>
      </c>
      <c r="F1412" t="s">
        <v>231</v>
      </c>
      <c r="G1412">
        <v>2</v>
      </c>
      <c r="H1412" t="s">
        <v>238</v>
      </c>
      <c r="I1412">
        <v>5677</v>
      </c>
      <c r="J1412" t="s">
        <v>239</v>
      </c>
      <c r="K1412" t="s">
        <v>234</v>
      </c>
    </row>
    <row r="1413" spans="1:11" x14ac:dyDescent="0.3">
      <c r="A1413">
        <v>25</v>
      </c>
      <c r="B1413">
        <v>309</v>
      </c>
      <c r="C1413" t="s">
        <v>251</v>
      </c>
      <c r="D1413" t="s">
        <v>251</v>
      </c>
      <c r="E1413" t="s">
        <v>230</v>
      </c>
      <c r="F1413" t="s">
        <v>251</v>
      </c>
      <c r="G1413">
        <v>2</v>
      </c>
      <c r="H1413" t="s">
        <v>238</v>
      </c>
      <c r="I1413">
        <v>2187</v>
      </c>
      <c r="J1413" t="s">
        <v>239</v>
      </c>
      <c r="K1413" t="s">
        <v>234</v>
      </c>
    </row>
    <row r="1414" spans="1:11" x14ac:dyDescent="0.3">
      <c r="A1414">
        <v>30</v>
      </c>
      <c r="B1414">
        <v>911</v>
      </c>
      <c r="C1414" t="s">
        <v>235</v>
      </c>
      <c r="D1414" t="s">
        <v>48</v>
      </c>
      <c r="E1414" t="s">
        <v>236</v>
      </c>
      <c r="F1414" t="s">
        <v>241</v>
      </c>
      <c r="G1414">
        <v>2</v>
      </c>
      <c r="H1414" t="s">
        <v>238</v>
      </c>
      <c r="I1414">
        <v>3748</v>
      </c>
      <c r="J1414" t="s">
        <v>239</v>
      </c>
      <c r="K1414" t="s">
        <v>234</v>
      </c>
    </row>
    <row r="1415" spans="1:11" x14ac:dyDescent="0.3">
      <c r="A1415">
        <v>25</v>
      </c>
      <c r="B1415">
        <v>977</v>
      </c>
      <c r="C1415" t="s">
        <v>235</v>
      </c>
      <c r="D1415" t="s">
        <v>43</v>
      </c>
      <c r="E1415" t="s">
        <v>236</v>
      </c>
      <c r="F1415" t="s">
        <v>241</v>
      </c>
      <c r="G1415">
        <v>3</v>
      </c>
      <c r="H1415" t="s">
        <v>242</v>
      </c>
      <c r="I1415">
        <v>3977</v>
      </c>
      <c r="J1415" t="s">
        <v>233</v>
      </c>
      <c r="K1415" t="s">
        <v>234</v>
      </c>
    </row>
    <row r="1416" spans="1:11" x14ac:dyDescent="0.3">
      <c r="A1416">
        <v>47</v>
      </c>
      <c r="B1416">
        <v>1180</v>
      </c>
      <c r="C1416" t="s">
        <v>235</v>
      </c>
      <c r="D1416" t="s">
        <v>48</v>
      </c>
      <c r="E1416" t="s">
        <v>236</v>
      </c>
      <c r="F1416" t="s">
        <v>244</v>
      </c>
      <c r="G1416">
        <v>3</v>
      </c>
      <c r="H1416" t="s">
        <v>232</v>
      </c>
      <c r="I1416">
        <v>8633</v>
      </c>
      <c r="J1416" t="s">
        <v>239</v>
      </c>
      <c r="K1416" t="s">
        <v>234</v>
      </c>
    </row>
    <row r="1417" spans="1:11" x14ac:dyDescent="0.3">
      <c r="A1417">
        <v>33</v>
      </c>
      <c r="B1417">
        <v>1313</v>
      </c>
      <c r="C1417" t="s">
        <v>235</v>
      </c>
      <c r="D1417" t="s">
        <v>48</v>
      </c>
      <c r="E1417" t="s">
        <v>236</v>
      </c>
      <c r="F1417" t="s">
        <v>241</v>
      </c>
      <c r="G1417">
        <v>3</v>
      </c>
      <c r="H1417" t="s">
        <v>242</v>
      </c>
      <c r="I1417">
        <v>2008</v>
      </c>
      <c r="J1417" t="s">
        <v>239</v>
      </c>
      <c r="K1417" t="s">
        <v>245</v>
      </c>
    </row>
    <row r="1418" spans="1:11" x14ac:dyDescent="0.3">
      <c r="A1418">
        <v>38</v>
      </c>
      <c r="B1418">
        <v>1321</v>
      </c>
      <c r="C1418" t="s">
        <v>228</v>
      </c>
      <c r="D1418" t="s">
        <v>229</v>
      </c>
      <c r="E1418" t="s">
        <v>236</v>
      </c>
      <c r="F1418" t="s">
        <v>231</v>
      </c>
      <c r="G1418">
        <v>2</v>
      </c>
      <c r="H1418" t="s">
        <v>238</v>
      </c>
      <c r="I1418">
        <v>4440</v>
      </c>
      <c r="J1418" t="s">
        <v>239</v>
      </c>
      <c r="K1418" t="s">
        <v>234</v>
      </c>
    </row>
    <row r="1419" spans="1:11" x14ac:dyDescent="0.3">
      <c r="A1419">
        <v>31</v>
      </c>
      <c r="B1419">
        <v>1154</v>
      </c>
      <c r="C1419" t="s">
        <v>228</v>
      </c>
      <c r="D1419" t="s">
        <v>229</v>
      </c>
      <c r="E1419" t="s">
        <v>236</v>
      </c>
      <c r="F1419" t="s">
        <v>247</v>
      </c>
      <c r="G1419">
        <v>3</v>
      </c>
      <c r="H1419" t="s">
        <v>238</v>
      </c>
      <c r="I1419">
        <v>3067</v>
      </c>
      <c r="J1419" t="s">
        <v>239</v>
      </c>
      <c r="K1419" t="s">
        <v>234</v>
      </c>
    </row>
    <row r="1420" spans="1:11" x14ac:dyDescent="0.3">
      <c r="A1420">
        <v>38</v>
      </c>
      <c r="B1420">
        <v>508</v>
      </c>
      <c r="C1420" t="s">
        <v>235</v>
      </c>
      <c r="D1420" t="s">
        <v>229</v>
      </c>
      <c r="E1420" t="s">
        <v>236</v>
      </c>
      <c r="F1420" t="s">
        <v>243</v>
      </c>
      <c r="G1420">
        <v>3</v>
      </c>
      <c r="H1420" t="s">
        <v>238</v>
      </c>
      <c r="I1420">
        <v>5321</v>
      </c>
      <c r="J1420" t="s">
        <v>239</v>
      </c>
      <c r="K1420" t="s">
        <v>240</v>
      </c>
    </row>
    <row r="1421" spans="1:11" x14ac:dyDescent="0.3">
      <c r="A1421">
        <v>42</v>
      </c>
      <c r="B1421">
        <v>557</v>
      </c>
      <c r="C1421" t="s">
        <v>235</v>
      </c>
      <c r="D1421" t="s">
        <v>229</v>
      </c>
      <c r="E1421" t="s">
        <v>236</v>
      </c>
      <c r="F1421" t="s">
        <v>237</v>
      </c>
      <c r="G1421">
        <v>1</v>
      </c>
      <c r="H1421" t="s">
        <v>242</v>
      </c>
      <c r="I1421">
        <v>5410</v>
      </c>
      <c r="J1421" t="s">
        <v>233</v>
      </c>
      <c r="K1421" t="s">
        <v>234</v>
      </c>
    </row>
    <row r="1422" spans="1:11" x14ac:dyDescent="0.3">
      <c r="A1422">
        <v>41</v>
      </c>
      <c r="B1422">
        <v>642</v>
      </c>
      <c r="C1422" t="s">
        <v>235</v>
      </c>
      <c r="D1422" t="s">
        <v>229</v>
      </c>
      <c r="E1422" t="s">
        <v>236</v>
      </c>
      <c r="F1422" t="s">
        <v>237</v>
      </c>
      <c r="G1422">
        <v>4</v>
      </c>
      <c r="H1422" t="s">
        <v>238</v>
      </c>
      <c r="I1422">
        <v>2782</v>
      </c>
      <c r="J1422" t="s">
        <v>239</v>
      </c>
      <c r="K1422" t="s">
        <v>234</v>
      </c>
    </row>
    <row r="1423" spans="1:11" x14ac:dyDescent="0.3">
      <c r="A1423">
        <v>47</v>
      </c>
      <c r="B1423">
        <v>1162</v>
      </c>
      <c r="C1423" t="s">
        <v>235</v>
      </c>
      <c r="D1423" t="s">
        <v>48</v>
      </c>
      <c r="E1423" t="s">
        <v>230</v>
      </c>
      <c r="F1423" t="s">
        <v>248</v>
      </c>
      <c r="G1423">
        <v>2</v>
      </c>
      <c r="H1423" t="s">
        <v>238</v>
      </c>
      <c r="I1423">
        <v>11957</v>
      </c>
      <c r="J1423" t="s">
        <v>239</v>
      </c>
      <c r="K1423" t="s">
        <v>245</v>
      </c>
    </row>
    <row r="1424" spans="1:11" x14ac:dyDescent="0.3">
      <c r="A1424">
        <v>35</v>
      </c>
      <c r="B1424">
        <v>1490</v>
      </c>
      <c r="C1424" t="s">
        <v>235</v>
      </c>
      <c r="D1424" t="s">
        <v>48</v>
      </c>
      <c r="E1424" t="s">
        <v>236</v>
      </c>
      <c r="F1424" t="s">
        <v>241</v>
      </c>
      <c r="G1424">
        <v>3</v>
      </c>
      <c r="H1424" t="s">
        <v>238</v>
      </c>
      <c r="I1424">
        <v>2660</v>
      </c>
      <c r="J1424" t="s">
        <v>233</v>
      </c>
      <c r="K1424" t="s">
        <v>234</v>
      </c>
    </row>
    <row r="1425" spans="1:11" x14ac:dyDescent="0.3">
      <c r="A1425">
        <v>22</v>
      </c>
      <c r="B1425">
        <v>581</v>
      </c>
      <c r="C1425" t="s">
        <v>235</v>
      </c>
      <c r="D1425" t="s">
        <v>229</v>
      </c>
      <c r="E1425" t="s">
        <v>236</v>
      </c>
      <c r="F1425" t="s">
        <v>237</v>
      </c>
      <c r="G1425">
        <v>3</v>
      </c>
      <c r="H1425" t="s">
        <v>232</v>
      </c>
      <c r="I1425">
        <v>3375</v>
      </c>
      <c r="J1425" t="s">
        <v>239</v>
      </c>
      <c r="K1425" t="s">
        <v>234</v>
      </c>
    </row>
    <row r="1426" spans="1:11" x14ac:dyDescent="0.3">
      <c r="A1426">
        <v>35</v>
      </c>
      <c r="B1426">
        <v>1395</v>
      </c>
      <c r="C1426" t="s">
        <v>235</v>
      </c>
      <c r="D1426" t="s">
        <v>48</v>
      </c>
      <c r="E1426" t="s">
        <v>236</v>
      </c>
      <c r="F1426" t="s">
        <v>237</v>
      </c>
      <c r="G1426">
        <v>3</v>
      </c>
      <c r="H1426" t="s">
        <v>232</v>
      </c>
      <c r="I1426">
        <v>5098</v>
      </c>
      <c r="J1426" t="s">
        <v>239</v>
      </c>
      <c r="K1426" t="s">
        <v>234</v>
      </c>
    </row>
    <row r="1427" spans="1:11" x14ac:dyDescent="0.3">
      <c r="A1427">
        <v>33</v>
      </c>
      <c r="B1427">
        <v>501</v>
      </c>
      <c r="C1427" t="s">
        <v>235</v>
      </c>
      <c r="D1427" t="s">
        <v>48</v>
      </c>
      <c r="E1427" t="s">
        <v>230</v>
      </c>
      <c r="F1427" t="s">
        <v>244</v>
      </c>
      <c r="G1427">
        <v>4</v>
      </c>
      <c r="H1427" t="s">
        <v>238</v>
      </c>
      <c r="I1427">
        <v>4878</v>
      </c>
      <c r="J1427" t="s">
        <v>233</v>
      </c>
      <c r="K1427" t="s">
        <v>234</v>
      </c>
    </row>
    <row r="1428" spans="1:11" x14ac:dyDescent="0.3">
      <c r="A1428">
        <v>32</v>
      </c>
      <c r="B1428">
        <v>267</v>
      </c>
      <c r="C1428" t="s">
        <v>235</v>
      </c>
      <c r="D1428" t="s">
        <v>229</v>
      </c>
      <c r="E1428" t="s">
        <v>230</v>
      </c>
      <c r="F1428" t="s">
        <v>241</v>
      </c>
      <c r="G1428">
        <v>2</v>
      </c>
      <c r="H1428" t="s">
        <v>232</v>
      </c>
      <c r="I1428">
        <v>2837</v>
      </c>
      <c r="J1428" t="s">
        <v>239</v>
      </c>
      <c r="K1428" t="s">
        <v>234</v>
      </c>
    </row>
    <row r="1429" spans="1:11" x14ac:dyDescent="0.3">
      <c r="A1429">
        <v>40</v>
      </c>
      <c r="B1429">
        <v>543</v>
      </c>
      <c r="C1429" t="s">
        <v>235</v>
      </c>
      <c r="D1429" t="s">
        <v>229</v>
      </c>
      <c r="E1429" t="s">
        <v>236</v>
      </c>
      <c r="F1429" t="s">
        <v>241</v>
      </c>
      <c r="G1429">
        <v>4</v>
      </c>
      <c r="H1429" t="s">
        <v>238</v>
      </c>
      <c r="I1429">
        <v>2406</v>
      </c>
      <c r="J1429" t="s">
        <v>239</v>
      </c>
      <c r="K1429" t="s">
        <v>234</v>
      </c>
    </row>
    <row r="1430" spans="1:11" x14ac:dyDescent="0.3">
      <c r="A1430">
        <v>32</v>
      </c>
      <c r="B1430">
        <v>234</v>
      </c>
      <c r="C1430" t="s">
        <v>228</v>
      </c>
      <c r="D1430" t="s">
        <v>48</v>
      </c>
      <c r="E1430" t="s">
        <v>236</v>
      </c>
      <c r="F1430" t="s">
        <v>247</v>
      </c>
      <c r="G1430">
        <v>2</v>
      </c>
      <c r="H1430" t="s">
        <v>238</v>
      </c>
      <c r="I1430">
        <v>2269</v>
      </c>
      <c r="J1430" t="s">
        <v>239</v>
      </c>
      <c r="K1430" t="s">
        <v>234</v>
      </c>
    </row>
    <row r="1431" spans="1:11" x14ac:dyDescent="0.3">
      <c r="A1431">
        <v>39</v>
      </c>
      <c r="B1431">
        <v>116</v>
      </c>
      <c r="C1431" t="s">
        <v>235</v>
      </c>
      <c r="D1431" t="s">
        <v>229</v>
      </c>
      <c r="E1431" t="s">
        <v>236</v>
      </c>
      <c r="F1431" t="s">
        <v>237</v>
      </c>
      <c r="G1431">
        <v>4</v>
      </c>
      <c r="H1431" t="s">
        <v>232</v>
      </c>
      <c r="I1431">
        <v>4108</v>
      </c>
      <c r="J1431" t="s">
        <v>239</v>
      </c>
      <c r="K1431" t="s">
        <v>234</v>
      </c>
    </row>
    <row r="1432" spans="1:11" x14ac:dyDescent="0.3">
      <c r="A1432">
        <v>38</v>
      </c>
      <c r="B1432">
        <v>201</v>
      </c>
      <c r="C1432" t="s">
        <v>235</v>
      </c>
      <c r="D1432" t="s">
        <v>48</v>
      </c>
      <c r="E1432" t="s">
        <v>230</v>
      </c>
      <c r="F1432" t="s">
        <v>248</v>
      </c>
      <c r="G1432">
        <v>3</v>
      </c>
      <c r="H1432" t="s">
        <v>238</v>
      </c>
      <c r="I1432">
        <v>13206</v>
      </c>
      <c r="J1432" t="s">
        <v>239</v>
      </c>
      <c r="K1432" t="s">
        <v>234</v>
      </c>
    </row>
    <row r="1433" spans="1:11" x14ac:dyDescent="0.3">
      <c r="A1433">
        <v>32</v>
      </c>
      <c r="B1433">
        <v>801</v>
      </c>
      <c r="C1433" t="s">
        <v>228</v>
      </c>
      <c r="D1433" t="s">
        <v>249</v>
      </c>
      <c r="E1433" t="s">
        <v>230</v>
      </c>
      <c r="F1433" t="s">
        <v>231</v>
      </c>
      <c r="G1433">
        <v>4</v>
      </c>
      <c r="H1433" t="s">
        <v>238</v>
      </c>
      <c r="I1433">
        <v>10422</v>
      </c>
      <c r="J1433" t="s">
        <v>239</v>
      </c>
      <c r="K1433" t="s">
        <v>234</v>
      </c>
    </row>
    <row r="1434" spans="1:11" x14ac:dyDescent="0.3">
      <c r="A1434">
        <v>37</v>
      </c>
      <c r="B1434">
        <v>161</v>
      </c>
      <c r="C1434" t="s">
        <v>235</v>
      </c>
      <c r="D1434" t="s">
        <v>229</v>
      </c>
      <c r="E1434" t="s">
        <v>230</v>
      </c>
      <c r="F1434" t="s">
        <v>248</v>
      </c>
      <c r="G1434">
        <v>4</v>
      </c>
      <c r="H1434" t="s">
        <v>238</v>
      </c>
      <c r="I1434">
        <v>13744</v>
      </c>
      <c r="J1434" t="s">
        <v>233</v>
      </c>
      <c r="K1434" t="s">
        <v>234</v>
      </c>
    </row>
    <row r="1435" spans="1:11" x14ac:dyDescent="0.3">
      <c r="A1435">
        <v>25</v>
      </c>
      <c r="B1435">
        <v>1382</v>
      </c>
      <c r="C1435" t="s">
        <v>228</v>
      </c>
      <c r="D1435" t="s">
        <v>43</v>
      </c>
      <c r="E1435" t="s">
        <v>230</v>
      </c>
      <c r="F1435" t="s">
        <v>231</v>
      </c>
      <c r="G1435">
        <v>3</v>
      </c>
      <c r="H1435" t="s">
        <v>242</v>
      </c>
      <c r="I1435">
        <v>4907</v>
      </c>
      <c r="J1435" t="s">
        <v>233</v>
      </c>
      <c r="K1435" t="s">
        <v>234</v>
      </c>
    </row>
    <row r="1436" spans="1:11" x14ac:dyDescent="0.3">
      <c r="A1436">
        <v>52</v>
      </c>
      <c r="B1436">
        <v>585</v>
      </c>
      <c r="C1436" t="s">
        <v>228</v>
      </c>
      <c r="D1436" t="s">
        <v>229</v>
      </c>
      <c r="E1436" t="s">
        <v>236</v>
      </c>
      <c r="F1436" t="s">
        <v>247</v>
      </c>
      <c r="G1436">
        <v>4</v>
      </c>
      <c r="H1436" t="s">
        <v>242</v>
      </c>
      <c r="I1436">
        <v>3482</v>
      </c>
      <c r="J1436" t="s">
        <v>239</v>
      </c>
      <c r="K1436" t="s">
        <v>245</v>
      </c>
    </row>
    <row r="1437" spans="1:11" x14ac:dyDescent="0.3">
      <c r="A1437">
        <v>44</v>
      </c>
      <c r="B1437">
        <v>1037</v>
      </c>
      <c r="C1437" t="s">
        <v>235</v>
      </c>
      <c r="D1437" t="s">
        <v>48</v>
      </c>
      <c r="E1437" t="s">
        <v>236</v>
      </c>
      <c r="F1437" t="s">
        <v>237</v>
      </c>
      <c r="G1437">
        <v>4</v>
      </c>
      <c r="H1437" t="s">
        <v>232</v>
      </c>
      <c r="I1437">
        <v>2436</v>
      </c>
      <c r="J1437" t="s">
        <v>233</v>
      </c>
      <c r="K1437" t="s">
        <v>234</v>
      </c>
    </row>
    <row r="1438" spans="1:11" x14ac:dyDescent="0.3">
      <c r="A1438">
        <v>21</v>
      </c>
      <c r="B1438">
        <v>501</v>
      </c>
      <c r="C1438" t="s">
        <v>228</v>
      </c>
      <c r="D1438" t="s">
        <v>48</v>
      </c>
      <c r="E1438" t="s">
        <v>236</v>
      </c>
      <c r="F1438" t="s">
        <v>247</v>
      </c>
      <c r="G1438">
        <v>1</v>
      </c>
      <c r="H1438" t="s">
        <v>232</v>
      </c>
      <c r="I1438">
        <v>2380</v>
      </c>
      <c r="J1438" t="s">
        <v>233</v>
      </c>
      <c r="K1438" t="s">
        <v>234</v>
      </c>
    </row>
    <row r="1439" spans="1:11" x14ac:dyDescent="0.3">
      <c r="A1439">
        <v>39</v>
      </c>
      <c r="B1439">
        <v>105</v>
      </c>
      <c r="C1439" t="s">
        <v>235</v>
      </c>
      <c r="D1439" t="s">
        <v>229</v>
      </c>
      <c r="E1439" t="s">
        <v>236</v>
      </c>
      <c r="F1439" t="s">
        <v>246</v>
      </c>
      <c r="G1439">
        <v>4</v>
      </c>
      <c r="H1439" t="s">
        <v>232</v>
      </c>
      <c r="I1439">
        <v>19431</v>
      </c>
      <c r="J1439" t="s">
        <v>239</v>
      </c>
      <c r="K1439" t="s">
        <v>245</v>
      </c>
    </row>
    <row r="1440" spans="1:11" x14ac:dyDescent="0.3">
      <c r="A1440">
        <v>23</v>
      </c>
      <c r="B1440">
        <v>638</v>
      </c>
      <c r="C1440" t="s">
        <v>228</v>
      </c>
      <c r="D1440" t="s">
        <v>249</v>
      </c>
      <c r="E1440" t="s">
        <v>236</v>
      </c>
      <c r="F1440" t="s">
        <v>247</v>
      </c>
      <c r="G1440">
        <v>1</v>
      </c>
      <c r="H1440" t="s">
        <v>238</v>
      </c>
      <c r="I1440">
        <v>1790</v>
      </c>
      <c r="J1440" t="s">
        <v>239</v>
      </c>
      <c r="K1440" t="s">
        <v>240</v>
      </c>
    </row>
    <row r="1441" spans="1:11" x14ac:dyDescent="0.3">
      <c r="A1441">
        <v>36</v>
      </c>
      <c r="B1441">
        <v>557</v>
      </c>
      <c r="C1441" t="s">
        <v>228</v>
      </c>
      <c r="D1441" t="s">
        <v>48</v>
      </c>
      <c r="E1441" t="s">
        <v>230</v>
      </c>
      <c r="F1441" t="s">
        <v>231</v>
      </c>
      <c r="G1441">
        <v>4</v>
      </c>
      <c r="H1441" t="s">
        <v>238</v>
      </c>
      <c r="I1441">
        <v>7644</v>
      </c>
      <c r="J1441" t="s">
        <v>239</v>
      </c>
      <c r="K1441" t="s">
        <v>234</v>
      </c>
    </row>
    <row r="1442" spans="1:11" x14ac:dyDescent="0.3">
      <c r="A1442">
        <v>36</v>
      </c>
      <c r="B1442">
        <v>688</v>
      </c>
      <c r="C1442" t="s">
        <v>235</v>
      </c>
      <c r="D1442" t="s">
        <v>229</v>
      </c>
      <c r="E1442" t="s">
        <v>230</v>
      </c>
      <c r="F1442" t="s">
        <v>243</v>
      </c>
      <c r="G1442">
        <v>2</v>
      </c>
      <c r="H1442" t="s">
        <v>242</v>
      </c>
      <c r="I1442">
        <v>5131</v>
      </c>
      <c r="J1442" t="s">
        <v>239</v>
      </c>
      <c r="K1442" t="s">
        <v>240</v>
      </c>
    </row>
    <row r="1443" spans="1:11" x14ac:dyDescent="0.3">
      <c r="A1443">
        <v>56</v>
      </c>
      <c r="B1443">
        <v>667</v>
      </c>
      <c r="C1443" t="s">
        <v>235</v>
      </c>
      <c r="D1443" t="s">
        <v>229</v>
      </c>
      <c r="E1443" t="s">
        <v>236</v>
      </c>
      <c r="F1443" t="s">
        <v>244</v>
      </c>
      <c r="G1443">
        <v>3</v>
      </c>
      <c r="H1443" t="s">
        <v>242</v>
      </c>
      <c r="I1443">
        <v>6306</v>
      </c>
      <c r="J1443" t="s">
        <v>239</v>
      </c>
      <c r="K1443" t="s">
        <v>245</v>
      </c>
    </row>
    <row r="1444" spans="1:11" x14ac:dyDescent="0.3">
      <c r="A1444">
        <v>29</v>
      </c>
      <c r="B1444">
        <v>1092</v>
      </c>
      <c r="C1444" t="s">
        <v>235</v>
      </c>
      <c r="D1444" t="s">
        <v>48</v>
      </c>
      <c r="E1444" t="s">
        <v>236</v>
      </c>
      <c r="F1444" t="s">
        <v>237</v>
      </c>
      <c r="G1444">
        <v>4</v>
      </c>
      <c r="H1444" t="s">
        <v>238</v>
      </c>
      <c r="I1444">
        <v>4787</v>
      </c>
      <c r="J1444" t="s">
        <v>233</v>
      </c>
      <c r="K1444" t="s">
        <v>234</v>
      </c>
    </row>
    <row r="1445" spans="1:11" x14ac:dyDescent="0.3">
      <c r="A1445">
        <v>42</v>
      </c>
      <c r="B1445">
        <v>300</v>
      </c>
      <c r="C1445" t="s">
        <v>235</v>
      </c>
      <c r="D1445" t="s">
        <v>229</v>
      </c>
      <c r="E1445" t="s">
        <v>236</v>
      </c>
      <c r="F1445" t="s">
        <v>246</v>
      </c>
      <c r="G1445">
        <v>3</v>
      </c>
      <c r="H1445" t="s">
        <v>238</v>
      </c>
      <c r="I1445">
        <v>18880</v>
      </c>
      <c r="J1445" t="s">
        <v>239</v>
      </c>
      <c r="K1445" t="s">
        <v>234</v>
      </c>
    </row>
    <row r="1446" spans="1:11" x14ac:dyDescent="0.3">
      <c r="A1446">
        <v>56</v>
      </c>
      <c r="B1446">
        <v>310</v>
      </c>
      <c r="C1446" t="s">
        <v>235</v>
      </c>
      <c r="D1446" t="s">
        <v>250</v>
      </c>
      <c r="E1446" t="s">
        <v>236</v>
      </c>
      <c r="F1446" t="s">
        <v>241</v>
      </c>
      <c r="G1446">
        <v>3</v>
      </c>
      <c r="H1446" t="s">
        <v>238</v>
      </c>
      <c r="I1446">
        <v>2339</v>
      </c>
      <c r="J1446" t="s">
        <v>239</v>
      </c>
      <c r="K1446" t="s">
        <v>234</v>
      </c>
    </row>
    <row r="1447" spans="1:11" x14ac:dyDescent="0.3">
      <c r="A1447">
        <v>41</v>
      </c>
      <c r="B1447">
        <v>582</v>
      </c>
      <c r="C1447" t="s">
        <v>235</v>
      </c>
      <c r="D1447" t="s">
        <v>229</v>
      </c>
      <c r="E1447" t="s">
        <v>230</v>
      </c>
      <c r="F1447" t="s">
        <v>243</v>
      </c>
      <c r="G1447">
        <v>2</v>
      </c>
      <c r="H1447" t="s">
        <v>238</v>
      </c>
      <c r="I1447">
        <v>13570</v>
      </c>
      <c r="J1447" t="s">
        <v>239</v>
      </c>
      <c r="K1447" t="s">
        <v>234</v>
      </c>
    </row>
    <row r="1448" spans="1:11" x14ac:dyDescent="0.3">
      <c r="A1448">
        <v>34</v>
      </c>
      <c r="B1448">
        <v>704</v>
      </c>
      <c r="C1448" t="s">
        <v>228</v>
      </c>
      <c r="D1448" t="s">
        <v>249</v>
      </c>
      <c r="E1448" t="s">
        <v>230</v>
      </c>
      <c r="F1448" t="s">
        <v>231</v>
      </c>
      <c r="G1448">
        <v>3</v>
      </c>
      <c r="H1448" t="s">
        <v>238</v>
      </c>
      <c r="I1448">
        <v>6712</v>
      </c>
      <c r="J1448" t="s">
        <v>239</v>
      </c>
      <c r="K1448" t="s">
        <v>234</v>
      </c>
    </row>
    <row r="1449" spans="1:11" x14ac:dyDescent="0.3">
      <c r="A1449">
        <v>36</v>
      </c>
      <c r="B1449">
        <v>301</v>
      </c>
      <c r="C1449" t="s">
        <v>228</v>
      </c>
      <c r="D1449" t="s">
        <v>249</v>
      </c>
      <c r="E1449" t="s">
        <v>236</v>
      </c>
      <c r="F1449" t="s">
        <v>231</v>
      </c>
      <c r="G1449">
        <v>4</v>
      </c>
      <c r="H1449" t="s">
        <v>242</v>
      </c>
      <c r="I1449">
        <v>5406</v>
      </c>
      <c r="J1449" t="s">
        <v>239</v>
      </c>
      <c r="K1449" t="s">
        <v>245</v>
      </c>
    </row>
    <row r="1450" spans="1:11" x14ac:dyDescent="0.3">
      <c r="A1450">
        <v>41</v>
      </c>
      <c r="B1450">
        <v>930</v>
      </c>
      <c r="C1450" t="s">
        <v>228</v>
      </c>
      <c r="D1450" t="s">
        <v>229</v>
      </c>
      <c r="E1450" t="s">
        <v>236</v>
      </c>
      <c r="F1450" t="s">
        <v>231</v>
      </c>
      <c r="G1450">
        <v>2</v>
      </c>
      <c r="H1450" t="s">
        <v>242</v>
      </c>
      <c r="I1450">
        <v>8938</v>
      </c>
      <c r="J1450" t="s">
        <v>239</v>
      </c>
      <c r="K1450" t="s">
        <v>234</v>
      </c>
    </row>
    <row r="1451" spans="1:11" x14ac:dyDescent="0.3">
      <c r="A1451">
        <v>32</v>
      </c>
      <c r="B1451">
        <v>529</v>
      </c>
      <c r="C1451" t="s">
        <v>235</v>
      </c>
      <c r="D1451" t="s">
        <v>250</v>
      </c>
      <c r="E1451" t="s">
        <v>236</v>
      </c>
      <c r="F1451" t="s">
        <v>237</v>
      </c>
      <c r="G1451">
        <v>1</v>
      </c>
      <c r="H1451" t="s">
        <v>232</v>
      </c>
      <c r="I1451">
        <v>2439</v>
      </c>
      <c r="J1451" t="s">
        <v>239</v>
      </c>
      <c r="K1451" t="s">
        <v>234</v>
      </c>
    </row>
    <row r="1452" spans="1:11" x14ac:dyDescent="0.3">
      <c r="A1452">
        <v>35</v>
      </c>
      <c r="B1452">
        <v>1146</v>
      </c>
      <c r="C1452" t="s">
        <v>251</v>
      </c>
      <c r="D1452" t="s">
        <v>229</v>
      </c>
      <c r="E1452" t="s">
        <v>230</v>
      </c>
      <c r="F1452" t="s">
        <v>251</v>
      </c>
      <c r="G1452">
        <v>4</v>
      </c>
      <c r="H1452" t="s">
        <v>232</v>
      </c>
      <c r="I1452">
        <v>8837</v>
      </c>
      <c r="J1452" t="s">
        <v>233</v>
      </c>
      <c r="K1452" t="s">
        <v>234</v>
      </c>
    </row>
    <row r="1453" spans="1:11" x14ac:dyDescent="0.3">
      <c r="A1453">
        <v>38</v>
      </c>
      <c r="B1453">
        <v>345</v>
      </c>
      <c r="C1453" t="s">
        <v>228</v>
      </c>
      <c r="D1453" t="s">
        <v>229</v>
      </c>
      <c r="E1453" t="s">
        <v>230</v>
      </c>
      <c r="F1453" t="s">
        <v>231</v>
      </c>
      <c r="G1453">
        <v>4</v>
      </c>
      <c r="H1453" t="s">
        <v>238</v>
      </c>
      <c r="I1453">
        <v>5343</v>
      </c>
      <c r="J1453" t="s">
        <v>239</v>
      </c>
      <c r="K1453" t="s">
        <v>234</v>
      </c>
    </row>
    <row r="1454" spans="1:11" x14ac:dyDescent="0.3">
      <c r="A1454">
        <v>50</v>
      </c>
      <c r="B1454">
        <v>878</v>
      </c>
      <c r="C1454" t="s">
        <v>228</v>
      </c>
      <c r="D1454" t="s">
        <v>229</v>
      </c>
      <c r="E1454" t="s">
        <v>236</v>
      </c>
      <c r="F1454" t="s">
        <v>231</v>
      </c>
      <c r="G1454">
        <v>3</v>
      </c>
      <c r="H1454" t="s">
        <v>242</v>
      </c>
      <c r="I1454">
        <v>6728</v>
      </c>
      <c r="J1454" t="s">
        <v>239</v>
      </c>
      <c r="K1454" t="s">
        <v>240</v>
      </c>
    </row>
    <row r="1455" spans="1:11" x14ac:dyDescent="0.3">
      <c r="A1455">
        <v>36</v>
      </c>
      <c r="B1455">
        <v>1120</v>
      </c>
      <c r="C1455" t="s">
        <v>228</v>
      </c>
      <c r="D1455" t="s">
        <v>249</v>
      </c>
      <c r="E1455" t="s">
        <v>230</v>
      </c>
      <c r="F1455" t="s">
        <v>231</v>
      </c>
      <c r="G1455">
        <v>4</v>
      </c>
      <c r="H1455" t="s">
        <v>238</v>
      </c>
      <c r="I1455">
        <v>6652</v>
      </c>
      <c r="J1455" t="s">
        <v>239</v>
      </c>
      <c r="K1455" t="s">
        <v>234</v>
      </c>
    </row>
    <row r="1456" spans="1:11" x14ac:dyDescent="0.3">
      <c r="A1456">
        <v>45</v>
      </c>
      <c r="B1456">
        <v>374</v>
      </c>
      <c r="C1456" t="s">
        <v>228</v>
      </c>
      <c r="D1456" t="s">
        <v>229</v>
      </c>
      <c r="E1456" t="s">
        <v>230</v>
      </c>
      <c r="F1456" t="s">
        <v>231</v>
      </c>
      <c r="G1456">
        <v>3</v>
      </c>
      <c r="H1456" t="s">
        <v>232</v>
      </c>
      <c r="I1456">
        <v>4850</v>
      </c>
      <c r="J1456" t="s">
        <v>239</v>
      </c>
      <c r="K1456" t="s">
        <v>234</v>
      </c>
    </row>
    <row r="1457" spans="1:11" x14ac:dyDescent="0.3">
      <c r="A1457">
        <v>40</v>
      </c>
      <c r="B1457">
        <v>1322</v>
      </c>
      <c r="C1457" t="s">
        <v>235</v>
      </c>
      <c r="D1457" t="s">
        <v>229</v>
      </c>
      <c r="E1457" t="s">
        <v>236</v>
      </c>
      <c r="F1457" t="s">
        <v>237</v>
      </c>
      <c r="G1457">
        <v>3</v>
      </c>
      <c r="H1457" t="s">
        <v>232</v>
      </c>
      <c r="I1457">
        <v>2809</v>
      </c>
      <c r="J1457" t="s">
        <v>239</v>
      </c>
      <c r="K1457" t="s">
        <v>234</v>
      </c>
    </row>
    <row r="1458" spans="1:11" x14ac:dyDescent="0.3">
      <c r="A1458">
        <v>35</v>
      </c>
      <c r="B1458">
        <v>1199</v>
      </c>
      <c r="C1458" t="s">
        <v>235</v>
      </c>
      <c r="D1458" t="s">
        <v>229</v>
      </c>
      <c r="E1458" t="s">
        <v>236</v>
      </c>
      <c r="F1458" t="s">
        <v>244</v>
      </c>
      <c r="G1458">
        <v>3</v>
      </c>
      <c r="H1458" t="s">
        <v>238</v>
      </c>
      <c r="I1458">
        <v>5689</v>
      </c>
      <c r="J1458" t="s">
        <v>233</v>
      </c>
      <c r="K1458" t="s">
        <v>240</v>
      </c>
    </row>
    <row r="1459" spans="1:11" x14ac:dyDescent="0.3">
      <c r="A1459">
        <v>40</v>
      </c>
      <c r="B1459">
        <v>1194</v>
      </c>
      <c r="C1459" t="s">
        <v>235</v>
      </c>
      <c r="D1459" t="s">
        <v>48</v>
      </c>
      <c r="E1459" t="s">
        <v>230</v>
      </c>
      <c r="F1459" t="s">
        <v>237</v>
      </c>
      <c r="G1459">
        <v>3</v>
      </c>
      <c r="H1459" t="s">
        <v>238</v>
      </c>
      <c r="I1459">
        <v>2001</v>
      </c>
      <c r="J1459" t="s">
        <v>239</v>
      </c>
      <c r="K1459" t="s">
        <v>234</v>
      </c>
    </row>
    <row r="1460" spans="1:11" x14ac:dyDescent="0.3">
      <c r="A1460">
        <v>35</v>
      </c>
      <c r="B1460">
        <v>287</v>
      </c>
      <c r="C1460" t="s">
        <v>235</v>
      </c>
      <c r="D1460" t="s">
        <v>229</v>
      </c>
      <c r="E1460" t="s">
        <v>230</v>
      </c>
      <c r="F1460" t="s">
        <v>237</v>
      </c>
      <c r="G1460">
        <v>4</v>
      </c>
      <c r="H1460" t="s">
        <v>238</v>
      </c>
      <c r="I1460">
        <v>2977</v>
      </c>
      <c r="J1460" t="s">
        <v>239</v>
      </c>
      <c r="K1460" t="s">
        <v>234</v>
      </c>
    </row>
    <row r="1461" spans="1:11" x14ac:dyDescent="0.3">
      <c r="A1461">
        <v>29</v>
      </c>
      <c r="B1461">
        <v>1378</v>
      </c>
      <c r="C1461" t="s">
        <v>235</v>
      </c>
      <c r="D1461" t="s">
        <v>43</v>
      </c>
      <c r="E1461" t="s">
        <v>236</v>
      </c>
      <c r="F1461" t="s">
        <v>241</v>
      </c>
      <c r="G1461">
        <v>2</v>
      </c>
      <c r="H1461" t="s">
        <v>238</v>
      </c>
      <c r="I1461">
        <v>4025</v>
      </c>
      <c r="J1461" t="s">
        <v>233</v>
      </c>
      <c r="K1461" t="s">
        <v>234</v>
      </c>
    </row>
    <row r="1462" spans="1:11" x14ac:dyDescent="0.3">
      <c r="A1462">
        <v>29</v>
      </c>
      <c r="B1462">
        <v>468</v>
      </c>
      <c r="C1462" t="s">
        <v>235</v>
      </c>
      <c r="D1462" t="s">
        <v>48</v>
      </c>
      <c r="E1462" t="s">
        <v>230</v>
      </c>
      <c r="F1462" t="s">
        <v>237</v>
      </c>
      <c r="G1462">
        <v>1</v>
      </c>
      <c r="H1462" t="s">
        <v>232</v>
      </c>
      <c r="I1462">
        <v>3785</v>
      </c>
      <c r="J1462" t="s">
        <v>239</v>
      </c>
      <c r="K1462" t="s">
        <v>234</v>
      </c>
    </row>
    <row r="1463" spans="1:11" x14ac:dyDescent="0.3">
      <c r="A1463">
        <v>50</v>
      </c>
      <c r="B1463">
        <v>410</v>
      </c>
      <c r="C1463" t="s">
        <v>228</v>
      </c>
      <c r="D1463" t="s">
        <v>249</v>
      </c>
      <c r="E1463" t="s">
        <v>236</v>
      </c>
      <c r="F1463" t="s">
        <v>231</v>
      </c>
      <c r="G1463">
        <v>1</v>
      </c>
      <c r="H1463" t="s">
        <v>242</v>
      </c>
      <c r="I1463">
        <v>10854</v>
      </c>
      <c r="J1463" t="s">
        <v>233</v>
      </c>
      <c r="K1463" t="s">
        <v>234</v>
      </c>
    </row>
    <row r="1464" spans="1:11" x14ac:dyDescent="0.3">
      <c r="A1464">
        <v>39</v>
      </c>
      <c r="B1464">
        <v>722</v>
      </c>
      <c r="C1464" t="s">
        <v>228</v>
      </c>
      <c r="D1464" t="s">
        <v>249</v>
      </c>
      <c r="E1464" t="s">
        <v>230</v>
      </c>
      <c r="F1464" t="s">
        <v>231</v>
      </c>
      <c r="G1464">
        <v>4</v>
      </c>
      <c r="H1464" t="s">
        <v>238</v>
      </c>
      <c r="I1464">
        <v>12031</v>
      </c>
      <c r="J1464" t="s">
        <v>239</v>
      </c>
      <c r="K1464" t="s">
        <v>234</v>
      </c>
    </row>
    <row r="1465" spans="1:11" x14ac:dyDescent="0.3">
      <c r="A1465">
        <v>31</v>
      </c>
      <c r="B1465">
        <v>325</v>
      </c>
      <c r="C1465" t="s">
        <v>235</v>
      </c>
      <c r="D1465" t="s">
        <v>48</v>
      </c>
      <c r="E1465" t="s">
        <v>236</v>
      </c>
      <c r="F1465" t="s">
        <v>243</v>
      </c>
      <c r="G1465">
        <v>1</v>
      </c>
      <c r="H1465" t="s">
        <v>232</v>
      </c>
      <c r="I1465">
        <v>9936</v>
      </c>
      <c r="J1465" t="s">
        <v>239</v>
      </c>
      <c r="K1465" t="s">
        <v>245</v>
      </c>
    </row>
    <row r="1466" spans="1:11" x14ac:dyDescent="0.3">
      <c r="A1466">
        <v>26</v>
      </c>
      <c r="B1466">
        <v>1167</v>
      </c>
      <c r="C1466" t="s">
        <v>228</v>
      </c>
      <c r="D1466" t="s">
        <v>43</v>
      </c>
      <c r="E1466" t="s">
        <v>230</v>
      </c>
      <c r="F1466" t="s">
        <v>247</v>
      </c>
      <c r="G1466">
        <v>3</v>
      </c>
      <c r="H1466" t="s">
        <v>232</v>
      </c>
      <c r="I1466">
        <v>2966</v>
      </c>
      <c r="J1466" t="s">
        <v>239</v>
      </c>
      <c r="K1466" t="s">
        <v>234</v>
      </c>
    </row>
    <row r="1467" spans="1:11" x14ac:dyDescent="0.3">
      <c r="A1467">
        <v>36</v>
      </c>
      <c r="B1467">
        <v>884</v>
      </c>
      <c r="C1467" t="s">
        <v>235</v>
      </c>
      <c r="D1467" t="s">
        <v>48</v>
      </c>
      <c r="E1467" t="s">
        <v>236</v>
      </c>
      <c r="F1467" t="s">
        <v>241</v>
      </c>
      <c r="G1467">
        <v>4</v>
      </c>
      <c r="H1467" t="s">
        <v>238</v>
      </c>
      <c r="I1467">
        <v>2571</v>
      </c>
      <c r="J1467" t="s">
        <v>239</v>
      </c>
      <c r="K1467" t="s">
        <v>240</v>
      </c>
    </row>
    <row r="1468" spans="1:11" x14ac:dyDescent="0.3">
      <c r="A1468">
        <v>39</v>
      </c>
      <c r="B1468">
        <v>613</v>
      </c>
      <c r="C1468" t="s">
        <v>235</v>
      </c>
      <c r="D1468" t="s">
        <v>48</v>
      </c>
      <c r="E1468" t="s">
        <v>236</v>
      </c>
      <c r="F1468" t="s">
        <v>244</v>
      </c>
      <c r="G1468">
        <v>1</v>
      </c>
      <c r="H1468" t="s">
        <v>238</v>
      </c>
      <c r="I1468">
        <v>9991</v>
      </c>
      <c r="J1468" t="s">
        <v>239</v>
      </c>
      <c r="K1468" t="s">
        <v>234</v>
      </c>
    </row>
    <row r="1469" spans="1:11" x14ac:dyDescent="0.3">
      <c r="A1469">
        <v>27</v>
      </c>
      <c r="B1469">
        <v>155</v>
      </c>
      <c r="C1469" t="s">
        <v>235</v>
      </c>
      <c r="D1469" t="s">
        <v>229</v>
      </c>
      <c r="E1469" t="s">
        <v>236</v>
      </c>
      <c r="F1469" t="s">
        <v>243</v>
      </c>
      <c r="G1469">
        <v>2</v>
      </c>
      <c r="H1469" t="s">
        <v>238</v>
      </c>
      <c r="I1469">
        <v>6142</v>
      </c>
      <c r="J1469" t="s">
        <v>233</v>
      </c>
      <c r="K1469" t="s">
        <v>234</v>
      </c>
    </row>
    <row r="1470" spans="1:11" x14ac:dyDescent="0.3">
      <c r="A1470">
        <v>49</v>
      </c>
      <c r="B1470">
        <v>1023</v>
      </c>
      <c r="C1470" t="s">
        <v>228</v>
      </c>
      <c r="D1470" t="s">
        <v>48</v>
      </c>
      <c r="E1470" t="s">
        <v>236</v>
      </c>
      <c r="F1470" t="s">
        <v>231</v>
      </c>
      <c r="G1470">
        <v>2</v>
      </c>
      <c r="H1470" t="s">
        <v>238</v>
      </c>
      <c r="I1470">
        <v>5390</v>
      </c>
      <c r="J1470" t="s">
        <v>239</v>
      </c>
      <c r="K1470" t="s">
        <v>240</v>
      </c>
    </row>
    <row r="1471" spans="1:11" x14ac:dyDescent="0.3">
      <c r="A1471">
        <v>34</v>
      </c>
      <c r="B1471">
        <v>628</v>
      </c>
      <c r="C1471" t="s">
        <v>235</v>
      </c>
      <c r="D1471" t="s">
        <v>48</v>
      </c>
      <c r="E1471" t="s">
        <v>236</v>
      </c>
      <c r="F1471" t="s">
        <v>241</v>
      </c>
      <c r="G1471">
        <v>3</v>
      </c>
      <c r="H1471" t="s">
        <v>238</v>
      </c>
      <c r="I1471">
        <v>4404</v>
      </c>
      <c r="J1471" t="s">
        <v>239</v>
      </c>
      <c r="K1471" t="s">
        <v>234</v>
      </c>
    </row>
  </sheetData>
  <pageMargins left="0.7" right="0.7" top="0.75" bottom="0.75" header="0.3" footer="0.3"/>
  <pageSetup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D9547-2A4C-4829-AF7F-7DE36EF40529}">
  <dimension ref="A3:A4"/>
  <sheetViews>
    <sheetView workbookViewId="0">
      <selection activeCell="A4" sqref="A4"/>
    </sheetView>
  </sheetViews>
  <sheetFormatPr defaultRowHeight="14.4" x14ac:dyDescent="0.3"/>
  <cols>
    <col min="1" max="1" width="18.6640625" bestFit="1" customWidth="1"/>
  </cols>
  <sheetData>
    <row r="3" spans="1:1" x14ac:dyDescent="0.3">
      <c r="A3" t="s">
        <v>274</v>
      </c>
    </row>
    <row r="4" spans="1:1" x14ac:dyDescent="0.3">
      <c r="A4">
        <v>802.48571428571427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7586C-7110-4C23-942C-023215113945}">
  <dimension ref="A3:A4"/>
  <sheetViews>
    <sheetView workbookViewId="0">
      <selection activeCell="A4" sqref="A4"/>
    </sheetView>
  </sheetViews>
  <sheetFormatPr defaultRowHeight="14.4" x14ac:dyDescent="0.3"/>
  <cols>
    <col min="1" max="1" width="4.88671875" bestFit="1" customWidth="1"/>
  </cols>
  <sheetData>
    <row r="3" spans="1:1" x14ac:dyDescent="0.3">
      <c r="A3" t="s">
        <v>275</v>
      </c>
    </row>
    <row r="4" spans="1:1" x14ac:dyDescent="0.3">
      <c r="A4">
        <v>802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C7BB1-5374-48B8-9167-A3BB5A32B04F}">
  <dimension ref="A3:B5"/>
  <sheetViews>
    <sheetView workbookViewId="0">
      <selection activeCell="A4" sqref="A4"/>
    </sheetView>
  </sheetViews>
  <sheetFormatPr defaultRowHeight="14.4" x14ac:dyDescent="0.3"/>
  <cols>
    <col min="1" max="1" width="12.5546875" bestFit="1" customWidth="1"/>
    <col min="2" max="2" width="22.6640625" bestFit="1" customWidth="1"/>
    <col min="3" max="1349" width="15.5546875" bestFit="1" customWidth="1"/>
    <col min="1350" max="1350" width="10.77734375" bestFit="1" customWidth="1"/>
  </cols>
  <sheetData>
    <row r="3" spans="1:2" x14ac:dyDescent="0.3">
      <c r="A3" s="27" t="s">
        <v>280</v>
      </c>
      <c r="B3" t="s">
        <v>281</v>
      </c>
    </row>
    <row r="4" spans="1:2" x14ac:dyDescent="0.3">
      <c r="A4" s="28">
        <v>2342</v>
      </c>
      <c r="B4">
        <v>4</v>
      </c>
    </row>
    <row r="5" spans="1:2" x14ac:dyDescent="0.3">
      <c r="A5" s="28" t="s">
        <v>279</v>
      </c>
      <c r="B5">
        <v>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CF893-B7A8-44A2-8006-3DAD49AB0ED0}">
  <dimension ref="A4:B6"/>
  <sheetViews>
    <sheetView workbookViewId="0">
      <selection activeCell="A4" sqref="A4"/>
    </sheetView>
  </sheetViews>
  <sheetFormatPr defaultRowHeight="14.4" x14ac:dyDescent="0.3"/>
  <cols>
    <col min="1" max="1" width="12.5546875" bestFit="1" customWidth="1"/>
    <col min="2" max="2" width="20.21875" bestFit="1" customWidth="1"/>
    <col min="3" max="3" width="15.5546875" bestFit="1" customWidth="1"/>
    <col min="4" max="5" width="10.77734375" bestFit="1" customWidth="1"/>
  </cols>
  <sheetData>
    <row r="4" spans="1:2" x14ac:dyDescent="0.3">
      <c r="A4" s="27" t="s">
        <v>280</v>
      </c>
      <c r="B4" t="s">
        <v>277</v>
      </c>
    </row>
    <row r="5" spans="1:2" x14ac:dyDescent="0.3">
      <c r="A5" s="28" t="s">
        <v>238</v>
      </c>
      <c r="B5">
        <v>673</v>
      </c>
    </row>
    <row r="6" spans="1:2" x14ac:dyDescent="0.3">
      <c r="A6" s="28" t="s">
        <v>279</v>
      </c>
      <c r="B6">
        <v>673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D8DEC-0DB9-44F1-BAB6-44E74D8F11CF}">
  <dimension ref="A3:A4"/>
  <sheetViews>
    <sheetView workbookViewId="0">
      <selection activeCell="A4" sqref="A4"/>
    </sheetView>
  </sheetViews>
  <sheetFormatPr defaultRowHeight="14.4" x14ac:dyDescent="0.3"/>
  <cols>
    <col min="1" max="1" width="23.5546875" bestFit="1" customWidth="1"/>
    <col min="2" max="2" width="21.33203125" bestFit="1" customWidth="1"/>
  </cols>
  <sheetData>
    <row r="3" spans="1:1" x14ac:dyDescent="0.3">
      <c r="A3" t="s">
        <v>282</v>
      </c>
    </row>
    <row r="4" spans="1:1" x14ac:dyDescent="0.3">
      <c r="A4">
        <v>4707.956783097994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86929-5BA8-431F-BB9A-B89355616F51}">
  <dimension ref="A1:B4"/>
  <sheetViews>
    <sheetView workbookViewId="0">
      <selection activeCell="A4" sqref="A4"/>
    </sheetView>
  </sheetViews>
  <sheetFormatPr defaultRowHeight="14.4" x14ac:dyDescent="0.3"/>
  <cols>
    <col min="1" max="1" width="21.33203125" bestFit="1" customWidth="1"/>
    <col min="2" max="2" width="7.33203125" bestFit="1" customWidth="1"/>
  </cols>
  <sheetData>
    <row r="1" spans="1:2" x14ac:dyDescent="0.3">
      <c r="A1" s="27" t="s">
        <v>221</v>
      </c>
      <c r="B1" t="s">
        <v>236</v>
      </c>
    </row>
    <row r="3" spans="1:2" x14ac:dyDescent="0.3">
      <c r="A3" t="s">
        <v>271</v>
      </c>
    </row>
    <row r="4" spans="1:2" x14ac:dyDescent="0.3">
      <c r="A4">
        <v>5627608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E0E04-883A-4E90-80B6-93993A2C4835}">
  <dimension ref="A1:B4"/>
  <sheetViews>
    <sheetView workbookViewId="0">
      <selection activeCell="A4" sqref="A4"/>
    </sheetView>
  </sheetViews>
  <sheetFormatPr defaultRowHeight="14.4" x14ac:dyDescent="0.3"/>
  <cols>
    <col min="1" max="1" width="21.33203125" bestFit="1" customWidth="1"/>
    <col min="2" max="2" width="7.33203125" bestFit="1" customWidth="1"/>
  </cols>
  <sheetData>
    <row r="1" spans="1:2" x14ac:dyDescent="0.3">
      <c r="A1" s="27" t="s">
        <v>219</v>
      </c>
      <c r="B1" t="s">
        <v>228</v>
      </c>
    </row>
    <row r="3" spans="1:2" x14ac:dyDescent="0.3">
      <c r="A3" t="s">
        <v>271</v>
      </c>
    </row>
    <row r="4" spans="1:2" x14ac:dyDescent="0.3">
      <c r="A4">
        <v>3103791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D17A6-11EC-489E-A1B9-4DE728FE8137}">
  <dimension ref="A1:B4"/>
  <sheetViews>
    <sheetView workbookViewId="0">
      <selection activeCell="A4" sqref="A4"/>
    </sheetView>
  </sheetViews>
  <sheetFormatPr defaultRowHeight="14.4" x14ac:dyDescent="0.3"/>
  <cols>
    <col min="1" max="1" width="15.44140625" bestFit="1" customWidth="1"/>
    <col min="2" max="2" width="17.88671875" bestFit="1" customWidth="1"/>
  </cols>
  <sheetData>
    <row r="1" spans="1:2" x14ac:dyDescent="0.3">
      <c r="A1" s="27" t="s">
        <v>222</v>
      </c>
      <c r="B1" t="s">
        <v>248</v>
      </c>
    </row>
    <row r="3" spans="1:2" x14ac:dyDescent="0.3">
      <c r="A3" t="s">
        <v>283</v>
      </c>
    </row>
    <row r="4" spans="1:2" x14ac:dyDescent="0.3">
      <c r="A4">
        <v>80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C5CD9-D20E-4F66-845D-D36DE59FF8B7}">
  <dimension ref="A3:B6"/>
  <sheetViews>
    <sheetView workbookViewId="0">
      <selection activeCell="A4" sqref="A4"/>
    </sheetView>
  </sheetViews>
  <sheetFormatPr defaultRowHeight="14.4" x14ac:dyDescent="0.3"/>
  <cols>
    <col min="1" max="1" width="12.5546875" bestFit="1" customWidth="1"/>
    <col min="2" max="2" width="36.77734375" bestFit="1" customWidth="1"/>
  </cols>
  <sheetData>
    <row r="3" spans="1:2" x14ac:dyDescent="0.3">
      <c r="A3" s="27" t="s">
        <v>280</v>
      </c>
      <c r="B3" t="s">
        <v>287</v>
      </c>
    </row>
    <row r="4" spans="1:2" x14ac:dyDescent="0.3">
      <c r="A4" s="28" t="s">
        <v>284</v>
      </c>
      <c r="B4">
        <v>281</v>
      </c>
    </row>
    <row r="5" spans="1:2" x14ac:dyDescent="0.3">
      <c r="A5" s="28" t="s">
        <v>288</v>
      </c>
      <c r="B5">
        <v>1189</v>
      </c>
    </row>
    <row r="6" spans="1:2" x14ac:dyDescent="0.3">
      <c r="A6" s="28" t="s">
        <v>279</v>
      </c>
      <c r="B6">
        <v>1470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10D52-CF8A-474B-86F7-A7B9AD32905A}">
  <dimension ref="B3:P18"/>
  <sheetViews>
    <sheetView zoomScale="130" zoomScaleNormal="130" workbookViewId="0">
      <selection activeCell="H13" sqref="H13:I13"/>
    </sheetView>
  </sheetViews>
  <sheetFormatPr defaultRowHeight="14.4" x14ac:dyDescent="0.3"/>
  <cols>
    <col min="3" max="3" width="11" bestFit="1" customWidth="1"/>
    <col min="6" max="6" width="12.88671875" customWidth="1"/>
    <col min="9" max="9" width="11" bestFit="1" customWidth="1"/>
    <col min="12" max="12" width="11.88671875" customWidth="1"/>
  </cols>
  <sheetData>
    <row r="3" spans="2:16" x14ac:dyDescent="0.3">
      <c r="B3" s="77" t="s">
        <v>350</v>
      </c>
      <c r="C3" s="77"/>
      <c r="E3" s="77" t="s">
        <v>351</v>
      </c>
      <c r="F3" s="77"/>
      <c r="H3" s="77" t="s">
        <v>352</v>
      </c>
      <c r="I3" s="77"/>
      <c r="K3" s="77" t="s">
        <v>353</v>
      </c>
      <c r="L3" s="77"/>
      <c r="M3" s="78"/>
      <c r="O3" s="76"/>
      <c r="P3" s="76"/>
    </row>
    <row r="4" spans="2:16" x14ac:dyDescent="0.3">
      <c r="B4" s="79" t="s">
        <v>349</v>
      </c>
      <c r="C4" s="79" t="s">
        <v>357</v>
      </c>
      <c r="E4" s="79" t="s">
        <v>349</v>
      </c>
      <c r="F4" s="79" t="s">
        <v>358</v>
      </c>
      <c r="H4" s="79" t="s">
        <v>349</v>
      </c>
      <c r="I4" s="79" t="s">
        <v>359</v>
      </c>
      <c r="K4" s="79" t="s">
        <v>360</v>
      </c>
      <c r="L4" s="79" t="s">
        <v>361</v>
      </c>
      <c r="M4" s="79" t="s">
        <v>362</v>
      </c>
    </row>
    <row r="5" spans="2:16" x14ac:dyDescent="0.3">
      <c r="B5">
        <v>11011</v>
      </c>
      <c r="C5">
        <f>BIN2DEC(B5)</f>
        <v>27</v>
      </c>
      <c r="E5">
        <v>11011</v>
      </c>
      <c r="F5" t="str">
        <f>BIN2HEX(E5)</f>
        <v>1B</v>
      </c>
      <c r="H5">
        <v>11011</v>
      </c>
      <c r="I5" t="str">
        <f>BIN2OCT(H5)</f>
        <v>33</v>
      </c>
      <c r="K5">
        <v>2</v>
      </c>
      <c r="L5">
        <v>3</v>
      </c>
      <c r="M5" t="str">
        <f>COMPLEX(K5,L5)</f>
        <v>2+3i</v>
      </c>
    </row>
    <row r="6" spans="2:16" x14ac:dyDescent="0.3">
      <c r="B6">
        <v>101</v>
      </c>
      <c r="C6">
        <f t="shared" ref="C6:C8" si="0">BIN2DEC(B6)</f>
        <v>5</v>
      </c>
      <c r="E6">
        <v>101</v>
      </c>
      <c r="F6" t="str">
        <f t="shared" ref="F6:F9" si="1">BIN2HEX(E6)</f>
        <v>5</v>
      </c>
      <c r="H6">
        <v>101</v>
      </c>
      <c r="I6" t="str">
        <f t="shared" ref="I6:I9" si="2">BIN2OCT(H6)</f>
        <v>5</v>
      </c>
      <c r="K6">
        <v>3</v>
      </c>
      <c r="L6">
        <v>1</v>
      </c>
      <c r="M6" t="str">
        <f t="shared" ref="M6:M9" si="3">COMPLEX(K6,L6)</f>
        <v>3+i</v>
      </c>
    </row>
    <row r="7" spans="2:16" x14ac:dyDescent="0.3">
      <c r="B7">
        <v>0</v>
      </c>
      <c r="C7">
        <f t="shared" si="0"/>
        <v>0</v>
      </c>
      <c r="E7">
        <v>0</v>
      </c>
      <c r="F7" t="str">
        <f t="shared" si="1"/>
        <v>0</v>
      </c>
      <c r="H7">
        <v>0</v>
      </c>
      <c r="I7" t="str">
        <f t="shared" si="2"/>
        <v>0</v>
      </c>
      <c r="K7">
        <v>4</v>
      </c>
      <c r="L7">
        <v>7</v>
      </c>
      <c r="M7" t="str">
        <f t="shared" si="3"/>
        <v>4+7i</v>
      </c>
    </row>
    <row r="8" spans="2:16" x14ac:dyDescent="0.3">
      <c r="B8">
        <v>1110011</v>
      </c>
      <c r="C8">
        <f t="shared" si="0"/>
        <v>115</v>
      </c>
      <c r="E8">
        <v>1110011</v>
      </c>
      <c r="F8" t="str">
        <f t="shared" si="1"/>
        <v>73</v>
      </c>
      <c r="H8">
        <v>1110011</v>
      </c>
      <c r="I8" t="str">
        <f t="shared" si="2"/>
        <v>163</v>
      </c>
      <c r="K8">
        <v>66</v>
      </c>
      <c r="L8">
        <v>8</v>
      </c>
      <c r="M8" t="str">
        <f t="shared" si="3"/>
        <v>66+8i</v>
      </c>
    </row>
    <row r="9" spans="2:16" x14ac:dyDescent="0.3">
      <c r="B9">
        <v>1001</v>
      </c>
      <c r="C9">
        <f>BIN2DEC(B9)</f>
        <v>9</v>
      </c>
      <c r="E9">
        <v>1001</v>
      </c>
      <c r="F9" t="str">
        <f t="shared" si="1"/>
        <v>9</v>
      </c>
      <c r="H9">
        <v>1001</v>
      </c>
      <c r="I9" t="str">
        <f t="shared" si="2"/>
        <v>11</v>
      </c>
      <c r="K9">
        <v>21</v>
      </c>
      <c r="L9">
        <v>9</v>
      </c>
      <c r="M9" t="str">
        <f t="shared" si="3"/>
        <v>21+9i</v>
      </c>
    </row>
    <row r="12" spans="2:16" x14ac:dyDescent="0.3">
      <c r="B12" s="77" t="s">
        <v>354</v>
      </c>
      <c r="C12" s="77"/>
      <c r="E12" s="77" t="s">
        <v>355</v>
      </c>
      <c r="F12" s="77"/>
      <c r="H12" s="77" t="s">
        <v>356</v>
      </c>
      <c r="I12" s="77"/>
    </row>
    <row r="13" spans="2:16" x14ac:dyDescent="0.3">
      <c r="B13" s="79" t="s">
        <v>357</v>
      </c>
      <c r="C13" s="79" t="s">
        <v>349</v>
      </c>
      <c r="E13" s="79" t="s">
        <v>357</v>
      </c>
      <c r="F13" s="79" t="s">
        <v>358</v>
      </c>
      <c r="H13" s="79" t="s">
        <v>357</v>
      </c>
      <c r="I13" s="79" t="s">
        <v>359</v>
      </c>
    </row>
    <row r="14" spans="2:16" x14ac:dyDescent="0.3">
      <c r="B14">
        <v>36</v>
      </c>
      <c r="C14" t="str">
        <f>DEC2BIN(B14)</f>
        <v>100100</v>
      </c>
      <c r="E14">
        <v>36</v>
      </c>
      <c r="F14" t="str">
        <f>DEC2HEX(E14)</f>
        <v>24</v>
      </c>
      <c r="H14">
        <v>36</v>
      </c>
      <c r="I14" t="str">
        <f>DEC2OCT(H14)</f>
        <v>44</v>
      </c>
    </row>
    <row r="15" spans="2:16" x14ac:dyDescent="0.3">
      <c r="B15">
        <v>0</v>
      </c>
      <c r="C15" t="str">
        <f t="shared" ref="C15:C18" si="4">DEC2BIN(B15)</f>
        <v>0</v>
      </c>
      <c r="E15">
        <v>0</v>
      </c>
      <c r="F15" t="str">
        <f t="shared" ref="F15:F18" si="5">DEC2HEX(E15)</f>
        <v>0</v>
      </c>
      <c r="H15">
        <v>0</v>
      </c>
      <c r="I15" t="str">
        <f t="shared" ref="I15:I18" si="6">DEC2OCT(H15)</f>
        <v>0</v>
      </c>
    </row>
    <row r="16" spans="2:16" x14ac:dyDescent="0.3">
      <c r="B16">
        <v>-34</v>
      </c>
      <c r="C16" t="str">
        <f t="shared" si="4"/>
        <v>1111011110</v>
      </c>
      <c r="E16">
        <v>-34</v>
      </c>
      <c r="F16" t="str">
        <f t="shared" si="5"/>
        <v>FFFFFFFFDE</v>
      </c>
      <c r="H16">
        <v>-34</v>
      </c>
      <c r="I16" t="str">
        <f t="shared" si="6"/>
        <v>7777777736</v>
      </c>
    </row>
    <row r="17" spans="2:9" x14ac:dyDescent="0.3">
      <c r="B17">
        <v>444</v>
      </c>
      <c r="C17" t="str">
        <f t="shared" si="4"/>
        <v>110111100</v>
      </c>
      <c r="E17">
        <v>444</v>
      </c>
      <c r="F17" t="str">
        <f t="shared" si="5"/>
        <v>1BC</v>
      </c>
      <c r="H17">
        <v>444</v>
      </c>
      <c r="I17" t="str">
        <f t="shared" si="6"/>
        <v>674</v>
      </c>
    </row>
    <row r="18" spans="2:9" x14ac:dyDescent="0.3">
      <c r="B18">
        <v>76</v>
      </c>
      <c r="C18" t="str">
        <f t="shared" si="4"/>
        <v>1001100</v>
      </c>
      <c r="E18">
        <v>76</v>
      </c>
      <c r="F18" t="str">
        <f t="shared" si="5"/>
        <v>4C</v>
      </c>
      <c r="H18">
        <v>76</v>
      </c>
      <c r="I18" t="str">
        <f t="shared" si="6"/>
        <v>114</v>
      </c>
    </row>
  </sheetData>
  <mergeCells count="8">
    <mergeCell ref="O3:P3"/>
    <mergeCell ref="B12:C12"/>
    <mergeCell ref="E12:F12"/>
    <mergeCell ref="H12:I12"/>
    <mergeCell ref="B3:C3"/>
    <mergeCell ref="E3:F3"/>
    <mergeCell ref="H3:I3"/>
    <mergeCell ref="K3:L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9B04C-D533-45B6-AA0A-8C8D4AA51632}">
  <dimension ref="A1:B5"/>
  <sheetViews>
    <sheetView workbookViewId="0">
      <selection activeCell="A4" sqref="A4"/>
    </sheetView>
  </sheetViews>
  <sheetFormatPr defaultRowHeight="14.4" x14ac:dyDescent="0.3"/>
  <cols>
    <col min="1" max="1" width="12.5546875" bestFit="1" customWidth="1"/>
    <col min="2" max="2" width="32.109375" bestFit="1" customWidth="1"/>
    <col min="3" max="570" width="4" bestFit="1" customWidth="1"/>
    <col min="571" max="887" width="5" bestFit="1" customWidth="1"/>
    <col min="888" max="888" width="10.77734375" bestFit="1" customWidth="1"/>
  </cols>
  <sheetData>
    <row r="1" spans="1:2" x14ac:dyDescent="0.3">
      <c r="A1" s="27" t="s">
        <v>218</v>
      </c>
      <c r="B1" t="s" vm="1">
        <v>276</v>
      </c>
    </row>
    <row r="3" spans="1:2" x14ac:dyDescent="0.3">
      <c r="A3" s="27" t="s">
        <v>280</v>
      </c>
      <c r="B3" t="s">
        <v>289</v>
      </c>
    </row>
    <row r="4" spans="1:2" x14ac:dyDescent="0.3">
      <c r="A4" s="28" t="s">
        <v>288</v>
      </c>
      <c r="B4">
        <v>1470</v>
      </c>
    </row>
    <row r="5" spans="1:2" x14ac:dyDescent="0.3">
      <c r="A5" s="28" t="s">
        <v>279</v>
      </c>
      <c r="B5">
        <v>1470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3BC29-338F-4BFC-8EA0-4C7A190639F8}">
  <dimension ref="A3:B5"/>
  <sheetViews>
    <sheetView workbookViewId="0">
      <selection activeCell="A4" sqref="A4"/>
    </sheetView>
  </sheetViews>
  <sheetFormatPr defaultRowHeight="14.4" x14ac:dyDescent="0.3"/>
  <cols>
    <col min="1" max="1" width="12.5546875" bestFit="1" customWidth="1"/>
    <col min="2" max="2" width="24.44140625" bestFit="1" customWidth="1"/>
  </cols>
  <sheetData>
    <row r="3" spans="1:2" x14ac:dyDescent="0.3">
      <c r="A3" s="27" t="s">
        <v>280</v>
      </c>
      <c r="B3" t="s">
        <v>272</v>
      </c>
    </row>
    <row r="4" spans="1:2" x14ac:dyDescent="0.3">
      <c r="A4" s="28" t="s">
        <v>242</v>
      </c>
      <c r="B4">
        <v>6786.2874617737007</v>
      </c>
    </row>
    <row r="5" spans="1:2" x14ac:dyDescent="0.3">
      <c r="A5" s="28" t="s">
        <v>279</v>
      </c>
      <c r="B5">
        <v>6786.2874617737007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AB6E0-63C9-4679-989E-9488F9C52A42}">
  <dimension ref="A3:E5"/>
  <sheetViews>
    <sheetView workbookViewId="0">
      <selection activeCell="A4" sqref="A4"/>
    </sheetView>
  </sheetViews>
  <sheetFormatPr defaultRowHeight="14.4" x14ac:dyDescent="0.3"/>
  <cols>
    <col min="1" max="1" width="21.33203125" bestFit="1" customWidth="1"/>
    <col min="2" max="2" width="15.5546875" bestFit="1" customWidth="1"/>
    <col min="3" max="3" width="16.21875" bestFit="1" customWidth="1"/>
    <col min="4" max="4" width="12.33203125" bestFit="1" customWidth="1"/>
    <col min="5" max="5" width="10.77734375" bestFit="1" customWidth="1"/>
  </cols>
  <sheetData>
    <row r="3" spans="1:5" x14ac:dyDescent="0.3">
      <c r="B3" s="27" t="s">
        <v>278</v>
      </c>
    </row>
    <row r="4" spans="1:5" x14ac:dyDescent="0.3">
      <c r="B4" t="s">
        <v>245</v>
      </c>
      <c r="C4" t="s">
        <v>240</v>
      </c>
      <c r="D4" t="s">
        <v>234</v>
      </c>
      <c r="E4" t="s">
        <v>279</v>
      </c>
    </row>
    <row r="5" spans="1:5" x14ac:dyDescent="0.3">
      <c r="A5" t="s">
        <v>285</v>
      </c>
      <c r="B5">
        <v>150</v>
      </c>
      <c r="C5">
        <v>277</v>
      </c>
      <c r="D5">
        <v>1043</v>
      </c>
      <c r="E5">
        <v>1470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9BD39-B5D0-4F35-A376-E3B0DD3376A5}">
  <dimension ref="A3:B5"/>
  <sheetViews>
    <sheetView workbookViewId="0">
      <selection activeCell="B4" sqref="B4"/>
    </sheetView>
  </sheetViews>
  <sheetFormatPr defaultRowHeight="14.4" x14ac:dyDescent="0.3"/>
  <cols>
    <col min="1" max="1" width="12.5546875" bestFit="1" customWidth="1"/>
    <col min="2" max="2" width="15.44140625" bestFit="1" customWidth="1"/>
  </cols>
  <sheetData>
    <row r="3" spans="1:2" x14ac:dyDescent="0.3">
      <c r="A3" s="27" t="s">
        <v>280</v>
      </c>
      <c r="B3" t="s">
        <v>283</v>
      </c>
    </row>
    <row r="4" spans="1:2" x14ac:dyDescent="0.3">
      <c r="A4" s="28" t="s">
        <v>233</v>
      </c>
      <c r="B4">
        <v>416</v>
      </c>
    </row>
    <row r="5" spans="1:2" x14ac:dyDescent="0.3">
      <c r="A5" s="28" t="s">
        <v>279</v>
      </c>
      <c r="B5">
        <v>416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B3D92-9AA5-4296-9520-48DC70CD7BA0}">
  <dimension ref="A3:B7"/>
  <sheetViews>
    <sheetView workbookViewId="0">
      <selection activeCell="B4" sqref="B4"/>
    </sheetView>
  </sheetViews>
  <sheetFormatPr defaultRowHeight="14.4" x14ac:dyDescent="0.3"/>
  <cols>
    <col min="1" max="1" width="21.88671875" bestFit="1" customWidth="1"/>
    <col min="2" max="2" width="15.44140625" bestFit="1" customWidth="1"/>
  </cols>
  <sheetData>
    <row r="3" spans="1:2" x14ac:dyDescent="0.3">
      <c r="A3" s="27" t="s">
        <v>280</v>
      </c>
      <c r="B3" t="s">
        <v>273</v>
      </c>
    </row>
    <row r="4" spans="1:2" x14ac:dyDescent="0.3">
      <c r="A4" s="28" t="s">
        <v>251</v>
      </c>
      <c r="B4">
        <v>47347</v>
      </c>
    </row>
    <row r="5" spans="1:2" x14ac:dyDescent="0.3">
      <c r="A5" s="28" t="s">
        <v>235</v>
      </c>
      <c r="B5">
        <v>775384</v>
      </c>
    </row>
    <row r="6" spans="1:2" x14ac:dyDescent="0.3">
      <c r="A6" s="28" t="s">
        <v>228</v>
      </c>
      <c r="B6">
        <v>356923</v>
      </c>
    </row>
    <row r="7" spans="1:2" x14ac:dyDescent="0.3">
      <c r="A7" s="28" t="s">
        <v>279</v>
      </c>
      <c r="B7">
        <v>1179654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C449B-0598-41AF-B735-59967C2E0753}">
  <dimension ref="A3:B7"/>
  <sheetViews>
    <sheetView workbookViewId="0">
      <selection activeCell="B4" sqref="B4"/>
    </sheetView>
  </sheetViews>
  <sheetFormatPr defaultRowHeight="14.4" x14ac:dyDescent="0.3"/>
  <cols>
    <col min="1" max="1" width="12.5546875" bestFit="1" customWidth="1"/>
    <col min="2" max="2" width="21.109375" bestFit="1" customWidth="1"/>
  </cols>
  <sheetData>
    <row r="3" spans="1:2" x14ac:dyDescent="0.3">
      <c r="A3" s="27" t="s">
        <v>280</v>
      </c>
      <c r="B3" t="s">
        <v>286</v>
      </c>
    </row>
    <row r="4" spans="1:2" x14ac:dyDescent="0.3">
      <c r="A4" s="28" t="s">
        <v>242</v>
      </c>
      <c r="B4">
        <v>19973</v>
      </c>
    </row>
    <row r="5" spans="1:2" x14ac:dyDescent="0.3">
      <c r="A5" s="28" t="s">
        <v>238</v>
      </c>
      <c r="B5">
        <v>19999</v>
      </c>
    </row>
    <row r="6" spans="1:2" x14ac:dyDescent="0.3">
      <c r="A6" s="28" t="s">
        <v>232</v>
      </c>
      <c r="B6">
        <v>19926</v>
      </c>
    </row>
    <row r="7" spans="1:2" x14ac:dyDescent="0.3">
      <c r="A7" s="28" t="s">
        <v>279</v>
      </c>
      <c r="B7">
        <v>19999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A96ED-36EA-42AD-A2A7-7974F18599AD}">
  <dimension ref="A1:S28"/>
  <sheetViews>
    <sheetView workbookViewId="0">
      <selection activeCell="D14" sqref="D14"/>
    </sheetView>
  </sheetViews>
  <sheetFormatPr defaultRowHeight="14.4" x14ac:dyDescent="0.3"/>
  <cols>
    <col min="1" max="1" width="16.77734375" bestFit="1" customWidth="1"/>
    <col min="4" max="4" width="13.109375" bestFit="1" customWidth="1"/>
    <col min="5" max="5" width="13.21875" bestFit="1" customWidth="1"/>
    <col min="9" max="9" width="10.33203125" bestFit="1" customWidth="1"/>
  </cols>
  <sheetData>
    <row r="1" spans="1:19" x14ac:dyDescent="0.3">
      <c r="A1" s="73" t="s">
        <v>343</v>
      </c>
    </row>
    <row r="4" spans="1:19" x14ac:dyDescent="0.3">
      <c r="O4" s="73" t="s">
        <v>344</v>
      </c>
      <c r="P4" s="73" t="s">
        <v>345</v>
      </c>
      <c r="Q4" s="73" t="s">
        <v>346</v>
      </c>
      <c r="R4" s="73" t="s">
        <v>345</v>
      </c>
      <c r="S4" s="73" t="s">
        <v>347</v>
      </c>
    </row>
    <row r="5" spans="1:19" x14ac:dyDescent="0.3">
      <c r="O5">
        <f>DCOUNT(salary,$E$18,criteria2)</f>
        <v>1</v>
      </c>
      <c r="P5">
        <f>DMAX(salary,$E$18,criteria2)</f>
        <v>1100000</v>
      </c>
      <c r="Q5">
        <f>DAVERAGE(salary,$E$18,criteria2)</f>
        <v>1100000</v>
      </c>
      <c r="R5">
        <f>DMAX(salary,$E$18,criteria2)</f>
        <v>1100000</v>
      </c>
      <c r="S5">
        <f>DMIN(salary,$E$18,criteria2)</f>
        <v>1100000</v>
      </c>
    </row>
    <row r="6" spans="1:19" x14ac:dyDescent="0.3">
      <c r="B6" t="str">
        <f t="shared" ref="B6:J6" si="0">B18</f>
        <v>Employee ID</v>
      </c>
      <c r="C6" t="str">
        <f t="shared" si="0"/>
        <v>Name</v>
      </c>
      <c r="D6" t="str">
        <f t="shared" si="0"/>
        <v>Designation</v>
      </c>
      <c r="E6" t="str">
        <f t="shared" si="0"/>
        <v>Annual Income</v>
      </c>
      <c r="F6" t="str">
        <f t="shared" si="0"/>
        <v xml:space="preserve">Country </v>
      </c>
      <c r="G6" t="str">
        <f t="shared" si="0"/>
        <v>Experience</v>
      </c>
      <c r="H6" t="str">
        <f t="shared" si="0"/>
        <v>Working Hours</v>
      </c>
      <c r="I6" t="str">
        <f t="shared" si="0"/>
        <v xml:space="preserve">Joining Date </v>
      </c>
      <c r="J6" t="str">
        <f t="shared" si="0"/>
        <v>Work start</v>
      </c>
    </row>
    <row r="7" spans="1:19" x14ac:dyDescent="0.3">
      <c r="D7" t="s">
        <v>348</v>
      </c>
      <c r="F7" t="s">
        <v>330</v>
      </c>
      <c r="G7">
        <v>3</v>
      </c>
    </row>
    <row r="11" spans="1:19" x14ac:dyDescent="0.3">
      <c r="B11" t="str">
        <f t="shared" ref="B11:J11" si="1">B18</f>
        <v>Employee ID</v>
      </c>
      <c r="C11" s="73" t="str">
        <f t="shared" si="1"/>
        <v>Name</v>
      </c>
      <c r="D11" s="73" t="str">
        <f t="shared" si="1"/>
        <v>Designation</v>
      </c>
      <c r="E11" s="73" t="str">
        <f t="shared" si="1"/>
        <v>Annual Income</v>
      </c>
      <c r="F11" s="73" t="str">
        <f t="shared" si="1"/>
        <v xml:space="preserve">Country </v>
      </c>
      <c r="G11" s="73" t="str">
        <f t="shared" si="1"/>
        <v>Experience</v>
      </c>
      <c r="H11" s="73" t="str">
        <f t="shared" si="1"/>
        <v>Working Hours</v>
      </c>
      <c r="I11" s="73" t="str">
        <f t="shared" si="1"/>
        <v xml:space="preserve">Joining Date </v>
      </c>
      <c r="J11" s="73" t="str">
        <f t="shared" si="1"/>
        <v>Work start</v>
      </c>
    </row>
    <row r="12" spans="1:19" x14ac:dyDescent="0.3">
      <c r="B12">
        <v>101</v>
      </c>
      <c r="C12" t="str">
        <f t="shared" ref="C12:J12" si="2">DGET(salary,C18,$B$11:$B$12)</f>
        <v>Jenil</v>
      </c>
      <c r="D12" t="str">
        <f t="shared" si="2"/>
        <v>Asst Professor</v>
      </c>
      <c r="E12">
        <f t="shared" si="2"/>
        <v>300000</v>
      </c>
      <c r="F12" t="str">
        <f t="shared" si="2"/>
        <v>India</v>
      </c>
      <c r="G12">
        <f t="shared" si="2"/>
        <v>5.5</v>
      </c>
      <c r="H12">
        <f t="shared" si="2"/>
        <v>7</v>
      </c>
      <c r="I12">
        <f t="shared" si="2"/>
        <v>43103</v>
      </c>
      <c r="J12">
        <f t="shared" si="2"/>
        <v>0.18775462962962963</v>
      </c>
    </row>
    <row r="18" spans="2:10" ht="32.4" x14ac:dyDescent="0.45">
      <c r="B18" s="67" t="s">
        <v>292</v>
      </c>
      <c r="C18" s="67" t="s">
        <v>293</v>
      </c>
      <c r="D18" s="67" t="s">
        <v>294</v>
      </c>
      <c r="E18" s="67" t="s">
        <v>295</v>
      </c>
      <c r="F18" s="67" t="s">
        <v>296</v>
      </c>
      <c r="G18" s="67" t="s">
        <v>297</v>
      </c>
      <c r="H18" s="67" t="s">
        <v>298</v>
      </c>
      <c r="I18" s="67" t="s">
        <v>299</v>
      </c>
      <c r="J18" s="67" t="s">
        <v>300</v>
      </c>
    </row>
    <row r="19" spans="2:10" x14ac:dyDescent="0.3">
      <c r="B19">
        <v>101</v>
      </c>
      <c r="C19" t="s">
        <v>311</v>
      </c>
      <c r="D19" t="s">
        <v>312</v>
      </c>
      <c r="E19">
        <v>300000</v>
      </c>
      <c r="F19" t="s">
        <v>313</v>
      </c>
      <c r="G19">
        <v>5.5</v>
      </c>
      <c r="H19">
        <v>7</v>
      </c>
      <c r="I19" s="71">
        <f>DATE(2018,1,3)</f>
        <v>43103</v>
      </c>
      <c r="J19" s="72">
        <f>TIME(4,30,22)</f>
        <v>0.18775462962962963</v>
      </c>
    </row>
    <row r="20" spans="2:10" x14ac:dyDescent="0.3">
      <c r="B20">
        <v>102</v>
      </c>
      <c r="C20" t="s">
        <v>314</v>
      </c>
      <c r="D20" t="s">
        <v>312</v>
      </c>
      <c r="E20">
        <v>400000</v>
      </c>
      <c r="F20" t="s">
        <v>313</v>
      </c>
      <c r="G20">
        <v>4</v>
      </c>
      <c r="H20">
        <v>7</v>
      </c>
      <c r="I20" s="71">
        <f>DATE(2018,1,4)</f>
        <v>43104</v>
      </c>
      <c r="J20" s="72">
        <f>TIME(6,30,22)</f>
        <v>0.27108796296296295</v>
      </c>
    </row>
    <row r="21" spans="2:10" x14ac:dyDescent="0.3">
      <c r="B21">
        <v>103</v>
      </c>
      <c r="C21" t="s">
        <v>316</v>
      </c>
      <c r="D21" t="s">
        <v>312</v>
      </c>
      <c r="E21">
        <v>500000</v>
      </c>
      <c r="F21" t="s">
        <v>313</v>
      </c>
      <c r="G21">
        <v>3</v>
      </c>
      <c r="H21">
        <v>6</v>
      </c>
      <c r="I21" s="71">
        <f t="shared" ref="I21" si="3">DATE(2018,1,3)</f>
        <v>43103</v>
      </c>
      <c r="J21" s="72">
        <f t="shared" ref="J21" si="4">TIME(4,30,22)</f>
        <v>0.18775462962962963</v>
      </c>
    </row>
    <row r="22" spans="2:10" x14ac:dyDescent="0.3">
      <c r="B22">
        <v>104</v>
      </c>
      <c r="C22" t="s">
        <v>319</v>
      </c>
      <c r="D22" t="s">
        <v>312</v>
      </c>
      <c r="E22">
        <v>600000</v>
      </c>
      <c r="F22" t="s">
        <v>313</v>
      </c>
      <c r="G22">
        <v>2</v>
      </c>
      <c r="H22">
        <v>7</v>
      </c>
      <c r="I22" s="71">
        <f t="shared" ref="I22" si="5">DATE(2018,1,4)</f>
        <v>43104</v>
      </c>
      <c r="J22" s="72">
        <f t="shared" ref="J22" si="6">TIME(6,30,22)</f>
        <v>0.27108796296296295</v>
      </c>
    </row>
    <row r="23" spans="2:10" x14ac:dyDescent="0.3">
      <c r="B23">
        <v>105</v>
      </c>
      <c r="C23" t="s">
        <v>322</v>
      </c>
      <c r="D23" t="s">
        <v>312</v>
      </c>
      <c r="E23">
        <v>700000</v>
      </c>
      <c r="F23" t="s">
        <v>313</v>
      </c>
      <c r="G23">
        <v>3</v>
      </c>
      <c r="H23">
        <v>6</v>
      </c>
      <c r="I23" s="71">
        <f t="shared" ref="I23" si="7">DATE(2018,1,3)</f>
        <v>43103</v>
      </c>
      <c r="J23" s="72">
        <f t="shared" ref="J23" si="8">TIME(4,30,22)</f>
        <v>0.18775462962962963</v>
      </c>
    </row>
    <row r="24" spans="2:10" x14ac:dyDescent="0.3">
      <c r="B24">
        <v>106</v>
      </c>
      <c r="C24" t="s">
        <v>325</v>
      </c>
      <c r="D24" t="s">
        <v>326</v>
      </c>
      <c r="E24">
        <v>800000</v>
      </c>
      <c r="F24" t="s">
        <v>327</v>
      </c>
      <c r="G24">
        <v>5</v>
      </c>
      <c r="H24">
        <v>7</v>
      </c>
      <c r="I24" s="71">
        <f t="shared" ref="I24" si="9">DATE(2018,1,4)</f>
        <v>43104</v>
      </c>
      <c r="J24" s="72">
        <f t="shared" ref="J24" si="10">TIME(6,30,22)</f>
        <v>0.27108796296296295</v>
      </c>
    </row>
    <row r="25" spans="2:10" x14ac:dyDescent="0.3">
      <c r="B25">
        <v>107</v>
      </c>
      <c r="C25" t="s">
        <v>328</v>
      </c>
      <c r="D25" t="s">
        <v>326</v>
      </c>
      <c r="E25">
        <v>900000</v>
      </c>
      <c r="F25" t="s">
        <v>118</v>
      </c>
      <c r="G25">
        <v>4</v>
      </c>
      <c r="H25">
        <v>7</v>
      </c>
      <c r="I25" s="71">
        <f t="shared" ref="I25" si="11">DATE(2018,1,3)</f>
        <v>43103</v>
      </c>
      <c r="J25" s="72">
        <f t="shared" ref="J25" si="12">TIME(4,30,22)</f>
        <v>0.18775462962962963</v>
      </c>
    </row>
    <row r="26" spans="2:10" x14ac:dyDescent="0.3">
      <c r="B26">
        <v>108</v>
      </c>
      <c r="C26" t="s">
        <v>329</v>
      </c>
      <c r="D26" t="s">
        <v>326</v>
      </c>
      <c r="E26">
        <v>1000000</v>
      </c>
      <c r="F26" t="s">
        <v>330</v>
      </c>
      <c r="G26">
        <v>5</v>
      </c>
      <c r="H26">
        <v>7</v>
      </c>
      <c r="I26" s="71">
        <f t="shared" ref="I26" si="13">DATE(2018,1,4)</f>
        <v>43104</v>
      </c>
      <c r="J26" s="72">
        <f t="shared" ref="J26" si="14">TIME(6,30,22)</f>
        <v>0.27108796296296295</v>
      </c>
    </row>
    <row r="27" spans="2:10" x14ac:dyDescent="0.3">
      <c r="B27">
        <v>109</v>
      </c>
      <c r="C27" t="s">
        <v>332</v>
      </c>
      <c r="D27" t="s">
        <v>326</v>
      </c>
      <c r="E27">
        <v>1100000</v>
      </c>
      <c r="F27" t="s">
        <v>330</v>
      </c>
      <c r="G27">
        <v>3</v>
      </c>
      <c r="H27">
        <v>7</v>
      </c>
      <c r="I27" s="71">
        <f t="shared" ref="I27" si="15">DATE(2018,1,3)</f>
        <v>43103</v>
      </c>
      <c r="J27" s="72">
        <f t="shared" ref="J27" si="16">TIME(4,30,22)</f>
        <v>0.18775462962962963</v>
      </c>
    </row>
    <row r="28" spans="2:10" x14ac:dyDescent="0.3">
      <c r="B28">
        <v>110</v>
      </c>
      <c r="C28" t="s">
        <v>334</v>
      </c>
      <c r="D28" t="s">
        <v>326</v>
      </c>
      <c r="E28">
        <v>1200000</v>
      </c>
      <c r="F28" t="s">
        <v>330</v>
      </c>
      <c r="G28">
        <v>4</v>
      </c>
      <c r="H28">
        <v>7</v>
      </c>
      <c r="I28" s="71">
        <f t="shared" ref="I28" si="17">DATE(2018,1,4)</f>
        <v>43104</v>
      </c>
      <c r="J28" s="72">
        <f t="shared" ref="J28" si="18">TIME(6,30,22)</f>
        <v>0.27108796296296295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A5751-01F6-480D-90CF-637F2816530A}">
  <dimension ref="B3:L9"/>
  <sheetViews>
    <sheetView workbookViewId="0">
      <selection activeCell="K4" sqref="K4:L4"/>
    </sheetView>
  </sheetViews>
  <sheetFormatPr defaultRowHeight="14.4" x14ac:dyDescent="0.3"/>
  <sheetData>
    <row r="3" spans="2:12" x14ac:dyDescent="0.3">
      <c r="B3" s="77" t="s">
        <v>365</v>
      </c>
      <c r="C3" s="77"/>
      <c r="E3" s="77" t="s">
        <v>366</v>
      </c>
      <c r="F3" s="77"/>
      <c r="H3" s="77" t="s">
        <v>374</v>
      </c>
      <c r="I3" s="77"/>
      <c r="K3" s="77" t="s">
        <v>370</v>
      </c>
      <c r="L3" s="77"/>
    </row>
    <row r="4" spans="2:12" x14ac:dyDescent="0.3">
      <c r="B4" s="79" t="s">
        <v>363</v>
      </c>
      <c r="C4" s="79" t="s">
        <v>364</v>
      </c>
      <c r="E4" s="79" t="s">
        <v>367</v>
      </c>
      <c r="F4" s="79" t="s">
        <v>369</v>
      </c>
      <c r="H4" s="79" t="s">
        <v>373</v>
      </c>
      <c r="I4" s="79" t="s">
        <v>368</v>
      </c>
      <c r="K4" s="79" t="s">
        <v>371</v>
      </c>
      <c r="L4" s="79" t="s">
        <v>372</v>
      </c>
    </row>
    <row r="5" spans="2:12" x14ac:dyDescent="0.3">
      <c r="B5">
        <v>1</v>
      </c>
      <c r="C5">
        <f>CONVERT(B5,"kg","g")</f>
        <v>1000</v>
      </c>
      <c r="E5">
        <v>1</v>
      </c>
      <c r="F5">
        <f>CONVERT(E5,"N","lbf")</f>
        <v>0.22480894309971047</v>
      </c>
      <c r="H5">
        <v>1</v>
      </c>
      <c r="I5">
        <f>CONVERT(H5,"m^3","l")</f>
        <v>1000</v>
      </c>
      <c r="K5">
        <v>1</v>
      </c>
      <c r="L5">
        <f>CONVERT(K5,"ft","yd")</f>
        <v>0.33333333333333331</v>
      </c>
    </row>
    <row r="6" spans="2:12" x14ac:dyDescent="0.3">
      <c r="B6">
        <v>5</v>
      </c>
      <c r="C6">
        <f t="shared" ref="C6:C9" si="0">CONVERT(B6,"kg","g")</f>
        <v>5000</v>
      </c>
      <c r="E6">
        <v>5</v>
      </c>
      <c r="F6">
        <f t="shared" ref="F6:F9" si="1">CONVERT(E6,"N","lbf")</f>
        <v>1.1240447154985524</v>
      </c>
      <c r="H6">
        <v>5</v>
      </c>
      <c r="I6">
        <f t="shared" ref="I6:I9" si="2">CONVERT(H6,"m^3","l")</f>
        <v>5000</v>
      </c>
      <c r="K6">
        <v>5</v>
      </c>
      <c r="L6">
        <f t="shared" ref="L6:L9" si="3">CONVERT(K6,"ft","yd")</f>
        <v>1.6666666666666667</v>
      </c>
    </row>
    <row r="7" spans="2:12" x14ac:dyDescent="0.3">
      <c r="B7">
        <v>6</v>
      </c>
      <c r="C7">
        <f t="shared" si="0"/>
        <v>6000</v>
      </c>
      <c r="E7">
        <v>6</v>
      </c>
      <c r="F7">
        <f t="shared" si="1"/>
        <v>1.3488536585982629</v>
      </c>
      <c r="H7">
        <v>6</v>
      </c>
      <c r="I7">
        <f t="shared" si="2"/>
        <v>6000</v>
      </c>
      <c r="K7">
        <v>6</v>
      </c>
      <c r="L7">
        <f t="shared" si="3"/>
        <v>2</v>
      </c>
    </row>
    <row r="8" spans="2:12" x14ac:dyDescent="0.3">
      <c r="B8">
        <v>78</v>
      </c>
      <c r="C8">
        <f t="shared" si="0"/>
        <v>78000</v>
      </c>
      <c r="E8">
        <v>78</v>
      </c>
      <c r="F8">
        <f t="shared" si="1"/>
        <v>17.535097561777416</v>
      </c>
      <c r="H8">
        <v>78</v>
      </c>
      <c r="I8">
        <f t="shared" si="2"/>
        <v>78000</v>
      </c>
      <c r="K8">
        <v>78</v>
      </c>
      <c r="L8">
        <f t="shared" si="3"/>
        <v>26</v>
      </c>
    </row>
    <row r="9" spans="2:12" x14ac:dyDescent="0.3">
      <c r="B9">
        <v>10</v>
      </c>
      <c r="C9">
        <f t="shared" si="0"/>
        <v>10000</v>
      </c>
      <c r="E9">
        <v>10</v>
      </c>
      <c r="F9">
        <f t="shared" si="1"/>
        <v>2.2480894309971049</v>
      </c>
      <c r="H9">
        <v>10</v>
      </c>
      <c r="I9">
        <f t="shared" si="2"/>
        <v>10000</v>
      </c>
      <c r="K9">
        <v>10</v>
      </c>
      <c r="L9">
        <f t="shared" si="3"/>
        <v>3.3333333333333335</v>
      </c>
    </row>
  </sheetData>
  <mergeCells count="4">
    <mergeCell ref="B3:C3"/>
    <mergeCell ref="E3:F3"/>
    <mergeCell ref="H3:I3"/>
    <mergeCell ref="K3:L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"/>
  <sheetViews>
    <sheetView workbookViewId="0">
      <selection activeCell="L16" sqref="L16"/>
    </sheetView>
  </sheetViews>
  <sheetFormatPr defaultRowHeight="14.4" x14ac:dyDescent="0.3"/>
  <cols>
    <col min="2" max="2" width="9.33203125" bestFit="1" customWidth="1"/>
    <col min="6" max="6" width="12.109375" bestFit="1" customWidth="1"/>
    <col min="7" max="7" width="11.6640625" bestFit="1" customWidth="1"/>
    <col min="8" max="8" width="12.33203125" bestFit="1" customWidth="1"/>
    <col min="9" max="9" width="10.6640625" bestFit="1" customWidth="1"/>
    <col min="12" max="12" width="18.88671875" bestFit="1" customWidth="1"/>
    <col min="13" max="13" width="10" bestFit="1" customWidth="1"/>
    <col min="15" max="15" width="10" bestFit="1" customWidth="1"/>
  </cols>
  <sheetData>
    <row r="1" spans="1:15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4" t="s">
        <v>9</v>
      </c>
    </row>
    <row r="2" spans="1:15" ht="15" thickBot="1" x14ac:dyDescent="0.35">
      <c r="A2" s="5" t="s">
        <v>10</v>
      </c>
      <c r="B2" s="6">
        <v>44198</v>
      </c>
      <c r="C2" s="7" t="s">
        <v>11</v>
      </c>
      <c r="D2" s="7" t="s">
        <v>12</v>
      </c>
      <c r="E2" s="7" t="s">
        <v>13</v>
      </c>
      <c r="F2" s="8">
        <v>1617630</v>
      </c>
      <c r="G2" s="7" t="s">
        <v>14</v>
      </c>
      <c r="H2" s="7" t="s">
        <v>15</v>
      </c>
      <c r="I2" s="7" t="s">
        <v>16</v>
      </c>
      <c r="J2" s="9" t="s">
        <v>16</v>
      </c>
      <c r="L2" s="34" t="s">
        <v>269</v>
      </c>
      <c r="M2" s="30" t="s">
        <v>17</v>
      </c>
      <c r="N2" s="30" t="s">
        <v>18</v>
      </c>
      <c r="O2" s="31" t="s">
        <v>19</v>
      </c>
    </row>
    <row r="3" spans="1:15" ht="15" thickBot="1" x14ac:dyDescent="0.35">
      <c r="A3" s="5" t="s">
        <v>20</v>
      </c>
      <c r="B3" s="6">
        <v>44198</v>
      </c>
      <c r="C3" s="7" t="s">
        <v>11</v>
      </c>
      <c r="D3" s="7" t="s">
        <v>12</v>
      </c>
      <c r="E3" s="7" t="s">
        <v>13</v>
      </c>
      <c r="F3" s="8">
        <v>8678500</v>
      </c>
      <c r="G3" s="7" t="s">
        <v>21</v>
      </c>
      <c r="H3" s="7" t="s">
        <v>22</v>
      </c>
      <c r="I3" s="7" t="s">
        <v>23</v>
      </c>
      <c r="J3" s="9" t="s">
        <v>23</v>
      </c>
      <c r="L3" s="49" t="s">
        <v>24</v>
      </c>
      <c r="M3" s="37">
        <f ca="1">SUMIF(E2:F50,"East",F2:F50)</f>
        <v>207489253</v>
      </c>
      <c r="N3" s="38">
        <f>COUNTIF(E2:F50,"East")</f>
        <v>32</v>
      </c>
      <c r="O3" s="39">
        <f ca="1">AVERAGEIF(E2:F50,"East",F2:F50)</f>
        <v>6484039.15625</v>
      </c>
    </row>
    <row r="4" spans="1:15" x14ac:dyDescent="0.3">
      <c r="A4" s="5" t="s">
        <v>25</v>
      </c>
      <c r="B4" s="6">
        <v>44198</v>
      </c>
      <c r="C4" s="7" t="s">
        <v>26</v>
      </c>
      <c r="D4" s="7" t="s">
        <v>27</v>
      </c>
      <c r="E4" s="7" t="s">
        <v>28</v>
      </c>
      <c r="F4" s="8">
        <v>2052660</v>
      </c>
      <c r="G4" s="7" t="s">
        <v>14</v>
      </c>
      <c r="H4" s="7" t="s">
        <v>29</v>
      </c>
      <c r="I4" s="7" t="s">
        <v>16</v>
      </c>
      <c r="J4" s="9" t="s">
        <v>16</v>
      </c>
      <c r="L4" s="35"/>
      <c r="M4" s="32"/>
      <c r="O4" s="33"/>
    </row>
    <row r="5" spans="1:15" x14ac:dyDescent="0.3">
      <c r="A5" s="5" t="s">
        <v>30</v>
      </c>
      <c r="B5" s="6">
        <v>44199</v>
      </c>
      <c r="C5" s="7" t="s">
        <v>11</v>
      </c>
      <c r="D5" s="7" t="s">
        <v>12</v>
      </c>
      <c r="E5" s="7" t="s">
        <v>13</v>
      </c>
      <c r="F5" s="8">
        <v>17580000</v>
      </c>
      <c r="G5" s="7" t="s">
        <v>14</v>
      </c>
      <c r="H5" s="7" t="s">
        <v>22</v>
      </c>
      <c r="I5" s="7" t="s">
        <v>23</v>
      </c>
      <c r="J5" s="9" t="s">
        <v>23</v>
      </c>
      <c r="L5" s="35"/>
      <c r="M5" s="32"/>
      <c r="O5" s="33"/>
    </row>
    <row r="6" spans="1:15" ht="15" thickBot="1" x14ac:dyDescent="0.35">
      <c r="A6" s="5" t="s">
        <v>31</v>
      </c>
      <c r="B6" s="6">
        <v>44199</v>
      </c>
      <c r="C6" s="7" t="s">
        <v>11</v>
      </c>
      <c r="D6" s="7" t="s">
        <v>12</v>
      </c>
      <c r="E6" s="7" t="s">
        <v>13</v>
      </c>
      <c r="F6" s="8">
        <v>1925000</v>
      </c>
      <c r="G6" s="7" t="s">
        <v>32</v>
      </c>
      <c r="H6" s="7" t="s">
        <v>33</v>
      </c>
      <c r="I6" s="7" t="s">
        <v>16</v>
      </c>
      <c r="J6" s="9" t="s">
        <v>16</v>
      </c>
      <c r="L6" s="35"/>
      <c r="M6" s="32"/>
      <c r="O6" s="33"/>
    </row>
    <row r="7" spans="1:15" ht="15" thickBot="1" x14ac:dyDescent="0.35">
      <c r="A7" s="5" t="s">
        <v>34</v>
      </c>
      <c r="B7" s="6">
        <v>44200</v>
      </c>
      <c r="C7" s="7" t="s">
        <v>11</v>
      </c>
      <c r="D7" s="7" t="s">
        <v>35</v>
      </c>
      <c r="E7" s="7" t="s">
        <v>28</v>
      </c>
      <c r="F7" s="8">
        <v>12934500</v>
      </c>
      <c r="G7" s="7" t="s">
        <v>14</v>
      </c>
      <c r="H7" s="7" t="s">
        <v>22</v>
      </c>
      <c r="I7" s="7" t="s">
        <v>23</v>
      </c>
      <c r="J7" s="9" t="s">
        <v>23</v>
      </c>
      <c r="L7" s="49" t="s">
        <v>36</v>
      </c>
      <c r="M7" s="40">
        <f>SUMIF(G2:G50,"Frame",F2:F50)</f>
        <v>247390654</v>
      </c>
      <c r="N7" s="36">
        <f>COUNTIF(G2:G50,"Frame")</f>
        <v>31</v>
      </c>
      <c r="O7" s="41">
        <f>AVERAGEIF(G2:G50,"Frame",F2:F50)</f>
        <v>7980343.6774193551</v>
      </c>
    </row>
    <row r="8" spans="1:15" x14ac:dyDescent="0.3">
      <c r="A8" s="5" t="s">
        <v>37</v>
      </c>
      <c r="B8" s="6">
        <v>44201</v>
      </c>
      <c r="C8" s="7" t="s">
        <v>11</v>
      </c>
      <c r="D8" s="7" t="s">
        <v>27</v>
      </c>
      <c r="E8" s="7" t="s">
        <v>28</v>
      </c>
      <c r="F8" s="8">
        <v>928300</v>
      </c>
      <c r="G8" s="7" t="s">
        <v>32</v>
      </c>
      <c r="H8" s="7" t="s">
        <v>38</v>
      </c>
      <c r="I8" s="7" t="s">
        <v>16</v>
      </c>
      <c r="J8" s="9" t="s">
        <v>16</v>
      </c>
      <c r="L8" s="35"/>
      <c r="M8" s="32"/>
      <c r="O8" s="33"/>
    </row>
    <row r="9" spans="1:15" ht="15" thickBot="1" x14ac:dyDescent="0.35">
      <c r="A9" s="5" t="s">
        <v>39</v>
      </c>
      <c r="B9" s="6">
        <v>44203</v>
      </c>
      <c r="C9" s="7" t="s">
        <v>26</v>
      </c>
      <c r="D9" s="7" t="s">
        <v>12</v>
      </c>
      <c r="E9" s="7" t="s">
        <v>13</v>
      </c>
      <c r="F9" s="8">
        <v>2219900</v>
      </c>
      <c r="G9" s="7" t="s">
        <v>14</v>
      </c>
      <c r="H9" s="7" t="s">
        <v>29</v>
      </c>
      <c r="I9" s="7" t="s">
        <v>16</v>
      </c>
      <c r="J9" s="9" t="s">
        <v>16</v>
      </c>
      <c r="L9" s="35"/>
      <c r="M9" s="32"/>
      <c r="O9" s="33"/>
    </row>
    <row r="10" spans="1:15" ht="15" thickBot="1" x14ac:dyDescent="0.35">
      <c r="A10" s="5" t="s">
        <v>40</v>
      </c>
      <c r="B10" s="6">
        <v>44203</v>
      </c>
      <c r="C10" s="7" t="s">
        <v>11</v>
      </c>
      <c r="D10" s="7" t="s">
        <v>12</v>
      </c>
      <c r="E10" s="7" t="s">
        <v>13</v>
      </c>
      <c r="F10" s="8">
        <v>14100000</v>
      </c>
      <c r="G10" s="7" t="s">
        <v>14</v>
      </c>
      <c r="H10" s="7" t="s">
        <v>22</v>
      </c>
      <c r="I10" s="7" t="s">
        <v>23</v>
      </c>
      <c r="J10" s="9" t="s">
        <v>23</v>
      </c>
      <c r="L10" s="49" t="s">
        <v>41</v>
      </c>
      <c r="M10" s="40">
        <f>SUMIF(I2:I50,"Y",F2:F50)</f>
        <v>311997652</v>
      </c>
      <c r="N10" s="36">
        <f>COUNTIF(I2:I50,"Y")</f>
        <v>31</v>
      </c>
      <c r="O10" s="41">
        <f>AVERAGEIF(I2:I50,"Y",F2:F50)</f>
        <v>10064440.387096774</v>
      </c>
    </row>
    <row r="11" spans="1:15" x14ac:dyDescent="0.3">
      <c r="A11" s="5" t="s">
        <v>42</v>
      </c>
      <c r="B11" s="6">
        <v>44204</v>
      </c>
      <c r="C11" s="7" t="s">
        <v>11</v>
      </c>
      <c r="D11" s="7" t="s">
        <v>12</v>
      </c>
      <c r="E11" s="7" t="s">
        <v>13</v>
      </c>
      <c r="F11" s="8">
        <v>4762808</v>
      </c>
      <c r="G11" s="7" t="s">
        <v>32</v>
      </c>
      <c r="H11" s="7" t="s">
        <v>43</v>
      </c>
      <c r="I11" s="7" t="s">
        <v>23</v>
      </c>
      <c r="J11" s="9" t="s">
        <v>23</v>
      </c>
      <c r="L11" s="35"/>
      <c r="M11" s="32"/>
      <c r="O11" s="33"/>
    </row>
    <row r="12" spans="1:15" ht="15" thickBot="1" x14ac:dyDescent="0.35">
      <c r="A12" s="5" t="s">
        <v>44</v>
      </c>
      <c r="B12" s="6">
        <v>44204</v>
      </c>
      <c r="C12" s="7" t="s">
        <v>11</v>
      </c>
      <c r="D12" s="7" t="s">
        <v>12</v>
      </c>
      <c r="E12" s="7" t="s">
        <v>13</v>
      </c>
      <c r="F12" s="8">
        <v>13925190</v>
      </c>
      <c r="G12" s="7" t="s">
        <v>14</v>
      </c>
      <c r="H12" s="7" t="s">
        <v>22</v>
      </c>
      <c r="I12" s="7" t="s">
        <v>23</v>
      </c>
      <c r="J12" s="9" t="s">
        <v>23</v>
      </c>
      <c r="L12" s="35"/>
      <c r="M12" s="32"/>
      <c r="O12" s="33"/>
    </row>
    <row r="13" spans="1:15" ht="15" thickBot="1" x14ac:dyDescent="0.35">
      <c r="A13" s="5" t="s">
        <v>45</v>
      </c>
      <c r="B13" s="6">
        <v>44205</v>
      </c>
      <c r="C13" s="7" t="s">
        <v>11</v>
      </c>
      <c r="D13" s="7" t="s">
        <v>12</v>
      </c>
      <c r="E13" s="7" t="s">
        <v>13</v>
      </c>
      <c r="F13" s="8">
        <v>6350000</v>
      </c>
      <c r="G13" s="7" t="s">
        <v>14</v>
      </c>
      <c r="H13" s="7" t="s">
        <v>22</v>
      </c>
      <c r="I13" s="7" t="s">
        <v>23</v>
      </c>
      <c r="J13" s="9" t="s">
        <v>23</v>
      </c>
      <c r="L13" s="49" t="s">
        <v>46</v>
      </c>
      <c r="M13" s="40">
        <f>SUMIF(J2:J50,"Y",F2:F50)</f>
        <v>313685952</v>
      </c>
      <c r="N13" s="36">
        <f>COUNTIF(J2:J50,"N")</f>
        <v>17</v>
      </c>
      <c r="O13" s="41">
        <f>AVERAGEIF(J2:J50,"N",F2:F50)</f>
        <v>1816916.7647058824</v>
      </c>
    </row>
    <row r="14" spans="1:15" x14ac:dyDescent="0.3">
      <c r="A14" s="5" t="s">
        <v>47</v>
      </c>
      <c r="B14" s="6">
        <v>44205</v>
      </c>
      <c r="C14" s="7" t="s">
        <v>11</v>
      </c>
      <c r="D14" s="7" t="s">
        <v>27</v>
      </c>
      <c r="E14" s="7" t="s">
        <v>28</v>
      </c>
      <c r="F14" s="8">
        <v>4036000</v>
      </c>
      <c r="G14" s="7" t="s">
        <v>32</v>
      </c>
      <c r="H14" s="7" t="s">
        <v>48</v>
      </c>
      <c r="I14" s="7" t="s">
        <v>23</v>
      </c>
      <c r="J14" s="9" t="s">
        <v>23</v>
      </c>
      <c r="L14" s="35"/>
      <c r="M14" s="32"/>
      <c r="O14" s="33"/>
    </row>
    <row r="15" spans="1:15" ht="15" thickBot="1" x14ac:dyDescent="0.35">
      <c r="A15" s="5" t="s">
        <v>49</v>
      </c>
      <c r="B15" s="6">
        <v>44206</v>
      </c>
      <c r="C15" s="7" t="s">
        <v>11</v>
      </c>
      <c r="D15" s="7" t="s">
        <v>50</v>
      </c>
      <c r="E15" s="7" t="s">
        <v>13</v>
      </c>
      <c r="F15" s="8">
        <v>472800</v>
      </c>
      <c r="G15" s="7" t="s">
        <v>32</v>
      </c>
      <c r="H15" s="7" t="s">
        <v>15</v>
      </c>
      <c r="I15" s="7" t="s">
        <v>23</v>
      </c>
      <c r="J15" s="9" t="s">
        <v>23</v>
      </c>
      <c r="L15" s="35"/>
      <c r="M15" s="32"/>
      <c r="O15" s="33"/>
    </row>
    <row r="16" spans="1:15" ht="15" thickBot="1" x14ac:dyDescent="0.35">
      <c r="A16" s="5" t="s">
        <v>51</v>
      </c>
      <c r="B16" s="6">
        <v>44206</v>
      </c>
      <c r="C16" s="7" t="s">
        <v>11</v>
      </c>
      <c r="D16" s="7" t="s">
        <v>27</v>
      </c>
      <c r="E16" s="7" t="s">
        <v>28</v>
      </c>
      <c r="F16" s="8">
        <v>11710880</v>
      </c>
      <c r="G16" s="7" t="s">
        <v>32</v>
      </c>
      <c r="H16" s="7" t="s">
        <v>22</v>
      </c>
      <c r="I16" s="7" t="s">
        <v>23</v>
      </c>
      <c r="J16" s="9" t="s">
        <v>23</v>
      </c>
      <c r="L16" s="49" t="s">
        <v>52</v>
      </c>
      <c r="M16" s="42">
        <f>SUMIF(C2:C50,"Rural",F2:F50)</f>
        <v>13525915</v>
      </c>
      <c r="N16" s="43">
        <f>COUNTIF(C2:C50,"Rural")</f>
        <v>6</v>
      </c>
      <c r="O16" s="44">
        <f>AVERAGEIF(C2:C50,"Rural",F2:F50)</f>
        <v>2254319.1666666665</v>
      </c>
    </row>
    <row r="17" spans="1:10" x14ac:dyDescent="0.3">
      <c r="A17" s="5" t="s">
        <v>53</v>
      </c>
      <c r="B17" s="6">
        <v>44208</v>
      </c>
      <c r="C17" s="7" t="s">
        <v>11</v>
      </c>
      <c r="D17" s="7" t="s">
        <v>12</v>
      </c>
      <c r="E17" s="7" t="s">
        <v>13</v>
      </c>
      <c r="F17" s="8">
        <v>1370300</v>
      </c>
      <c r="G17" s="7" t="s">
        <v>14</v>
      </c>
      <c r="H17" s="7" t="s">
        <v>22</v>
      </c>
      <c r="I17" s="7" t="s">
        <v>23</v>
      </c>
      <c r="J17" s="9" t="s">
        <v>23</v>
      </c>
    </row>
    <row r="18" spans="1:10" x14ac:dyDescent="0.3">
      <c r="A18" s="5" t="s">
        <v>54</v>
      </c>
      <c r="B18" s="6">
        <v>44209</v>
      </c>
      <c r="C18" s="7" t="s">
        <v>26</v>
      </c>
      <c r="D18" s="7" t="s">
        <v>27</v>
      </c>
      <c r="E18" s="7" t="s">
        <v>28</v>
      </c>
      <c r="F18" s="8">
        <v>1432835</v>
      </c>
      <c r="G18" s="7" t="s">
        <v>14</v>
      </c>
      <c r="H18" s="7" t="s">
        <v>29</v>
      </c>
      <c r="I18" s="7" t="s">
        <v>16</v>
      </c>
      <c r="J18" s="9" t="s">
        <v>16</v>
      </c>
    </row>
    <row r="19" spans="1:10" x14ac:dyDescent="0.3">
      <c r="A19" s="5" t="s">
        <v>55</v>
      </c>
      <c r="B19" s="6">
        <v>44211</v>
      </c>
      <c r="C19" s="7" t="s">
        <v>11</v>
      </c>
      <c r="D19" s="7" t="s">
        <v>12</v>
      </c>
      <c r="E19" s="7" t="s">
        <v>13</v>
      </c>
      <c r="F19" s="8">
        <v>82000</v>
      </c>
      <c r="G19" s="7" t="s">
        <v>32</v>
      </c>
      <c r="H19" s="7" t="s">
        <v>56</v>
      </c>
      <c r="I19" s="7" t="s">
        <v>23</v>
      </c>
      <c r="J19" s="9" t="s">
        <v>23</v>
      </c>
    </row>
    <row r="20" spans="1:10" x14ac:dyDescent="0.3">
      <c r="A20" s="5" t="s">
        <v>57</v>
      </c>
      <c r="B20" s="6">
        <v>44212</v>
      </c>
      <c r="C20" s="7" t="s">
        <v>11</v>
      </c>
      <c r="D20" s="7" t="s">
        <v>12</v>
      </c>
      <c r="E20" s="7" t="s">
        <v>13</v>
      </c>
      <c r="F20" s="8">
        <v>192000</v>
      </c>
      <c r="G20" s="7" t="s">
        <v>32</v>
      </c>
      <c r="H20" s="7" t="s">
        <v>15</v>
      </c>
      <c r="I20" s="7" t="s">
        <v>16</v>
      </c>
      <c r="J20" s="9" t="s">
        <v>16</v>
      </c>
    </row>
    <row r="21" spans="1:10" x14ac:dyDescent="0.3">
      <c r="A21" s="5" t="s">
        <v>58</v>
      </c>
      <c r="B21" s="6">
        <v>44212</v>
      </c>
      <c r="C21" s="7" t="s">
        <v>11</v>
      </c>
      <c r="D21" s="7" t="s">
        <v>12</v>
      </c>
      <c r="E21" s="7" t="s">
        <v>13</v>
      </c>
      <c r="F21" s="8">
        <v>4950000</v>
      </c>
      <c r="G21" s="7" t="s">
        <v>14</v>
      </c>
      <c r="H21" s="7" t="s">
        <v>38</v>
      </c>
      <c r="I21" s="7" t="s">
        <v>23</v>
      </c>
      <c r="J21" s="9" t="s">
        <v>23</v>
      </c>
    </row>
    <row r="22" spans="1:10" x14ac:dyDescent="0.3">
      <c r="A22" s="5" t="s">
        <v>59</v>
      </c>
      <c r="B22" s="6">
        <v>44212</v>
      </c>
      <c r="C22" s="7" t="s">
        <v>11</v>
      </c>
      <c r="D22" s="7" t="s">
        <v>60</v>
      </c>
      <c r="E22" s="7" t="s">
        <v>61</v>
      </c>
      <c r="F22" s="8">
        <v>2432875</v>
      </c>
      <c r="G22" s="7" t="s">
        <v>21</v>
      </c>
      <c r="H22" s="7" t="s">
        <v>22</v>
      </c>
      <c r="I22" s="7" t="s">
        <v>16</v>
      </c>
      <c r="J22" s="9" t="s">
        <v>16</v>
      </c>
    </row>
    <row r="23" spans="1:10" x14ac:dyDescent="0.3">
      <c r="A23" s="5" t="s">
        <v>62</v>
      </c>
      <c r="B23" s="6">
        <v>44213</v>
      </c>
      <c r="C23" s="7" t="s">
        <v>11</v>
      </c>
      <c r="D23" s="7" t="s">
        <v>63</v>
      </c>
      <c r="E23" s="7" t="s">
        <v>64</v>
      </c>
      <c r="F23" s="8">
        <v>1529600</v>
      </c>
      <c r="G23" s="7" t="s">
        <v>32</v>
      </c>
      <c r="H23" s="7" t="s">
        <v>22</v>
      </c>
      <c r="I23" s="7" t="s">
        <v>16</v>
      </c>
      <c r="J23" s="9" t="s">
        <v>16</v>
      </c>
    </row>
    <row r="24" spans="1:10" x14ac:dyDescent="0.3">
      <c r="A24" s="5" t="s">
        <v>65</v>
      </c>
      <c r="B24" s="6">
        <v>44214</v>
      </c>
      <c r="C24" s="7" t="s">
        <v>11</v>
      </c>
      <c r="D24" s="7" t="s">
        <v>12</v>
      </c>
      <c r="E24" s="7" t="s">
        <v>13</v>
      </c>
      <c r="F24" s="8">
        <v>7677000</v>
      </c>
      <c r="G24" s="7" t="s">
        <v>14</v>
      </c>
      <c r="H24" s="7" t="s">
        <v>22</v>
      </c>
      <c r="I24" s="7" t="s">
        <v>23</v>
      </c>
      <c r="J24" s="9" t="s">
        <v>23</v>
      </c>
    </row>
    <row r="25" spans="1:10" x14ac:dyDescent="0.3">
      <c r="A25" s="5" t="s">
        <v>66</v>
      </c>
      <c r="B25" s="6">
        <v>44214</v>
      </c>
      <c r="C25" s="7" t="s">
        <v>11</v>
      </c>
      <c r="D25" s="7" t="s">
        <v>12</v>
      </c>
      <c r="E25" s="7" t="s">
        <v>13</v>
      </c>
      <c r="F25" s="8">
        <v>13750000</v>
      </c>
      <c r="G25" s="7" t="s">
        <v>14</v>
      </c>
      <c r="H25" s="7" t="s">
        <v>22</v>
      </c>
      <c r="I25" s="7" t="s">
        <v>23</v>
      </c>
      <c r="J25" s="9" t="s">
        <v>23</v>
      </c>
    </row>
    <row r="26" spans="1:10" x14ac:dyDescent="0.3">
      <c r="A26" s="5" t="s">
        <v>67</v>
      </c>
      <c r="B26" s="6">
        <v>44214</v>
      </c>
      <c r="C26" s="7" t="s">
        <v>26</v>
      </c>
      <c r="D26" s="7" t="s">
        <v>12</v>
      </c>
      <c r="E26" s="7" t="s">
        <v>13</v>
      </c>
      <c r="F26" s="8">
        <v>2529400</v>
      </c>
      <c r="G26" s="7" t="s">
        <v>14</v>
      </c>
      <c r="H26" s="7" t="s">
        <v>29</v>
      </c>
      <c r="I26" s="7" t="s">
        <v>16</v>
      </c>
      <c r="J26" s="9" t="s">
        <v>16</v>
      </c>
    </row>
    <row r="27" spans="1:10" x14ac:dyDescent="0.3">
      <c r="A27" s="5" t="s">
        <v>68</v>
      </c>
      <c r="B27" s="6">
        <v>44215</v>
      </c>
      <c r="C27" s="7" t="s">
        <v>11</v>
      </c>
      <c r="D27" s="7" t="s">
        <v>50</v>
      </c>
      <c r="E27" s="7" t="s">
        <v>13</v>
      </c>
      <c r="F27" s="8">
        <v>2328650</v>
      </c>
      <c r="G27" s="7" t="s">
        <v>14</v>
      </c>
      <c r="H27" s="7" t="s">
        <v>56</v>
      </c>
      <c r="I27" s="7" t="s">
        <v>16</v>
      </c>
      <c r="J27" s="9" t="s">
        <v>16</v>
      </c>
    </row>
    <row r="28" spans="1:10" x14ac:dyDescent="0.3">
      <c r="A28" s="5" t="s">
        <v>69</v>
      </c>
      <c r="B28" s="6">
        <v>44216</v>
      </c>
      <c r="C28" s="7" t="s">
        <v>11</v>
      </c>
      <c r="D28" s="7" t="s">
        <v>27</v>
      </c>
      <c r="E28" s="7" t="s">
        <v>28</v>
      </c>
      <c r="F28" s="8">
        <v>4380200</v>
      </c>
      <c r="G28" s="7" t="s">
        <v>32</v>
      </c>
      <c r="H28" s="7" t="s">
        <v>38</v>
      </c>
      <c r="I28" s="7" t="s">
        <v>23</v>
      </c>
      <c r="J28" s="9" t="s">
        <v>23</v>
      </c>
    </row>
    <row r="29" spans="1:10" x14ac:dyDescent="0.3">
      <c r="A29" s="5" t="s">
        <v>70</v>
      </c>
      <c r="B29" s="6">
        <v>44218</v>
      </c>
      <c r="C29" s="7" t="s">
        <v>11</v>
      </c>
      <c r="D29" s="7" t="s">
        <v>50</v>
      </c>
      <c r="E29" s="7" t="s">
        <v>13</v>
      </c>
      <c r="F29" s="8">
        <v>2815000</v>
      </c>
      <c r="G29" s="7" t="s">
        <v>71</v>
      </c>
      <c r="H29" s="7" t="s">
        <v>22</v>
      </c>
      <c r="I29" s="7" t="s">
        <v>23</v>
      </c>
      <c r="J29" s="9" t="s">
        <v>23</v>
      </c>
    </row>
    <row r="30" spans="1:10" x14ac:dyDescent="0.3">
      <c r="A30" s="5" t="s">
        <v>72</v>
      </c>
      <c r="B30" s="6">
        <v>44218</v>
      </c>
      <c r="C30" s="7" t="s">
        <v>11</v>
      </c>
      <c r="D30" s="7" t="s">
        <v>12</v>
      </c>
      <c r="E30" s="7" t="s">
        <v>13</v>
      </c>
      <c r="F30" s="8">
        <v>1177700</v>
      </c>
      <c r="G30" s="7" t="s">
        <v>14</v>
      </c>
      <c r="H30" s="7" t="s">
        <v>33</v>
      </c>
      <c r="I30" s="7" t="s">
        <v>16</v>
      </c>
      <c r="J30" s="9" t="s">
        <v>16</v>
      </c>
    </row>
    <row r="31" spans="1:10" x14ac:dyDescent="0.3">
      <c r="A31" s="5" t="s">
        <v>73</v>
      </c>
      <c r="B31" s="6">
        <v>44219</v>
      </c>
      <c r="C31" s="7" t="s">
        <v>11</v>
      </c>
      <c r="D31" s="7" t="s">
        <v>60</v>
      </c>
      <c r="E31" s="7" t="s">
        <v>61</v>
      </c>
      <c r="F31" s="8">
        <v>7203500</v>
      </c>
      <c r="G31" s="7" t="s">
        <v>14</v>
      </c>
      <c r="H31" s="7" t="s">
        <v>38</v>
      </c>
      <c r="I31" s="7" t="s">
        <v>23</v>
      </c>
      <c r="J31" s="9" t="s">
        <v>23</v>
      </c>
    </row>
    <row r="32" spans="1:10" x14ac:dyDescent="0.3">
      <c r="A32" s="5" t="s">
        <v>74</v>
      </c>
      <c r="B32" s="6">
        <v>44221</v>
      </c>
      <c r="C32" s="7" t="s">
        <v>11</v>
      </c>
      <c r="D32" s="7" t="s">
        <v>27</v>
      </c>
      <c r="E32" s="7" t="s">
        <v>28</v>
      </c>
      <c r="F32" s="8">
        <v>53410614</v>
      </c>
      <c r="G32" s="7" t="s">
        <v>14</v>
      </c>
      <c r="H32" s="7" t="s">
        <v>6</v>
      </c>
      <c r="I32" s="7" t="s">
        <v>23</v>
      </c>
      <c r="J32" s="9" t="s">
        <v>23</v>
      </c>
    </row>
    <row r="33" spans="1:10" x14ac:dyDescent="0.3">
      <c r="A33" s="5" t="s">
        <v>75</v>
      </c>
      <c r="B33" s="6">
        <v>44221</v>
      </c>
      <c r="C33" s="7" t="s">
        <v>11</v>
      </c>
      <c r="D33" s="7" t="s">
        <v>50</v>
      </c>
      <c r="E33" s="7" t="s">
        <v>13</v>
      </c>
      <c r="F33" s="8">
        <v>3189300</v>
      </c>
      <c r="G33" s="7" t="s">
        <v>32</v>
      </c>
      <c r="H33" s="7" t="s">
        <v>76</v>
      </c>
      <c r="I33" s="7" t="s">
        <v>23</v>
      </c>
      <c r="J33" s="9" t="s">
        <v>23</v>
      </c>
    </row>
    <row r="34" spans="1:10" x14ac:dyDescent="0.3">
      <c r="A34" s="5" t="s">
        <v>77</v>
      </c>
      <c r="B34" s="6">
        <v>44221</v>
      </c>
      <c r="C34" s="7" t="s">
        <v>26</v>
      </c>
      <c r="D34" s="7" t="s">
        <v>35</v>
      </c>
      <c r="E34" s="7" t="s">
        <v>28</v>
      </c>
      <c r="F34" s="8">
        <v>3145700</v>
      </c>
      <c r="G34" s="7" t="s">
        <v>14</v>
      </c>
      <c r="H34" s="7" t="s">
        <v>78</v>
      </c>
      <c r="I34" s="7" t="s">
        <v>16</v>
      </c>
      <c r="J34" s="9" t="s">
        <v>16</v>
      </c>
    </row>
    <row r="35" spans="1:10" x14ac:dyDescent="0.3">
      <c r="A35" s="5" t="s">
        <v>79</v>
      </c>
      <c r="B35" s="6">
        <v>44221</v>
      </c>
      <c r="C35" s="7" t="s">
        <v>11</v>
      </c>
      <c r="D35" s="7" t="s">
        <v>27</v>
      </c>
      <c r="E35" s="7" t="s">
        <v>28</v>
      </c>
      <c r="F35" s="8">
        <v>1451100</v>
      </c>
      <c r="G35" s="7" t="s">
        <v>14</v>
      </c>
      <c r="H35" s="7" t="s">
        <v>80</v>
      </c>
      <c r="I35" s="7" t="s">
        <v>16</v>
      </c>
      <c r="J35" s="9" t="s">
        <v>16</v>
      </c>
    </row>
    <row r="36" spans="1:10" x14ac:dyDescent="0.3">
      <c r="A36" s="5" t="s">
        <v>81</v>
      </c>
      <c r="B36" s="6">
        <v>44222</v>
      </c>
      <c r="C36" s="7" t="s">
        <v>11</v>
      </c>
      <c r="D36" s="7" t="s">
        <v>63</v>
      </c>
      <c r="E36" s="7" t="s">
        <v>64</v>
      </c>
      <c r="F36" s="8">
        <v>1787900</v>
      </c>
      <c r="G36" s="7" t="s">
        <v>14</v>
      </c>
      <c r="H36" s="7" t="s">
        <v>38</v>
      </c>
      <c r="I36" s="7" t="s">
        <v>16</v>
      </c>
      <c r="J36" s="9" t="s">
        <v>16</v>
      </c>
    </row>
    <row r="37" spans="1:10" x14ac:dyDescent="0.3">
      <c r="A37" s="5" t="s">
        <v>82</v>
      </c>
      <c r="B37" s="6">
        <v>44222</v>
      </c>
      <c r="C37" s="7" t="s">
        <v>11</v>
      </c>
      <c r="D37" s="7" t="s">
        <v>12</v>
      </c>
      <c r="E37" s="7" t="s">
        <v>13</v>
      </c>
      <c r="F37" s="8">
        <v>18777355</v>
      </c>
      <c r="G37" s="7" t="s">
        <v>14</v>
      </c>
      <c r="H37" s="7" t="s">
        <v>22</v>
      </c>
      <c r="I37" s="7" t="s">
        <v>23</v>
      </c>
      <c r="J37" s="9" t="s">
        <v>23</v>
      </c>
    </row>
    <row r="38" spans="1:10" x14ac:dyDescent="0.3">
      <c r="A38" s="5" t="s">
        <v>83</v>
      </c>
      <c r="B38" s="6">
        <v>44224</v>
      </c>
      <c r="C38" s="7" t="s">
        <v>11</v>
      </c>
      <c r="D38" s="7" t="s">
        <v>27</v>
      </c>
      <c r="E38" s="7" t="s">
        <v>28</v>
      </c>
      <c r="F38" s="8">
        <v>8800000</v>
      </c>
      <c r="G38" s="7" t="s">
        <v>21</v>
      </c>
      <c r="H38" s="7" t="s">
        <v>38</v>
      </c>
      <c r="I38" s="7" t="s">
        <v>23</v>
      </c>
      <c r="J38" s="9" t="s">
        <v>23</v>
      </c>
    </row>
    <row r="39" spans="1:10" x14ac:dyDescent="0.3">
      <c r="A39" s="5" t="s">
        <v>84</v>
      </c>
      <c r="B39" s="6">
        <v>44224</v>
      </c>
      <c r="C39" s="7" t="s">
        <v>11</v>
      </c>
      <c r="D39" s="7" t="s">
        <v>12</v>
      </c>
      <c r="E39" s="7" t="s">
        <v>13</v>
      </c>
      <c r="F39" s="8">
        <v>1123000</v>
      </c>
      <c r="G39" s="7" t="s">
        <v>14</v>
      </c>
      <c r="H39" s="7" t="s">
        <v>38</v>
      </c>
      <c r="I39" s="7" t="s">
        <v>23</v>
      </c>
      <c r="J39" s="9" t="s">
        <v>23</v>
      </c>
    </row>
    <row r="40" spans="1:10" x14ac:dyDescent="0.3">
      <c r="A40" s="5" t="s">
        <v>85</v>
      </c>
      <c r="B40" s="6">
        <v>44225</v>
      </c>
      <c r="C40" s="7" t="s">
        <v>26</v>
      </c>
      <c r="D40" s="7" t="s">
        <v>12</v>
      </c>
      <c r="E40" s="7" t="s">
        <v>13</v>
      </c>
      <c r="F40" s="8">
        <v>2145420</v>
      </c>
      <c r="G40" s="7" t="s">
        <v>14</v>
      </c>
      <c r="H40" s="7" t="s">
        <v>29</v>
      </c>
      <c r="I40" s="7" t="s">
        <v>16</v>
      </c>
      <c r="J40" s="9" t="s">
        <v>16</v>
      </c>
    </row>
    <row r="41" spans="1:10" x14ac:dyDescent="0.3">
      <c r="A41" s="5" t="s">
        <v>86</v>
      </c>
      <c r="B41" s="6">
        <v>44225</v>
      </c>
      <c r="C41" s="7" t="s">
        <v>11</v>
      </c>
      <c r="D41" s="7" t="s">
        <v>12</v>
      </c>
      <c r="E41" s="7" t="s">
        <v>13</v>
      </c>
      <c r="F41" s="8">
        <v>18933000</v>
      </c>
      <c r="G41" s="7" t="s">
        <v>14</v>
      </c>
      <c r="H41" s="7" t="s">
        <v>38</v>
      </c>
      <c r="I41" s="7" t="s">
        <v>23</v>
      </c>
      <c r="J41" s="9" t="s">
        <v>23</v>
      </c>
    </row>
    <row r="42" spans="1:10" x14ac:dyDescent="0.3">
      <c r="A42" s="5" t="s">
        <v>87</v>
      </c>
      <c r="B42" s="6">
        <v>44225</v>
      </c>
      <c r="C42" s="7" t="s">
        <v>11</v>
      </c>
      <c r="D42" s="7" t="s">
        <v>12</v>
      </c>
      <c r="E42" s="7" t="s">
        <v>13</v>
      </c>
      <c r="F42" s="8">
        <v>21400000</v>
      </c>
      <c r="G42" s="7" t="s">
        <v>21</v>
      </c>
      <c r="H42" s="7" t="s">
        <v>22</v>
      </c>
      <c r="I42" s="7" t="s">
        <v>23</v>
      </c>
      <c r="J42" s="9" t="s">
        <v>23</v>
      </c>
    </row>
    <row r="43" spans="1:10" x14ac:dyDescent="0.3">
      <c r="A43" s="5" t="s">
        <v>88</v>
      </c>
      <c r="B43" s="6">
        <v>44226</v>
      </c>
      <c r="C43" s="7" t="s">
        <v>11</v>
      </c>
      <c r="D43" s="7" t="s">
        <v>12</v>
      </c>
      <c r="E43" s="7" t="s">
        <v>13</v>
      </c>
      <c r="F43" s="8">
        <v>3754000</v>
      </c>
      <c r="G43" s="7" t="s">
        <v>14</v>
      </c>
      <c r="H43" s="7" t="s">
        <v>38</v>
      </c>
      <c r="I43" s="7" t="s">
        <v>23</v>
      </c>
      <c r="J43" s="9" t="s">
        <v>23</v>
      </c>
    </row>
    <row r="44" spans="1:10" x14ac:dyDescent="0.3">
      <c r="A44" s="5" t="s">
        <v>89</v>
      </c>
      <c r="B44" s="6">
        <v>44227</v>
      </c>
      <c r="C44" s="7" t="s">
        <v>11</v>
      </c>
      <c r="D44" s="7" t="s">
        <v>12</v>
      </c>
      <c r="E44" s="7" t="s">
        <v>13</v>
      </c>
      <c r="F44" s="8">
        <v>9650000</v>
      </c>
      <c r="G44" s="7" t="s">
        <v>14</v>
      </c>
      <c r="H44" s="7" t="s">
        <v>38</v>
      </c>
      <c r="I44" s="7" t="s">
        <v>23</v>
      </c>
      <c r="J44" s="9" t="s">
        <v>23</v>
      </c>
    </row>
    <row r="45" spans="1:10" x14ac:dyDescent="0.3">
      <c r="A45" s="5" t="s">
        <v>90</v>
      </c>
      <c r="B45" s="6">
        <v>44227</v>
      </c>
      <c r="C45" s="7" t="s">
        <v>11</v>
      </c>
      <c r="D45" s="7" t="s">
        <v>12</v>
      </c>
      <c r="E45" s="7" t="s">
        <v>13</v>
      </c>
      <c r="F45" s="8">
        <v>9503000</v>
      </c>
      <c r="G45" s="7" t="s">
        <v>14</v>
      </c>
      <c r="H45" s="7" t="s">
        <v>38</v>
      </c>
      <c r="I45" s="7" t="s">
        <v>23</v>
      </c>
      <c r="J45" s="9" t="s">
        <v>23</v>
      </c>
    </row>
    <row r="46" spans="1:10" x14ac:dyDescent="0.3">
      <c r="A46" s="5" t="s">
        <v>91</v>
      </c>
      <c r="B46" s="6">
        <v>44228</v>
      </c>
      <c r="C46" s="7" t="s">
        <v>11</v>
      </c>
      <c r="D46" s="7" t="s">
        <v>50</v>
      </c>
      <c r="E46" s="7" t="s">
        <v>13</v>
      </c>
      <c r="F46" s="8">
        <v>1688300</v>
      </c>
      <c r="G46" s="7" t="s">
        <v>14</v>
      </c>
      <c r="H46" s="7" t="s">
        <v>33</v>
      </c>
      <c r="I46" s="7" t="s">
        <v>16</v>
      </c>
      <c r="J46" s="9" t="s">
        <v>23</v>
      </c>
    </row>
    <row r="47" spans="1:10" x14ac:dyDescent="0.3">
      <c r="A47" s="5" t="s">
        <v>92</v>
      </c>
      <c r="B47" s="6">
        <v>44229</v>
      </c>
      <c r="C47" s="7" t="s">
        <v>11</v>
      </c>
      <c r="D47" s="7" t="s">
        <v>27</v>
      </c>
      <c r="E47" s="7" t="s">
        <v>28</v>
      </c>
      <c r="F47" s="8">
        <v>17856705</v>
      </c>
      <c r="G47" s="7" t="s">
        <v>32</v>
      </c>
      <c r="H47" s="7" t="s">
        <v>22</v>
      </c>
      <c r="I47" s="7" t="s">
        <v>23</v>
      </c>
      <c r="J47" s="9" t="s">
        <v>23</v>
      </c>
    </row>
    <row r="48" spans="1:10" x14ac:dyDescent="0.3">
      <c r="A48" s="5" t="s">
        <v>93</v>
      </c>
      <c r="B48" s="6">
        <v>44229</v>
      </c>
      <c r="C48" s="7" t="s">
        <v>11</v>
      </c>
      <c r="D48" s="7" t="s">
        <v>12</v>
      </c>
      <c r="E48" s="7" t="s">
        <v>13</v>
      </c>
      <c r="F48" s="8">
        <v>7577000</v>
      </c>
      <c r="G48" s="7" t="s">
        <v>14</v>
      </c>
      <c r="H48" s="7" t="s">
        <v>22</v>
      </c>
      <c r="I48" s="7" t="s">
        <v>23</v>
      </c>
      <c r="J48" s="9" t="s">
        <v>23</v>
      </c>
    </row>
    <row r="49" spans="1:10" x14ac:dyDescent="0.3">
      <c r="A49" s="5" t="s">
        <v>94</v>
      </c>
      <c r="B49" s="6">
        <v>44229</v>
      </c>
      <c r="C49" s="7" t="s">
        <v>11</v>
      </c>
      <c r="D49" s="7" t="s">
        <v>27</v>
      </c>
      <c r="E49" s="7" t="s">
        <v>28</v>
      </c>
      <c r="F49" s="8">
        <v>1990915</v>
      </c>
      <c r="G49" s="7" t="s">
        <v>32</v>
      </c>
      <c r="H49" s="7" t="s">
        <v>38</v>
      </c>
      <c r="I49" s="7" t="s">
        <v>16</v>
      </c>
      <c r="J49" s="9" t="s">
        <v>16</v>
      </c>
    </row>
    <row r="50" spans="1:10" x14ac:dyDescent="0.3">
      <c r="A50" s="5" t="s">
        <v>95</v>
      </c>
      <c r="B50" s="6">
        <v>44230</v>
      </c>
      <c r="C50" s="7" t="s">
        <v>11</v>
      </c>
      <c r="D50" s="7" t="s">
        <v>50</v>
      </c>
      <c r="E50" s="7" t="s">
        <v>13</v>
      </c>
      <c r="F50" s="8">
        <v>1245000</v>
      </c>
      <c r="G50" s="7" t="s">
        <v>14</v>
      </c>
      <c r="H50" s="7" t="s">
        <v>33</v>
      </c>
      <c r="I50" s="7" t="s">
        <v>23</v>
      </c>
      <c r="J50" s="9" t="s">
        <v>23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workbookViewId="0">
      <selection activeCell="N4" sqref="N4"/>
    </sheetView>
  </sheetViews>
  <sheetFormatPr defaultRowHeight="14.4" x14ac:dyDescent="0.3"/>
  <cols>
    <col min="2" max="2" width="9.33203125" bestFit="1" customWidth="1"/>
    <col min="6" max="6" width="12.109375" bestFit="1" customWidth="1"/>
    <col min="7" max="7" width="11.6640625" bestFit="1" customWidth="1"/>
    <col min="8" max="8" width="12.33203125" bestFit="1" customWidth="1"/>
    <col min="9" max="9" width="10.6640625" bestFit="1" customWidth="1"/>
    <col min="13" max="13" width="35.33203125" bestFit="1" customWidth="1"/>
    <col min="14" max="14" width="10" bestFit="1" customWidth="1"/>
    <col min="16" max="16" width="11" bestFit="1" customWidth="1"/>
  </cols>
  <sheetData>
    <row r="1" spans="1:1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4" t="s">
        <v>9</v>
      </c>
    </row>
    <row r="2" spans="1:16" ht="15" thickBot="1" x14ac:dyDescent="0.35">
      <c r="A2" s="5" t="s">
        <v>10</v>
      </c>
      <c r="B2" s="6">
        <v>44198</v>
      </c>
      <c r="C2" s="7" t="s">
        <v>11</v>
      </c>
      <c r="D2" s="7" t="s">
        <v>12</v>
      </c>
      <c r="E2" s="7" t="s">
        <v>13</v>
      </c>
      <c r="F2" s="8">
        <v>1617630</v>
      </c>
      <c r="G2" s="7" t="s">
        <v>14</v>
      </c>
      <c r="H2" s="7" t="s">
        <v>15</v>
      </c>
      <c r="I2" s="7" t="s">
        <v>16</v>
      </c>
      <c r="J2" s="9" t="s">
        <v>16</v>
      </c>
    </row>
    <row r="3" spans="1:16" ht="15" thickBot="1" x14ac:dyDescent="0.35">
      <c r="A3" s="5" t="s">
        <v>20</v>
      </c>
      <c r="B3" s="6">
        <v>44198</v>
      </c>
      <c r="C3" s="7" t="s">
        <v>11</v>
      </c>
      <c r="D3" s="7" t="s">
        <v>12</v>
      </c>
      <c r="E3" s="7" t="s">
        <v>13</v>
      </c>
      <c r="F3" s="8">
        <v>8678500</v>
      </c>
      <c r="G3" s="7" t="s">
        <v>21</v>
      </c>
      <c r="H3" s="7" t="s">
        <v>22</v>
      </c>
      <c r="I3" s="7" t="s">
        <v>23</v>
      </c>
      <c r="J3" s="9" t="s">
        <v>23</v>
      </c>
      <c r="M3" s="34" t="s">
        <v>270</v>
      </c>
      <c r="N3" s="30" t="s">
        <v>17</v>
      </c>
      <c r="O3" s="30" t="s">
        <v>96</v>
      </c>
      <c r="P3" s="31" t="s">
        <v>97</v>
      </c>
    </row>
    <row r="4" spans="1:16" ht="15" thickBot="1" x14ac:dyDescent="0.35">
      <c r="A4" s="5" t="s">
        <v>25</v>
      </c>
      <c r="B4" s="6">
        <v>44198</v>
      </c>
      <c r="C4" s="7" t="s">
        <v>26</v>
      </c>
      <c r="D4" s="7" t="s">
        <v>27</v>
      </c>
      <c r="E4" s="7" t="s">
        <v>28</v>
      </c>
      <c r="F4" s="8">
        <v>2052660</v>
      </c>
      <c r="G4" s="7" t="s">
        <v>14</v>
      </c>
      <c r="H4" s="7" t="s">
        <v>29</v>
      </c>
      <c r="I4" s="7" t="s">
        <v>16</v>
      </c>
      <c r="J4" s="9" t="s">
        <v>16</v>
      </c>
      <c r="M4" s="49" t="s">
        <v>98</v>
      </c>
      <c r="N4" s="47">
        <f>SUMIFS(F2:F50,E2:E50,"Midwest",G2:G50,"Frame")</f>
        <v>74427409</v>
      </c>
      <c r="O4" s="38">
        <f>COUNTIFS(E2:E50,"midwest",G2:G50,"Frame")</f>
        <v>6</v>
      </c>
      <c r="P4" s="39">
        <f>AVERAGEIFS(F2:F50,E2:E50,"Midwest",G2:G50,"Frame")</f>
        <v>12404568.166666666</v>
      </c>
    </row>
    <row r="5" spans="1:16" x14ac:dyDescent="0.3">
      <c r="A5" s="5" t="s">
        <v>30</v>
      </c>
      <c r="B5" s="6">
        <v>44199</v>
      </c>
      <c r="C5" s="7" t="s">
        <v>11</v>
      </c>
      <c r="D5" s="7" t="s">
        <v>12</v>
      </c>
      <c r="E5" s="7" t="s">
        <v>13</v>
      </c>
      <c r="F5" s="8">
        <v>17580000</v>
      </c>
      <c r="G5" s="7" t="s">
        <v>14</v>
      </c>
      <c r="H5" s="7" t="s">
        <v>22</v>
      </c>
      <c r="I5" s="7" t="s">
        <v>23</v>
      </c>
      <c r="J5" s="9" t="s">
        <v>23</v>
      </c>
      <c r="M5" s="35"/>
      <c r="P5" s="33"/>
    </row>
    <row r="6" spans="1:16" x14ac:dyDescent="0.3">
      <c r="A6" s="5" t="s">
        <v>31</v>
      </c>
      <c r="B6" s="6">
        <v>44199</v>
      </c>
      <c r="C6" s="7" t="s">
        <v>11</v>
      </c>
      <c r="D6" s="7" t="s">
        <v>12</v>
      </c>
      <c r="E6" s="7" t="s">
        <v>13</v>
      </c>
      <c r="F6" s="8">
        <v>1925000</v>
      </c>
      <c r="G6" s="7" t="s">
        <v>32</v>
      </c>
      <c r="H6" s="7" t="s">
        <v>33</v>
      </c>
      <c r="I6" s="7" t="s">
        <v>16</v>
      </c>
      <c r="J6" s="9" t="s">
        <v>16</v>
      </c>
      <c r="M6" s="35"/>
      <c r="P6" s="33"/>
    </row>
    <row r="7" spans="1:16" ht="15" thickBot="1" x14ac:dyDescent="0.35">
      <c r="A7" s="5" t="s">
        <v>34</v>
      </c>
      <c r="B7" s="6">
        <v>44200</v>
      </c>
      <c r="C7" s="7" t="s">
        <v>11</v>
      </c>
      <c r="D7" s="7" t="s">
        <v>35</v>
      </c>
      <c r="E7" s="7" t="s">
        <v>28</v>
      </c>
      <c r="F7" s="8">
        <v>12934500</v>
      </c>
      <c r="G7" s="7" t="s">
        <v>14</v>
      </c>
      <c r="H7" s="7" t="s">
        <v>22</v>
      </c>
      <c r="I7" s="7" t="s">
        <v>23</v>
      </c>
      <c r="J7" s="9" t="s">
        <v>23</v>
      </c>
      <c r="M7" s="35"/>
      <c r="P7" s="33"/>
    </row>
    <row r="8" spans="1:16" ht="15" thickBot="1" x14ac:dyDescent="0.35">
      <c r="A8" s="5" t="s">
        <v>37</v>
      </c>
      <c r="B8" s="6">
        <v>44201</v>
      </c>
      <c r="C8" s="7" t="s">
        <v>11</v>
      </c>
      <c r="D8" s="7" t="s">
        <v>27</v>
      </c>
      <c r="E8" s="7" t="s">
        <v>28</v>
      </c>
      <c r="F8" s="8">
        <v>928300</v>
      </c>
      <c r="G8" s="7" t="s">
        <v>32</v>
      </c>
      <c r="H8" s="7" t="s">
        <v>38</v>
      </c>
      <c r="I8" s="7" t="s">
        <v>16</v>
      </c>
      <c r="J8" s="9" t="s">
        <v>16</v>
      </c>
      <c r="M8" s="49" t="s">
        <v>99</v>
      </c>
      <c r="N8" s="47">
        <f>SUMIFS(F2:F50,D2:D50,"NY",E2:E50,"East")</f>
        <v>195750203</v>
      </c>
      <c r="O8" s="38">
        <f>COUNTIFS(D2:D50,"NY",E2:E50,"East")</f>
        <v>26</v>
      </c>
      <c r="P8" s="39">
        <f>AVERAGEIFS(F2:F50,D2:D50,"NY",E2:E50,"East")</f>
        <v>7528853.961538462</v>
      </c>
    </row>
    <row r="9" spans="1:16" x14ac:dyDescent="0.3">
      <c r="A9" s="5" t="s">
        <v>39</v>
      </c>
      <c r="B9" s="6">
        <v>44203</v>
      </c>
      <c r="C9" s="7" t="s">
        <v>26</v>
      </c>
      <c r="D9" s="7" t="s">
        <v>12</v>
      </c>
      <c r="E9" s="7" t="s">
        <v>13</v>
      </c>
      <c r="F9" s="8">
        <v>2219900</v>
      </c>
      <c r="G9" s="7" t="s">
        <v>14</v>
      </c>
      <c r="H9" s="7" t="s">
        <v>29</v>
      </c>
      <c r="I9" s="7" t="s">
        <v>16</v>
      </c>
      <c r="J9" s="9" t="s">
        <v>16</v>
      </c>
      <c r="M9" s="35"/>
      <c r="P9" s="33"/>
    </row>
    <row r="10" spans="1:16" x14ac:dyDescent="0.3">
      <c r="A10" s="5" t="s">
        <v>40</v>
      </c>
      <c r="B10" s="6">
        <v>44203</v>
      </c>
      <c r="C10" s="7" t="s">
        <v>11</v>
      </c>
      <c r="D10" s="7" t="s">
        <v>12</v>
      </c>
      <c r="E10" s="7" t="s">
        <v>13</v>
      </c>
      <c r="F10" s="8">
        <v>14100000</v>
      </c>
      <c r="G10" s="7" t="s">
        <v>14</v>
      </c>
      <c r="H10" s="7" t="s">
        <v>22</v>
      </c>
      <c r="I10" s="7" t="s">
        <v>23</v>
      </c>
      <c r="J10" s="9" t="s">
        <v>23</v>
      </c>
      <c r="M10" s="35"/>
      <c r="P10" s="33"/>
    </row>
    <row r="11" spans="1:16" x14ac:dyDescent="0.3">
      <c r="A11" s="5" t="s">
        <v>42</v>
      </c>
      <c r="B11" s="6">
        <v>44204</v>
      </c>
      <c r="C11" s="7" t="s">
        <v>11</v>
      </c>
      <c r="D11" s="7" t="s">
        <v>12</v>
      </c>
      <c r="E11" s="7" t="s">
        <v>13</v>
      </c>
      <c r="F11" s="8">
        <v>4762808</v>
      </c>
      <c r="G11" s="7" t="s">
        <v>32</v>
      </c>
      <c r="H11" s="7" t="s">
        <v>43</v>
      </c>
      <c r="I11" s="7" t="s">
        <v>23</v>
      </c>
      <c r="J11" s="9" t="s">
        <v>23</v>
      </c>
      <c r="M11" s="35"/>
      <c r="P11" s="33"/>
    </row>
    <row r="12" spans="1:16" ht="15" thickBot="1" x14ac:dyDescent="0.35">
      <c r="A12" s="5" t="s">
        <v>44</v>
      </c>
      <c r="B12" s="6">
        <v>44204</v>
      </c>
      <c r="C12" s="7" t="s">
        <v>11</v>
      </c>
      <c r="D12" s="7" t="s">
        <v>12</v>
      </c>
      <c r="E12" s="7" t="s">
        <v>13</v>
      </c>
      <c r="F12" s="8">
        <v>13925190</v>
      </c>
      <c r="G12" s="7" t="s">
        <v>14</v>
      </c>
      <c r="H12" s="7" t="s">
        <v>22</v>
      </c>
      <c r="I12" s="7" t="s">
        <v>23</v>
      </c>
      <c r="J12" s="9" t="s">
        <v>23</v>
      </c>
      <c r="M12" s="35"/>
      <c r="P12" s="33"/>
    </row>
    <row r="13" spans="1:16" ht="15" thickBot="1" x14ac:dyDescent="0.35">
      <c r="A13" s="5" t="s">
        <v>45</v>
      </c>
      <c r="B13" s="6">
        <v>44205</v>
      </c>
      <c r="C13" s="7" t="s">
        <v>11</v>
      </c>
      <c r="D13" s="7" t="s">
        <v>12</v>
      </c>
      <c r="E13" s="7" t="s">
        <v>13</v>
      </c>
      <c r="F13" s="8">
        <v>6350000</v>
      </c>
      <c r="G13" s="7" t="s">
        <v>14</v>
      </c>
      <c r="H13" s="7" t="s">
        <v>22</v>
      </c>
      <c r="I13" s="7" t="s">
        <v>23</v>
      </c>
      <c r="J13" s="9" t="s">
        <v>23</v>
      </c>
      <c r="M13" s="49" t="s">
        <v>100</v>
      </c>
      <c r="N13" s="47">
        <f>SUMIFS(F2:F50,C2:C50,"Urban",I2:I50,"Y")</f>
        <v>311997652</v>
      </c>
      <c r="O13" s="38">
        <f>COUNTIFS(C2:C50,"Urban",I2:I50,"Y")</f>
        <v>31</v>
      </c>
      <c r="P13" s="39">
        <f>AVERAGEIFS(F2:F50,C2:C50,"Urban",I2:I50,"Y")</f>
        <v>10064440.387096774</v>
      </c>
    </row>
    <row r="14" spans="1:16" x14ac:dyDescent="0.3">
      <c r="A14" s="5" t="s">
        <v>47</v>
      </c>
      <c r="B14" s="6">
        <v>44205</v>
      </c>
      <c r="C14" s="7" t="s">
        <v>11</v>
      </c>
      <c r="D14" s="7" t="s">
        <v>27</v>
      </c>
      <c r="E14" s="7" t="s">
        <v>28</v>
      </c>
      <c r="F14" s="8">
        <v>4036000</v>
      </c>
      <c r="G14" s="7" t="s">
        <v>32</v>
      </c>
      <c r="H14" s="7" t="s">
        <v>48</v>
      </c>
      <c r="I14" s="7" t="s">
        <v>23</v>
      </c>
      <c r="J14" s="9" t="s">
        <v>23</v>
      </c>
      <c r="M14" s="35"/>
      <c r="P14" s="33"/>
    </row>
    <row r="15" spans="1:16" x14ac:dyDescent="0.3">
      <c r="A15" s="5" t="s">
        <v>49</v>
      </c>
      <c r="B15" s="6">
        <v>44206</v>
      </c>
      <c r="C15" s="7" t="s">
        <v>11</v>
      </c>
      <c r="D15" s="7" t="s">
        <v>50</v>
      </c>
      <c r="E15" s="7" t="s">
        <v>13</v>
      </c>
      <c r="F15" s="8">
        <v>472800</v>
      </c>
      <c r="G15" s="7" t="s">
        <v>32</v>
      </c>
      <c r="H15" s="7" t="s">
        <v>15</v>
      </c>
      <c r="I15" s="7" t="s">
        <v>23</v>
      </c>
      <c r="J15" s="9" t="s">
        <v>23</v>
      </c>
      <c r="M15" s="35"/>
      <c r="P15" s="33"/>
    </row>
    <row r="16" spans="1:16" x14ac:dyDescent="0.3">
      <c r="A16" s="5" t="s">
        <v>51</v>
      </c>
      <c r="B16" s="6">
        <v>44206</v>
      </c>
      <c r="C16" s="7" t="s">
        <v>11</v>
      </c>
      <c r="D16" s="7" t="s">
        <v>27</v>
      </c>
      <c r="E16" s="7" t="s">
        <v>28</v>
      </c>
      <c r="F16" s="8">
        <v>11710880</v>
      </c>
      <c r="G16" s="7" t="s">
        <v>32</v>
      </c>
      <c r="H16" s="7" t="s">
        <v>22</v>
      </c>
      <c r="I16" s="7" t="s">
        <v>23</v>
      </c>
      <c r="J16" s="9" t="s">
        <v>23</v>
      </c>
      <c r="M16" s="35"/>
      <c r="P16" s="33"/>
    </row>
    <row r="17" spans="1:16" ht="15" thickBot="1" x14ac:dyDescent="0.35">
      <c r="A17" s="5" t="s">
        <v>53</v>
      </c>
      <c r="B17" s="6">
        <v>44208</v>
      </c>
      <c r="C17" s="7" t="s">
        <v>11</v>
      </c>
      <c r="D17" s="7" t="s">
        <v>12</v>
      </c>
      <c r="E17" s="7" t="s">
        <v>13</v>
      </c>
      <c r="F17" s="8">
        <v>1370300</v>
      </c>
      <c r="G17" s="7" t="s">
        <v>14</v>
      </c>
      <c r="H17" s="7" t="s">
        <v>22</v>
      </c>
      <c r="I17" s="7" t="s">
        <v>23</v>
      </c>
      <c r="J17" s="9" t="s">
        <v>23</v>
      </c>
      <c r="M17" s="35"/>
      <c r="P17" s="33"/>
    </row>
    <row r="18" spans="1:16" ht="15" thickBot="1" x14ac:dyDescent="0.35">
      <c r="A18" s="5" t="s">
        <v>54</v>
      </c>
      <c r="B18" s="6">
        <v>44209</v>
      </c>
      <c r="C18" s="7" t="s">
        <v>26</v>
      </c>
      <c r="D18" s="7" t="s">
        <v>27</v>
      </c>
      <c r="E18" s="7" t="s">
        <v>28</v>
      </c>
      <c r="F18" s="8">
        <v>1432835</v>
      </c>
      <c r="G18" s="7" t="s">
        <v>14</v>
      </c>
      <c r="H18" s="7" t="s">
        <v>29</v>
      </c>
      <c r="I18" s="7" t="s">
        <v>16</v>
      </c>
      <c r="J18" s="9" t="s">
        <v>16</v>
      </c>
      <c r="M18" s="49" t="s">
        <v>101</v>
      </c>
      <c r="N18" s="48">
        <f>SUMIFS(F2:F50,C2:C50,"Rural",J2:J50,"Y")</f>
        <v>0</v>
      </c>
      <c r="O18" s="45">
        <f>COUNTIFS(C2:C50,"Rural",J2:J50,"Y")</f>
        <v>0</v>
      </c>
      <c r="P18" s="46" t="e">
        <f>AVERAGEIFS(F2:F50,C2:C50,"Rural",J2:J50,"Y")</f>
        <v>#DIV/0!</v>
      </c>
    </row>
    <row r="19" spans="1:16" x14ac:dyDescent="0.3">
      <c r="A19" s="5" t="s">
        <v>55</v>
      </c>
      <c r="B19" s="6">
        <v>44211</v>
      </c>
      <c r="C19" s="7" t="s">
        <v>11</v>
      </c>
      <c r="D19" s="7" t="s">
        <v>12</v>
      </c>
      <c r="E19" s="7" t="s">
        <v>13</v>
      </c>
      <c r="F19" s="8">
        <v>82000</v>
      </c>
      <c r="G19" s="7" t="s">
        <v>32</v>
      </c>
      <c r="H19" s="7" t="s">
        <v>56</v>
      </c>
      <c r="I19" s="7" t="s">
        <v>23</v>
      </c>
      <c r="J19" s="9" t="s">
        <v>23</v>
      </c>
    </row>
    <row r="20" spans="1:16" x14ac:dyDescent="0.3">
      <c r="A20" s="5" t="s">
        <v>57</v>
      </c>
      <c r="B20" s="6">
        <v>44212</v>
      </c>
      <c r="C20" s="7" t="s">
        <v>11</v>
      </c>
      <c r="D20" s="7" t="s">
        <v>12</v>
      </c>
      <c r="E20" s="7" t="s">
        <v>13</v>
      </c>
      <c r="F20" s="8">
        <v>192000</v>
      </c>
      <c r="G20" s="7" t="s">
        <v>32</v>
      </c>
      <c r="H20" s="7" t="s">
        <v>15</v>
      </c>
      <c r="I20" s="7" t="s">
        <v>16</v>
      </c>
      <c r="J20" s="9" t="s">
        <v>16</v>
      </c>
    </row>
    <row r="21" spans="1:16" x14ac:dyDescent="0.3">
      <c r="A21" s="5" t="s">
        <v>58</v>
      </c>
      <c r="B21" s="6">
        <v>44212</v>
      </c>
      <c r="C21" s="7" t="s">
        <v>11</v>
      </c>
      <c r="D21" s="7" t="s">
        <v>12</v>
      </c>
      <c r="E21" s="7" t="s">
        <v>13</v>
      </c>
      <c r="F21" s="8">
        <v>4950000</v>
      </c>
      <c r="G21" s="7" t="s">
        <v>14</v>
      </c>
      <c r="H21" s="7" t="s">
        <v>38</v>
      </c>
      <c r="I21" s="7" t="s">
        <v>23</v>
      </c>
      <c r="J21" s="9" t="s">
        <v>23</v>
      </c>
    </row>
    <row r="22" spans="1:16" x14ac:dyDescent="0.3">
      <c r="A22" s="5" t="s">
        <v>59</v>
      </c>
      <c r="B22" s="6">
        <v>44212</v>
      </c>
      <c r="C22" s="7" t="s">
        <v>11</v>
      </c>
      <c r="D22" s="7" t="s">
        <v>60</v>
      </c>
      <c r="E22" s="7" t="s">
        <v>61</v>
      </c>
      <c r="F22" s="8">
        <v>2432875</v>
      </c>
      <c r="G22" s="7" t="s">
        <v>21</v>
      </c>
      <c r="H22" s="7" t="s">
        <v>22</v>
      </c>
      <c r="I22" s="7" t="s">
        <v>16</v>
      </c>
      <c r="J22" s="9" t="s">
        <v>16</v>
      </c>
    </row>
    <row r="23" spans="1:16" x14ac:dyDescent="0.3">
      <c r="A23" s="5" t="s">
        <v>62</v>
      </c>
      <c r="B23" s="6">
        <v>44213</v>
      </c>
      <c r="C23" s="7" t="s">
        <v>11</v>
      </c>
      <c r="D23" s="7" t="s">
        <v>63</v>
      </c>
      <c r="E23" s="7" t="s">
        <v>64</v>
      </c>
      <c r="F23" s="8">
        <v>1529600</v>
      </c>
      <c r="G23" s="7" t="s">
        <v>32</v>
      </c>
      <c r="H23" s="7" t="s">
        <v>22</v>
      </c>
      <c r="I23" s="7" t="s">
        <v>16</v>
      </c>
      <c r="J23" s="9" t="s">
        <v>16</v>
      </c>
    </row>
    <row r="24" spans="1:16" x14ac:dyDescent="0.3">
      <c r="A24" s="5" t="s">
        <v>65</v>
      </c>
      <c r="B24" s="6">
        <v>44214</v>
      </c>
      <c r="C24" s="7" t="s">
        <v>11</v>
      </c>
      <c r="D24" s="7" t="s">
        <v>12</v>
      </c>
      <c r="E24" s="7" t="s">
        <v>13</v>
      </c>
      <c r="F24" s="8">
        <v>7677000</v>
      </c>
      <c r="G24" s="7" t="s">
        <v>14</v>
      </c>
      <c r="H24" s="7" t="s">
        <v>22</v>
      </c>
      <c r="I24" s="7" t="s">
        <v>23</v>
      </c>
      <c r="J24" s="9" t="s">
        <v>23</v>
      </c>
    </row>
    <row r="25" spans="1:16" x14ac:dyDescent="0.3">
      <c r="A25" s="5" t="s">
        <v>66</v>
      </c>
      <c r="B25" s="6">
        <v>44214</v>
      </c>
      <c r="C25" s="7" t="s">
        <v>11</v>
      </c>
      <c r="D25" s="7" t="s">
        <v>12</v>
      </c>
      <c r="E25" s="7" t="s">
        <v>13</v>
      </c>
      <c r="F25" s="8">
        <v>13750000</v>
      </c>
      <c r="G25" s="7" t="s">
        <v>14</v>
      </c>
      <c r="H25" s="7" t="s">
        <v>22</v>
      </c>
      <c r="I25" s="7" t="s">
        <v>23</v>
      </c>
      <c r="J25" s="9" t="s">
        <v>23</v>
      </c>
    </row>
    <row r="26" spans="1:16" x14ac:dyDescent="0.3">
      <c r="A26" s="5" t="s">
        <v>67</v>
      </c>
      <c r="B26" s="6">
        <v>44214</v>
      </c>
      <c r="C26" s="7" t="s">
        <v>26</v>
      </c>
      <c r="D26" s="7" t="s">
        <v>12</v>
      </c>
      <c r="E26" s="7" t="s">
        <v>13</v>
      </c>
      <c r="F26" s="8">
        <v>2529400</v>
      </c>
      <c r="G26" s="7" t="s">
        <v>14</v>
      </c>
      <c r="H26" s="7" t="s">
        <v>29</v>
      </c>
      <c r="I26" s="7" t="s">
        <v>16</v>
      </c>
      <c r="J26" s="9" t="s">
        <v>16</v>
      </c>
    </row>
    <row r="27" spans="1:16" x14ac:dyDescent="0.3">
      <c r="A27" s="5" t="s">
        <v>68</v>
      </c>
      <c r="B27" s="6">
        <v>44215</v>
      </c>
      <c r="C27" s="7" t="s">
        <v>11</v>
      </c>
      <c r="D27" s="7" t="s">
        <v>50</v>
      </c>
      <c r="E27" s="7" t="s">
        <v>13</v>
      </c>
      <c r="F27" s="8">
        <v>2328650</v>
      </c>
      <c r="G27" s="7" t="s">
        <v>14</v>
      </c>
      <c r="H27" s="7" t="s">
        <v>56</v>
      </c>
      <c r="I27" s="7" t="s">
        <v>16</v>
      </c>
      <c r="J27" s="9" t="s">
        <v>16</v>
      </c>
    </row>
    <row r="28" spans="1:16" x14ac:dyDescent="0.3">
      <c r="A28" s="5" t="s">
        <v>69</v>
      </c>
      <c r="B28" s="6">
        <v>44216</v>
      </c>
      <c r="C28" s="7" t="s">
        <v>11</v>
      </c>
      <c r="D28" s="7" t="s">
        <v>27</v>
      </c>
      <c r="E28" s="7" t="s">
        <v>28</v>
      </c>
      <c r="F28" s="8">
        <v>4380200</v>
      </c>
      <c r="G28" s="7" t="s">
        <v>32</v>
      </c>
      <c r="H28" s="7" t="s">
        <v>38</v>
      </c>
      <c r="I28" s="7" t="s">
        <v>23</v>
      </c>
      <c r="J28" s="9" t="s">
        <v>23</v>
      </c>
    </row>
    <row r="29" spans="1:16" x14ac:dyDescent="0.3">
      <c r="A29" s="5" t="s">
        <v>70</v>
      </c>
      <c r="B29" s="6">
        <v>44218</v>
      </c>
      <c r="C29" s="7" t="s">
        <v>11</v>
      </c>
      <c r="D29" s="7" t="s">
        <v>50</v>
      </c>
      <c r="E29" s="7" t="s">
        <v>13</v>
      </c>
      <c r="F29" s="8">
        <v>2815000</v>
      </c>
      <c r="G29" s="7" t="s">
        <v>71</v>
      </c>
      <c r="H29" s="7" t="s">
        <v>22</v>
      </c>
      <c r="I29" s="7" t="s">
        <v>23</v>
      </c>
      <c r="J29" s="9" t="s">
        <v>23</v>
      </c>
    </row>
    <row r="30" spans="1:16" x14ac:dyDescent="0.3">
      <c r="A30" s="5" t="s">
        <v>72</v>
      </c>
      <c r="B30" s="6">
        <v>44218</v>
      </c>
      <c r="C30" s="7" t="s">
        <v>11</v>
      </c>
      <c r="D30" s="7" t="s">
        <v>12</v>
      </c>
      <c r="E30" s="7" t="s">
        <v>13</v>
      </c>
      <c r="F30" s="8">
        <v>1177700</v>
      </c>
      <c r="G30" s="7" t="s">
        <v>14</v>
      </c>
      <c r="H30" s="7" t="s">
        <v>33</v>
      </c>
      <c r="I30" s="7" t="s">
        <v>16</v>
      </c>
      <c r="J30" s="9" t="s">
        <v>16</v>
      </c>
    </row>
    <row r="31" spans="1:16" x14ac:dyDescent="0.3">
      <c r="A31" s="5" t="s">
        <v>73</v>
      </c>
      <c r="B31" s="6">
        <v>44219</v>
      </c>
      <c r="C31" s="7" t="s">
        <v>11</v>
      </c>
      <c r="D31" s="7" t="s">
        <v>60</v>
      </c>
      <c r="E31" s="7" t="s">
        <v>61</v>
      </c>
      <c r="F31" s="8">
        <v>7203500</v>
      </c>
      <c r="G31" s="7" t="s">
        <v>14</v>
      </c>
      <c r="H31" s="7" t="s">
        <v>38</v>
      </c>
      <c r="I31" s="7" t="s">
        <v>23</v>
      </c>
      <c r="J31" s="9" t="s">
        <v>23</v>
      </c>
    </row>
    <row r="32" spans="1:16" x14ac:dyDescent="0.3">
      <c r="A32" s="5" t="s">
        <v>74</v>
      </c>
      <c r="B32" s="6">
        <v>44221</v>
      </c>
      <c r="C32" s="7" t="s">
        <v>11</v>
      </c>
      <c r="D32" s="7" t="s">
        <v>27</v>
      </c>
      <c r="E32" s="7" t="s">
        <v>28</v>
      </c>
      <c r="F32" s="8">
        <v>53410614</v>
      </c>
      <c r="G32" s="7" t="s">
        <v>14</v>
      </c>
      <c r="H32" s="7" t="s">
        <v>6</v>
      </c>
      <c r="I32" s="7" t="s">
        <v>23</v>
      </c>
      <c r="J32" s="9" t="s">
        <v>23</v>
      </c>
    </row>
    <row r="33" spans="1:10" x14ac:dyDescent="0.3">
      <c r="A33" s="5" t="s">
        <v>75</v>
      </c>
      <c r="B33" s="6">
        <v>44221</v>
      </c>
      <c r="C33" s="7" t="s">
        <v>11</v>
      </c>
      <c r="D33" s="7" t="s">
        <v>50</v>
      </c>
      <c r="E33" s="7" t="s">
        <v>13</v>
      </c>
      <c r="F33" s="8">
        <v>3189300</v>
      </c>
      <c r="G33" s="7" t="s">
        <v>32</v>
      </c>
      <c r="H33" s="7" t="s">
        <v>76</v>
      </c>
      <c r="I33" s="7" t="s">
        <v>23</v>
      </c>
      <c r="J33" s="9" t="s">
        <v>23</v>
      </c>
    </row>
    <row r="34" spans="1:10" x14ac:dyDescent="0.3">
      <c r="A34" s="5" t="s">
        <v>77</v>
      </c>
      <c r="B34" s="6">
        <v>44221</v>
      </c>
      <c r="C34" s="7" t="s">
        <v>26</v>
      </c>
      <c r="D34" s="7" t="s">
        <v>35</v>
      </c>
      <c r="E34" s="7" t="s">
        <v>28</v>
      </c>
      <c r="F34" s="8">
        <v>3145700</v>
      </c>
      <c r="G34" s="7" t="s">
        <v>14</v>
      </c>
      <c r="H34" s="7" t="s">
        <v>78</v>
      </c>
      <c r="I34" s="7" t="s">
        <v>16</v>
      </c>
      <c r="J34" s="9" t="s">
        <v>16</v>
      </c>
    </row>
    <row r="35" spans="1:10" x14ac:dyDescent="0.3">
      <c r="A35" s="5" t="s">
        <v>79</v>
      </c>
      <c r="B35" s="6">
        <v>44221</v>
      </c>
      <c r="C35" s="7" t="s">
        <v>11</v>
      </c>
      <c r="D35" s="7" t="s">
        <v>27</v>
      </c>
      <c r="E35" s="7" t="s">
        <v>28</v>
      </c>
      <c r="F35" s="8">
        <v>1451100</v>
      </c>
      <c r="G35" s="7" t="s">
        <v>14</v>
      </c>
      <c r="H35" s="7" t="s">
        <v>80</v>
      </c>
      <c r="I35" s="7" t="s">
        <v>16</v>
      </c>
      <c r="J35" s="9" t="s">
        <v>16</v>
      </c>
    </row>
    <row r="36" spans="1:10" x14ac:dyDescent="0.3">
      <c r="A36" s="5" t="s">
        <v>81</v>
      </c>
      <c r="B36" s="6">
        <v>44222</v>
      </c>
      <c r="C36" s="7" t="s">
        <v>11</v>
      </c>
      <c r="D36" s="7" t="s">
        <v>63</v>
      </c>
      <c r="E36" s="7" t="s">
        <v>64</v>
      </c>
      <c r="F36" s="8">
        <v>1787900</v>
      </c>
      <c r="G36" s="7" t="s">
        <v>14</v>
      </c>
      <c r="H36" s="7" t="s">
        <v>38</v>
      </c>
      <c r="I36" s="7" t="s">
        <v>16</v>
      </c>
      <c r="J36" s="9" t="s">
        <v>16</v>
      </c>
    </row>
    <row r="37" spans="1:10" x14ac:dyDescent="0.3">
      <c r="A37" s="5" t="s">
        <v>82</v>
      </c>
      <c r="B37" s="6">
        <v>44222</v>
      </c>
      <c r="C37" s="7" t="s">
        <v>11</v>
      </c>
      <c r="D37" s="7" t="s">
        <v>12</v>
      </c>
      <c r="E37" s="7" t="s">
        <v>13</v>
      </c>
      <c r="F37" s="8">
        <v>18777355</v>
      </c>
      <c r="G37" s="7" t="s">
        <v>14</v>
      </c>
      <c r="H37" s="7" t="s">
        <v>22</v>
      </c>
      <c r="I37" s="7" t="s">
        <v>23</v>
      </c>
      <c r="J37" s="9" t="s">
        <v>23</v>
      </c>
    </row>
    <row r="38" spans="1:10" x14ac:dyDescent="0.3">
      <c r="A38" s="5" t="s">
        <v>83</v>
      </c>
      <c r="B38" s="6">
        <v>44224</v>
      </c>
      <c r="C38" s="7" t="s">
        <v>11</v>
      </c>
      <c r="D38" s="7" t="s">
        <v>27</v>
      </c>
      <c r="E38" s="7" t="s">
        <v>28</v>
      </c>
      <c r="F38" s="8">
        <v>8800000</v>
      </c>
      <c r="G38" s="7" t="s">
        <v>21</v>
      </c>
      <c r="H38" s="7" t="s">
        <v>38</v>
      </c>
      <c r="I38" s="7" t="s">
        <v>23</v>
      </c>
      <c r="J38" s="9" t="s">
        <v>23</v>
      </c>
    </row>
    <row r="39" spans="1:10" x14ac:dyDescent="0.3">
      <c r="A39" s="5" t="s">
        <v>84</v>
      </c>
      <c r="B39" s="6">
        <v>44224</v>
      </c>
      <c r="C39" s="7" t="s">
        <v>11</v>
      </c>
      <c r="D39" s="7" t="s">
        <v>12</v>
      </c>
      <c r="E39" s="7" t="s">
        <v>13</v>
      </c>
      <c r="F39" s="8">
        <v>1123000</v>
      </c>
      <c r="G39" s="7" t="s">
        <v>14</v>
      </c>
      <c r="H39" s="7" t="s">
        <v>38</v>
      </c>
      <c r="I39" s="7" t="s">
        <v>23</v>
      </c>
      <c r="J39" s="9" t="s">
        <v>23</v>
      </c>
    </row>
    <row r="40" spans="1:10" x14ac:dyDescent="0.3">
      <c r="A40" s="5" t="s">
        <v>85</v>
      </c>
      <c r="B40" s="6">
        <v>44225</v>
      </c>
      <c r="C40" s="7" t="s">
        <v>26</v>
      </c>
      <c r="D40" s="7" t="s">
        <v>12</v>
      </c>
      <c r="E40" s="7" t="s">
        <v>13</v>
      </c>
      <c r="F40" s="8">
        <v>2145420</v>
      </c>
      <c r="G40" s="7" t="s">
        <v>14</v>
      </c>
      <c r="H40" s="7" t="s">
        <v>29</v>
      </c>
      <c r="I40" s="7" t="s">
        <v>16</v>
      </c>
      <c r="J40" s="9" t="s">
        <v>16</v>
      </c>
    </row>
    <row r="41" spans="1:10" x14ac:dyDescent="0.3">
      <c r="A41" s="5" t="s">
        <v>86</v>
      </c>
      <c r="B41" s="6">
        <v>44225</v>
      </c>
      <c r="C41" s="7" t="s">
        <v>11</v>
      </c>
      <c r="D41" s="7" t="s">
        <v>12</v>
      </c>
      <c r="E41" s="7" t="s">
        <v>13</v>
      </c>
      <c r="F41" s="8">
        <v>18933000</v>
      </c>
      <c r="G41" s="7" t="s">
        <v>14</v>
      </c>
      <c r="H41" s="7" t="s">
        <v>38</v>
      </c>
      <c r="I41" s="7" t="s">
        <v>23</v>
      </c>
      <c r="J41" s="9" t="s">
        <v>23</v>
      </c>
    </row>
    <row r="42" spans="1:10" x14ac:dyDescent="0.3">
      <c r="A42" s="5" t="s">
        <v>87</v>
      </c>
      <c r="B42" s="6">
        <v>44225</v>
      </c>
      <c r="C42" s="7" t="s">
        <v>11</v>
      </c>
      <c r="D42" s="7" t="s">
        <v>12</v>
      </c>
      <c r="E42" s="7" t="s">
        <v>13</v>
      </c>
      <c r="F42" s="8">
        <v>21400000</v>
      </c>
      <c r="G42" s="7" t="s">
        <v>21</v>
      </c>
      <c r="H42" s="7" t="s">
        <v>22</v>
      </c>
      <c r="I42" s="7" t="s">
        <v>23</v>
      </c>
      <c r="J42" s="9" t="s">
        <v>23</v>
      </c>
    </row>
    <row r="43" spans="1:10" x14ac:dyDescent="0.3">
      <c r="A43" s="5" t="s">
        <v>88</v>
      </c>
      <c r="B43" s="6">
        <v>44226</v>
      </c>
      <c r="C43" s="7" t="s">
        <v>11</v>
      </c>
      <c r="D43" s="7" t="s">
        <v>12</v>
      </c>
      <c r="E43" s="7" t="s">
        <v>13</v>
      </c>
      <c r="F43" s="8">
        <v>3754000</v>
      </c>
      <c r="G43" s="7" t="s">
        <v>14</v>
      </c>
      <c r="H43" s="7" t="s">
        <v>38</v>
      </c>
      <c r="I43" s="7" t="s">
        <v>23</v>
      </c>
      <c r="J43" s="9" t="s">
        <v>23</v>
      </c>
    </row>
    <row r="44" spans="1:10" x14ac:dyDescent="0.3">
      <c r="A44" s="5" t="s">
        <v>89</v>
      </c>
      <c r="B44" s="6">
        <v>44227</v>
      </c>
      <c r="C44" s="7" t="s">
        <v>11</v>
      </c>
      <c r="D44" s="7" t="s">
        <v>12</v>
      </c>
      <c r="E44" s="7" t="s">
        <v>13</v>
      </c>
      <c r="F44" s="8">
        <v>9650000</v>
      </c>
      <c r="G44" s="7" t="s">
        <v>14</v>
      </c>
      <c r="H44" s="7" t="s">
        <v>38</v>
      </c>
      <c r="I44" s="7" t="s">
        <v>23</v>
      </c>
      <c r="J44" s="9" t="s">
        <v>23</v>
      </c>
    </row>
    <row r="45" spans="1:10" x14ac:dyDescent="0.3">
      <c r="A45" s="5" t="s">
        <v>90</v>
      </c>
      <c r="B45" s="6">
        <v>44227</v>
      </c>
      <c r="C45" s="7" t="s">
        <v>11</v>
      </c>
      <c r="D45" s="7" t="s">
        <v>12</v>
      </c>
      <c r="E45" s="7" t="s">
        <v>13</v>
      </c>
      <c r="F45" s="8">
        <v>9503000</v>
      </c>
      <c r="G45" s="7" t="s">
        <v>14</v>
      </c>
      <c r="H45" s="7" t="s">
        <v>38</v>
      </c>
      <c r="I45" s="7" t="s">
        <v>23</v>
      </c>
      <c r="J45" s="9" t="s">
        <v>23</v>
      </c>
    </row>
    <row r="46" spans="1:10" x14ac:dyDescent="0.3">
      <c r="A46" s="5" t="s">
        <v>91</v>
      </c>
      <c r="B46" s="6">
        <v>44228</v>
      </c>
      <c r="C46" s="7" t="s">
        <v>11</v>
      </c>
      <c r="D46" s="7" t="s">
        <v>50</v>
      </c>
      <c r="E46" s="7" t="s">
        <v>13</v>
      </c>
      <c r="F46" s="8">
        <v>1688300</v>
      </c>
      <c r="G46" s="7" t="s">
        <v>14</v>
      </c>
      <c r="H46" s="7" t="s">
        <v>33</v>
      </c>
      <c r="I46" s="7" t="s">
        <v>16</v>
      </c>
      <c r="J46" s="9" t="s">
        <v>23</v>
      </c>
    </row>
    <row r="47" spans="1:10" x14ac:dyDescent="0.3">
      <c r="A47" s="5" t="s">
        <v>92</v>
      </c>
      <c r="B47" s="6">
        <v>44229</v>
      </c>
      <c r="C47" s="7" t="s">
        <v>11</v>
      </c>
      <c r="D47" s="7" t="s">
        <v>27</v>
      </c>
      <c r="E47" s="7" t="s">
        <v>28</v>
      </c>
      <c r="F47" s="8">
        <v>17856705</v>
      </c>
      <c r="G47" s="7" t="s">
        <v>32</v>
      </c>
      <c r="H47" s="7" t="s">
        <v>22</v>
      </c>
      <c r="I47" s="7" t="s">
        <v>23</v>
      </c>
      <c r="J47" s="9" t="s">
        <v>23</v>
      </c>
    </row>
    <row r="48" spans="1:10" x14ac:dyDescent="0.3">
      <c r="A48" s="5" t="s">
        <v>93</v>
      </c>
      <c r="B48" s="6">
        <v>44229</v>
      </c>
      <c r="C48" s="7" t="s">
        <v>11</v>
      </c>
      <c r="D48" s="7" t="s">
        <v>12</v>
      </c>
      <c r="E48" s="7" t="s">
        <v>13</v>
      </c>
      <c r="F48" s="8">
        <v>7577000</v>
      </c>
      <c r="G48" s="7" t="s">
        <v>14</v>
      </c>
      <c r="H48" s="7" t="s">
        <v>22</v>
      </c>
      <c r="I48" s="7" t="s">
        <v>23</v>
      </c>
      <c r="J48" s="9" t="s">
        <v>23</v>
      </c>
    </row>
    <row r="49" spans="1:10" x14ac:dyDescent="0.3">
      <c r="A49" s="5" t="s">
        <v>94</v>
      </c>
      <c r="B49" s="6">
        <v>44229</v>
      </c>
      <c r="C49" s="7" t="s">
        <v>11</v>
      </c>
      <c r="D49" s="7" t="s">
        <v>27</v>
      </c>
      <c r="E49" s="7" t="s">
        <v>28</v>
      </c>
      <c r="F49" s="8">
        <v>1990915</v>
      </c>
      <c r="G49" s="7" t="s">
        <v>32</v>
      </c>
      <c r="H49" s="7" t="s">
        <v>38</v>
      </c>
      <c r="I49" s="7" t="s">
        <v>16</v>
      </c>
      <c r="J49" s="9" t="s">
        <v>16</v>
      </c>
    </row>
    <row r="50" spans="1:10" x14ac:dyDescent="0.3">
      <c r="A50" s="5" t="s">
        <v>95</v>
      </c>
      <c r="B50" s="6">
        <v>44230</v>
      </c>
      <c r="C50" s="7" t="s">
        <v>11</v>
      </c>
      <c r="D50" s="7" t="s">
        <v>50</v>
      </c>
      <c r="E50" s="7" t="s">
        <v>13</v>
      </c>
      <c r="F50" s="8">
        <v>1245000</v>
      </c>
      <c r="G50" s="7" t="s">
        <v>14</v>
      </c>
      <c r="H50" s="7" t="s">
        <v>33</v>
      </c>
      <c r="I50" s="7" t="s">
        <v>23</v>
      </c>
      <c r="J50" s="9" t="s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27"/>
  <sheetViews>
    <sheetView topLeftCell="A10" workbookViewId="0">
      <selection activeCell="E25" sqref="E25"/>
    </sheetView>
  </sheetViews>
  <sheetFormatPr defaultRowHeight="14.4" x14ac:dyDescent="0.3"/>
  <cols>
    <col min="6" max="6" width="10.33203125" bestFit="1" customWidth="1"/>
    <col min="8" max="8" width="10.5546875" style="26" bestFit="1" customWidth="1"/>
  </cols>
  <sheetData>
    <row r="1" spans="1:15" x14ac:dyDescent="0.3">
      <c r="A1" s="11" t="s">
        <v>102</v>
      </c>
      <c r="B1" s="12" t="s">
        <v>103</v>
      </c>
      <c r="C1" s="12" t="s">
        <v>104</v>
      </c>
      <c r="D1" s="12" t="s">
        <v>105</v>
      </c>
      <c r="E1" s="12" t="s">
        <v>106</v>
      </c>
      <c r="F1" s="12" t="s">
        <v>107</v>
      </c>
      <c r="G1" s="13" t="s">
        <v>108</v>
      </c>
      <c r="H1" s="24" t="s">
        <v>109</v>
      </c>
      <c r="I1" s="12" t="s">
        <v>110</v>
      </c>
      <c r="J1" s="12" t="s">
        <v>111</v>
      </c>
      <c r="K1" s="12" t="s">
        <v>112</v>
      </c>
      <c r="L1" s="12" t="s">
        <v>113</v>
      </c>
      <c r="M1" s="12" t="s">
        <v>114</v>
      </c>
      <c r="N1" s="12" t="s">
        <v>115</v>
      </c>
      <c r="O1" s="14" t="s">
        <v>116</v>
      </c>
    </row>
    <row r="2" spans="1:15" x14ac:dyDescent="0.3">
      <c r="A2" s="15">
        <v>1</v>
      </c>
      <c r="B2" s="16" t="s">
        <v>117</v>
      </c>
      <c r="C2" s="16" t="s">
        <v>118</v>
      </c>
      <c r="D2" s="16" t="s">
        <v>119</v>
      </c>
      <c r="E2" s="16" t="s">
        <v>120</v>
      </c>
      <c r="F2" s="16">
        <v>148</v>
      </c>
      <c r="G2" s="16">
        <v>5.7</v>
      </c>
      <c r="H2" s="25">
        <v>31820</v>
      </c>
      <c r="I2" s="16" t="s">
        <v>121</v>
      </c>
      <c r="J2" s="16" t="s">
        <v>122</v>
      </c>
      <c r="K2" s="16" t="s">
        <v>123</v>
      </c>
      <c r="L2" s="18">
        <v>33</v>
      </c>
      <c r="M2" s="18">
        <v>5.583333333333333</v>
      </c>
      <c r="N2" s="18">
        <v>67</v>
      </c>
      <c r="O2" s="19">
        <v>23</v>
      </c>
    </row>
    <row r="3" spans="1:15" x14ac:dyDescent="0.3">
      <c r="A3" s="15">
        <v>2</v>
      </c>
      <c r="B3" s="16" t="s">
        <v>117</v>
      </c>
      <c r="C3" s="16" t="s">
        <v>118</v>
      </c>
      <c r="D3" s="16" t="s">
        <v>124</v>
      </c>
      <c r="E3" s="16" t="s">
        <v>125</v>
      </c>
      <c r="F3" s="16">
        <v>148</v>
      </c>
      <c r="G3" s="16">
        <v>5.9</v>
      </c>
      <c r="H3" s="25">
        <v>32775</v>
      </c>
      <c r="I3" s="16" t="s">
        <v>126</v>
      </c>
      <c r="J3" s="16" t="s">
        <v>122</v>
      </c>
      <c r="K3" s="16" t="s">
        <v>123</v>
      </c>
      <c r="L3" s="18">
        <v>31</v>
      </c>
      <c r="M3" s="18">
        <v>5.75</v>
      </c>
      <c r="N3" s="18">
        <v>69</v>
      </c>
      <c r="O3" s="19">
        <v>22</v>
      </c>
    </row>
    <row r="4" spans="1:15" x14ac:dyDescent="0.3">
      <c r="A4" s="15">
        <v>3</v>
      </c>
      <c r="B4" s="16" t="s">
        <v>117</v>
      </c>
      <c r="C4" s="16" t="s">
        <v>127</v>
      </c>
      <c r="D4" s="16" t="s">
        <v>128</v>
      </c>
      <c r="E4" s="16" t="s">
        <v>129</v>
      </c>
      <c r="F4" s="16">
        <v>156</v>
      </c>
      <c r="G4" s="18">
        <v>5.0999999999999996</v>
      </c>
      <c r="H4" s="25">
        <v>34459</v>
      </c>
      <c r="I4" s="16" t="s">
        <v>130</v>
      </c>
      <c r="J4" s="16" t="s">
        <v>122</v>
      </c>
      <c r="K4" s="16" t="s">
        <v>123</v>
      </c>
      <c r="L4" s="18">
        <v>26</v>
      </c>
      <c r="M4" s="18">
        <v>5.083333333333333</v>
      </c>
      <c r="N4" s="18">
        <v>61</v>
      </c>
      <c r="O4" s="19">
        <v>29</v>
      </c>
    </row>
    <row r="5" spans="1:15" x14ac:dyDescent="0.3">
      <c r="A5" s="15">
        <v>4</v>
      </c>
      <c r="B5" s="16" t="s">
        <v>117</v>
      </c>
      <c r="C5" s="16" t="s">
        <v>127</v>
      </c>
      <c r="D5" s="16" t="s">
        <v>131</v>
      </c>
      <c r="E5" s="16" t="s">
        <v>132</v>
      </c>
      <c r="F5" s="16">
        <v>172</v>
      </c>
      <c r="G5" s="16">
        <v>5.0999999999999996</v>
      </c>
      <c r="H5" s="25">
        <v>32674</v>
      </c>
      <c r="I5" s="16" t="s">
        <v>133</v>
      </c>
      <c r="J5" s="16" t="s">
        <v>122</v>
      </c>
      <c r="K5" s="16" t="s">
        <v>123</v>
      </c>
      <c r="L5" s="18">
        <v>31</v>
      </c>
      <c r="M5" s="18">
        <v>5.833333333333333</v>
      </c>
      <c r="N5" s="18">
        <v>70</v>
      </c>
      <c r="O5" s="19">
        <v>25</v>
      </c>
    </row>
    <row r="6" spans="1:15" x14ac:dyDescent="0.3">
      <c r="A6" s="15">
        <v>5</v>
      </c>
      <c r="B6" s="16" t="s">
        <v>117</v>
      </c>
      <c r="C6" s="16" t="s">
        <v>127</v>
      </c>
      <c r="D6" s="16" t="s">
        <v>134</v>
      </c>
      <c r="E6" s="16" t="s">
        <v>135</v>
      </c>
      <c r="F6" s="16">
        <v>144</v>
      </c>
      <c r="G6" s="16">
        <v>5.5</v>
      </c>
      <c r="H6" s="25">
        <v>33670</v>
      </c>
      <c r="I6" s="16" t="s">
        <v>136</v>
      </c>
      <c r="J6" s="16" t="s">
        <v>137</v>
      </c>
      <c r="K6" s="16" t="s">
        <v>123</v>
      </c>
      <c r="L6" s="18">
        <v>28</v>
      </c>
      <c r="M6" s="18">
        <v>5.416666666666667</v>
      </c>
      <c r="N6" s="18">
        <v>65</v>
      </c>
      <c r="O6" s="19">
        <v>24</v>
      </c>
    </row>
    <row r="7" spans="1:15" x14ac:dyDescent="0.3">
      <c r="A7" s="15">
        <v>6</v>
      </c>
      <c r="B7" s="16" t="s">
        <v>138</v>
      </c>
      <c r="C7" s="16" t="s">
        <v>127</v>
      </c>
      <c r="D7" s="16" t="s">
        <v>139</v>
      </c>
      <c r="E7" s="16" t="s">
        <v>140</v>
      </c>
      <c r="F7" s="16">
        <v>159</v>
      </c>
      <c r="G7" s="16">
        <v>5.6</v>
      </c>
      <c r="H7" s="25">
        <v>33610</v>
      </c>
      <c r="I7" s="16" t="s">
        <v>141</v>
      </c>
      <c r="J7" s="16" t="s">
        <v>142</v>
      </c>
      <c r="K7" s="16" t="s">
        <v>123</v>
      </c>
      <c r="L7" s="18">
        <v>28</v>
      </c>
      <c r="M7" s="18">
        <v>5.5</v>
      </c>
      <c r="N7" s="18">
        <v>66</v>
      </c>
      <c r="O7" s="19">
        <v>26</v>
      </c>
    </row>
    <row r="8" spans="1:15" x14ac:dyDescent="0.3">
      <c r="A8" s="15">
        <v>7</v>
      </c>
      <c r="B8" s="16" t="s">
        <v>138</v>
      </c>
      <c r="C8" s="16" t="s">
        <v>127</v>
      </c>
      <c r="D8" s="16" t="s">
        <v>143</v>
      </c>
      <c r="E8" s="16" t="s">
        <v>144</v>
      </c>
      <c r="F8" s="16">
        <v>150</v>
      </c>
      <c r="G8" s="16">
        <v>5.8</v>
      </c>
      <c r="H8" s="25">
        <v>33121</v>
      </c>
      <c r="I8" s="16" t="s">
        <v>145</v>
      </c>
      <c r="J8" s="16" t="s">
        <v>146</v>
      </c>
      <c r="K8" s="16" t="s">
        <v>123</v>
      </c>
      <c r="L8" s="18">
        <v>30</v>
      </c>
      <c r="M8" s="18">
        <v>5.666666666666667</v>
      </c>
      <c r="N8" s="18">
        <v>68</v>
      </c>
      <c r="O8" s="19">
        <v>23</v>
      </c>
    </row>
    <row r="9" spans="1:15" x14ac:dyDescent="0.3">
      <c r="A9" s="15">
        <v>8</v>
      </c>
      <c r="B9" s="16" t="s">
        <v>138</v>
      </c>
      <c r="C9" s="16" t="s">
        <v>127</v>
      </c>
      <c r="D9" s="16" t="s">
        <v>147</v>
      </c>
      <c r="E9" s="16" t="s">
        <v>148</v>
      </c>
      <c r="F9" s="16">
        <v>156</v>
      </c>
      <c r="G9" s="16">
        <v>5.9</v>
      </c>
      <c r="H9" s="25">
        <v>33362</v>
      </c>
      <c r="I9" s="16" t="s">
        <v>149</v>
      </c>
      <c r="J9" s="16" t="s">
        <v>122</v>
      </c>
      <c r="K9" s="16" t="s">
        <v>123</v>
      </c>
      <c r="L9" s="18">
        <v>29</v>
      </c>
      <c r="M9" s="18">
        <v>5.75</v>
      </c>
      <c r="N9" s="18">
        <v>69</v>
      </c>
      <c r="O9" s="19">
        <v>23</v>
      </c>
    </row>
    <row r="10" spans="1:15" x14ac:dyDescent="0.3">
      <c r="A10" s="15">
        <v>9</v>
      </c>
      <c r="B10" s="16" t="s">
        <v>138</v>
      </c>
      <c r="C10" s="16" t="s">
        <v>118</v>
      </c>
      <c r="D10" s="16" t="s">
        <v>150</v>
      </c>
      <c r="E10" s="16" t="s">
        <v>151</v>
      </c>
      <c r="F10" s="16">
        <v>140</v>
      </c>
      <c r="G10" s="16">
        <v>5.8</v>
      </c>
      <c r="H10" s="25">
        <v>34703</v>
      </c>
      <c r="I10" s="16" t="s">
        <v>152</v>
      </c>
      <c r="J10" s="16" t="s">
        <v>122</v>
      </c>
      <c r="K10" s="16" t="s">
        <v>123</v>
      </c>
      <c r="L10" s="18">
        <v>25</v>
      </c>
      <c r="M10" s="18">
        <v>5.666666666666667</v>
      </c>
      <c r="N10" s="18">
        <v>68</v>
      </c>
      <c r="O10" s="19">
        <v>21</v>
      </c>
    </row>
    <row r="11" spans="1:15" x14ac:dyDescent="0.3">
      <c r="A11" s="15">
        <v>10</v>
      </c>
      <c r="B11" s="16" t="s">
        <v>138</v>
      </c>
      <c r="C11" s="16" t="s">
        <v>118</v>
      </c>
      <c r="D11" s="16" t="s">
        <v>153</v>
      </c>
      <c r="E11" s="16" t="s">
        <v>154</v>
      </c>
      <c r="F11" s="16">
        <v>170</v>
      </c>
      <c r="G11" s="16">
        <v>5.7</v>
      </c>
      <c r="H11" s="25">
        <v>32300</v>
      </c>
      <c r="I11" s="16" t="s">
        <v>155</v>
      </c>
      <c r="J11" s="16" t="s">
        <v>122</v>
      </c>
      <c r="K11" s="16" t="s">
        <v>123</v>
      </c>
      <c r="L11" s="18">
        <v>32</v>
      </c>
      <c r="M11" s="18">
        <v>5.583333333333333</v>
      </c>
      <c r="N11" s="18">
        <v>67</v>
      </c>
      <c r="O11" s="19">
        <v>27</v>
      </c>
    </row>
    <row r="12" spans="1:15" x14ac:dyDescent="0.3">
      <c r="A12" s="15">
        <v>11</v>
      </c>
      <c r="B12" s="16" t="s">
        <v>138</v>
      </c>
      <c r="C12" s="16" t="s">
        <v>118</v>
      </c>
      <c r="D12" s="16" t="s">
        <v>156</v>
      </c>
      <c r="E12" s="16" t="s">
        <v>157</v>
      </c>
      <c r="F12" s="16">
        <v>180</v>
      </c>
      <c r="G12" s="16">
        <v>5.0999999999999996</v>
      </c>
      <c r="H12" s="25">
        <v>33163</v>
      </c>
      <c r="I12" s="16" t="s">
        <v>158</v>
      </c>
      <c r="J12" s="16" t="s">
        <v>122</v>
      </c>
      <c r="K12" s="16" t="s">
        <v>123</v>
      </c>
      <c r="L12" s="18">
        <v>30</v>
      </c>
      <c r="M12" s="18">
        <v>5.833333333333333</v>
      </c>
      <c r="N12" s="18">
        <v>70</v>
      </c>
      <c r="O12" s="19">
        <v>26</v>
      </c>
    </row>
    <row r="13" spans="1:15" x14ac:dyDescent="0.3">
      <c r="A13" s="15">
        <v>12</v>
      </c>
      <c r="B13" s="16" t="s">
        <v>117</v>
      </c>
      <c r="C13" s="16" t="s">
        <v>118</v>
      </c>
      <c r="D13" s="16" t="s">
        <v>159</v>
      </c>
      <c r="E13" s="16" t="s">
        <v>160</v>
      </c>
      <c r="F13" s="16">
        <v>130</v>
      </c>
      <c r="G13" s="16">
        <v>5.7</v>
      </c>
      <c r="H13" s="25">
        <v>35031</v>
      </c>
      <c r="I13" s="16" t="s">
        <v>161</v>
      </c>
      <c r="J13" s="16" t="s">
        <v>162</v>
      </c>
      <c r="K13" s="16" t="s">
        <v>123</v>
      </c>
      <c r="L13" s="18">
        <v>24</v>
      </c>
      <c r="M13" s="18">
        <v>5.583333333333333</v>
      </c>
      <c r="N13" s="18">
        <v>67</v>
      </c>
      <c r="O13" s="19">
        <v>20</v>
      </c>
    </row>
    <row r="14" spans="1:15" x14ac:dyDescent="0.3">
      <c r="A14" s="15">
        <v>13</v>
      </c>
      <c r="B14" s="16" t="s">
        <v>117</v>
      </c>
      <c r="C14" s="16" t="s">
        <v>118</v>
      </c>
      <c r="D14" s="16" t="s">
        <v>163</v>
      </c>
      <c r="E14" s="16" t="s">
        <v>164</v>
      </c>
      <c r="F14" s="16">
        <v>160</v>
      </c>
      <c r="G14" s="16">
        <v>5.7</v>
      </c>
      <c r="H14" s="25">
        <v>33325</v>
      </c>
      <c r="I14" s="16" t="s">
        <v>165</v>
      </c>
      <c r="J14" s="16" t="s">
        <v>142</v>
      </c>
      <c r="K14" s="16" t="s">
        <v>123</v>
      </c>
      <c r="L14" s="18">
        <v>29</v>
      </c>
      <c r="M14" s="18">
        <v>5.583333333333333</v>
      </c>
      <c r="N14" s="18">
        <v>67</v>
      </c>
      <c r="O14" s="19">
        <v>25</v>
      </c>
    </row>
    <row r="15" spans="1:15" x14ac:dyDescent="0.3">
      <c r="A15" s="15">
        <v>14</v>
      </c>
      <c r="B15" s="16" t="s">
        <v>117</v>
      </c>
      <c r="C15" s="16" t="s">
        <v>118</v>
      </c>
      <c r="D15" s="16" t="s">
        <v>166</v>
      </c>
      <c r="E15" s="16" t="s">
        <v>167</v>
      </c>
      <c r="F15" s="16">
        <v>155</v>
      </c>
      <c r="G15" s="16">
        <v>5.7</v>
      </c>
      <c r="H15" s="25">
        <v>34165</v>
      </c>
      <c r="I15" s="16" t="s">
        <v>168</v>
      </c>
      <c r="J15" s="16" t="s">
        <v>137</v>
      </c>
      <c r="K15" s="16" t="s">
        <v>123</v>
      </c>
      <c r="L15" s="18">
        <v>27</v>
      </c>
      <c r="M15" s="18">
        <v>5.583333333333333</v>
      </c>
      <c r="N15" s="18">
        <v>67</v>
      </c>
      <c r="O15" s="19">
        <v>24</v>
      </c>
    </row>
    <row r="16" spans="1:15" x14ac:dyDescent="0.3">
      <c r="A16" s="15">
        <v>15</v>
      </c>
      <c r="B16" s="16" t="s">
        <v>117</v>
      </c>
      <c r="C16" s="16" t="s">
        <v>127</v>
      </c>
      <c r="D16" s="16" t="s">
        <v>169</v>
      </c>
      <c r="E16" s="16" t="s">
        <v>170</v>
      </c>
      <c r="F16" s="16">
        <v>139</v>
      </c>
      <c r="G16" s="16">
        <v>5.6</v>
      </c>
      <c r="H16" s="25">
        <v>32282</v>
      </c>
      <c r="I16" s="16" t="s">
        <v>171</v>
      </c>
      <c r="J16" s="16" t="s">
        <v>146</v>
      </c>
      <c r="K16" s="16" t="s">
        <v>172</v>
      </c>
      <c r="L16" s="18">
        <v>32</v>
      </c>
      <c r="M16" s="18">
        <v>5.5</v>
      </c>
      <c r="N16" s="18">
        <v>66</v>
      </c>
      <c r="O16" s="19">
        <v>22</v>
      </c>
    </row>
    <row r="17" spans="1:15 16384:16384" x14ac:dyDescent="0.3">
      <c r="A17" s="15">
        <v>16</v>
      </c>
      <c r="B17" s="16" t="s">
        <v>117</v>
      </c>
      <c r="C17" s="16" t="s">
        <v>127</v>
      </c>
      <c r="D17" s="16" t="s">
        <v>173</v>
      </c>
      <c r="E17" s="16" t="s">
        <v>174</v>
      </c>
      <c r="F17" s="16">
        <v>180</v>
      </c>
      <c r="G17" s="16">
        <v>5.6</v>
      </c>
      <c r="H17" s="25">
        <v>33888</v>
      </c>
      <c r="I17" s="16" t="s">
        <v>175</v>
      </c>
      <c r="J17" s="16" t="s">
        <v>146</v>
      </c>
      <c r="K17" s="16" t="s">
        <v>172</v>
      </c>
      <c r="L17" s="18">
        <v>28</v>
      </c>
      <c r="M17" s="18">
        <v>5.5</v>
      </c>
      <c r="N17" s="18">
        <v>66</v>
      </c>
      <c r="O17" s="19">
        <v>29</v>
      </c>
    </row>
    <row r="18" spans="1:15 16384:16384" x14ac:dyDescent="0.3">
      <c r="A18" s="15">
        <v>17</v>
      </c>
      <c r="B18" s="16" t="s">
        <v>138</v>
      </c>
      <c r="C18" s="16" t="s">
        <v>127</v>
      </c>
      <c r="D18" s="16" t="s">
        <v>176</v>
      </c>
      <c r="E18" s="16" t="s">
        <v>177</v>
      </c>
      <c r="F18" s="16">
        <v>167</v>
      </c>
      <c r="G18" s="16">
        <v>5.8</v>
      </c>
      <c r="H18" s="25">
        <v>32975</v>
      </c>
      <c r="I18" s="16" t="s">
        <v>178</v>
      </c>
      <c r="J18" s="16" t="s">
        <v>142</v>
      </c>
      <c r="K18" s="16" t="s">
        <v>172</v>
      </c>
      <c r="L18" s="18">
        <v>30</v>
      </c>
      <c r="M18" s="18">
        <v>5.666666666666667</v>
      </c>
      <c r="N18" s="18">
        <v>68</v>
      </c>
      <c r="O18" s="19">
        <v>25</v>
      </c>
    </row>
    <row r="19" spans="1:15 16384:16384" x14ac:dyDescent="0.3">
      <c r="A19" s="15">
        <v>18</v>
      </c>
      <c r="B19" s="16" t="s">
        <v>138</v>
      </c>
      <c r="C19" s="16" t="s">
        <v>118</v>
      </c>
      <c r="D19" s="16" t="s">
        <v>128</v>
      </c>
      <c r="E19" s="16" t="s">
        <v>179</v>
      </c>
      <c r="F19" s="16">
        <v>137</v>
      </c>
      <c r="G19" s="16">
        <v>5.4</v>
      </c>
      <c r="H19" s="25">
        <v>33268</v>
      </c>
      <c r="I19" s="16" t="s">
        <v>152</v>
      </c>
      <c r="J19" s="16" t="s">
        <v>122</v>
      </c>
      <c r="K19" s="16" t="s">
        <v>172</v>
      </c>
      <c r="L19" s="18">
        <v>29</v>
      </c>
      <c r="M19" s="18">
        <v>5.333333333333333</v>
      </c>
      <c r="N19" s="18">
        <v>64</v>
      </c>
      <c r="O19" s="19">
        <v>24</v>
      </c>
    </row>
    <row r="20" spans="1:15 16384:16384" x14ac:dyDescent="0.3">
      <c r="A20" s="15">
        <v>19</v>
      </c>
      <c r="B20" s="16" t="s">
        <v>138</v>
      </c>
      <c r="C20" s="16" t="s">
        <v>118</v>
      </c>
      <c r="D20" s="16" t="s">
        <v>180</v>
      </c>
      <c r="E20" s="16" t="s">
        <v>181</v>
      </c>
      <c r="F20" s="16">
        <v>139</v>
      </c>
      <c r="G20" s="16">
        <v>5.9</v>
      </c>
      <c r="H20" s="25">
        <v>31051</v>
      </c>
      <c r="I20" s="16" t="s">
        <v>182</v>
      </c>
      <c r="J20" s="16" t="s">
        <v>183</v>
      </c>
      <c r="K20" s="16" t="s">
        <v>172</v>
      </c>
      <c r="L20" s="18">
        <v>35</v>
      </c>
      <c r="M20" s="18">
        <v>5.75</v>
      </c>
      <c r="N20" s="18">
        <v>69</v>
      </c>
      <c r="O20" s="19">
        <v>21</v>
      </c>
    </row>
    <row r="21" spans="1:15 16384:16384" x14ac:dyDescent="0.3">
      <c r="A21" s="15">
        <v>20</v>
      </c>
      <c r="B21" s="16" t="s">
        <v>138</v>
      </c>
      <c r="C21" s="16" t="s">
        <v>118</v>
      </c>
      <c r="D21" s="16" t="s">
        <v>184</v>
      </c>
      <c r="E21" s="16" t="s">
        <v>185</v>
      </c>
      <c r="F21" s="16">
        <v>144</v>
      </c>
      <c r="G21" s="16">
        <v>5.6</v>
      </c>
      <c r="H21" s="25">
        <v>34613</v>
      </c>
      <c r="I21" s="16" t="s">
        <v>186</v>
      </c>
      <c r="J21" s="16" t="s">
        <v>122</v>
      </c>
      <c r="K21" s="16" t="s">
        <v>172</v>
      </c>
      <c r="L21" s="18">
        <v>26</v>
      </c>
      <c r="M21" s="18">
        <v>5.5</v>
      </c>
      <c r="N21" s="18">
        <v>66</v>
      </c>
      <c r="O21" s="19">
        <v>23</v>
      </c>
    </row>
    <row r="22" spans="1:15 16384:16384" x14ac:dyDescent="0.3">
      <c r="B22" s="16"/>
    </row>
    <row r="23" spans="1:15 16384:16384" x14ac:dyDescent="0.3">
      <c r="B23" s="10" t="s">
        <v>270</v>
      </c>
    </row>
    <row r="24" spans="1:15 16384:16384" x14ac:dyDescent="0.3">
      <c r="B24" s="11" t="s">
        <v>102</v>
      </c>
      <c r="C24" s="12" t="s">
        <v>103</v>
      </c>
      <c r="D24" s="12" t="s">
        <v>104</v>
      </c>
      <c r="E24" s="12" t="s">
        <v>105</v>
      </c>
      <c r="F24" s="12" t="s">
        <v>109</v>
      </c>
      <c r="G24" s="12" t="s">
        <v>113</v>
      </c>
    </row>
    <row r="25" spans="1:15 16384:16384" x14ac:dyDescent="0.3">
      <c r="B25" s="29">
        <v>2</v>
      </c>
      <c r="C25" s="52" t="str">
        <f t="shared" ref="C25:G27" si="0">VLOOKUP($B25,$A2:$O21,MATCH(C$24,$A$1:$O$1,0))</f>
        <v>Women</v>
      </c>
      <c r="D25" s="52" t="str">
        <f t="shared" si="0"/>
        <v>Canada</v>
      </c>
      <c r="E25" s="52" t="str">
        <f t="shared" si="0"/>
        <v>Rebecca</v>
      </c>
      <c r="F25" s="53">
        <f t="shared" si="0"/>
        <v>32775</v>
      </c>
      <c r="G25" s="52">
        <f t="shared" si="0"/>
        <v>31</v>
      </c>
      <c r="H25"/>
    </row>
    <row r="26" spans="1:15 16384:16384" x14ac:dyDescent="0.3">
      <c r="B26" s="29">
        <v>7</v>
      </c>
      <c r="C26" s="51" t="str">
        <f t="shared" si="0"/>
        <v>Men</v>
      </c>
      <c r="D26" s="51" t="str">
        <f t="shared" si="0"/>
        <v>USA</v>
      </c>
      <c r="E26" s="51" t="str">
        <f t="shared" si="0"/>
        <v>Bailey</v>
      </c>
      <c r="F26" s="54">
        <f t="shared" si="0"/>
        <v>33121</v>
      </c>
      <c r="G26" s="51">
        <f t="shared" si="0"/>
        <v>30</v>
      </c>
      <c r="H26"/>
    </row>
    <row r="27" spans="1:15 16384:16384" x14ac:dyDescent="0.3">
      <c r="B27" s="29">
        <v>18</v>
      </c>
      <c r="C27" s="50" t="str">
        <f t="shared" si="0"/>
        <v>Men</v>
      </c>
      <c r="D27" s="50" t="str">
        <f t="shared" si="0"/>
        <v>Canada</v>
      </c>
      <c r="E27" s="50" t="str">
        <f t="shared" si="0"/>
        <v>Laura</v>
      </c>
      <c r="F27" s="55">
        <f t="shared" si="0"/>
        <v>33268</v>
      </c>
      <c r="G27" s="50">
        <f t="shared" si="0"/>
        <v>29</v>
      </c>
      <c r="XFD27" t="e">
        <f>VLOOKUP($B27,$A4:$O23,MATCH(XFD$24,$A$1:$O$1,0))</f>
        <v>#N/A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6"/>
  <sheetViews>
    <sheetView zoomScale="115" zoomScaleNormal="115" workbookViewId="0">
      <selection activeCell="F15" sqref="F15"/>
    </sheetView>
  </sheetViews>
  <sheetFormatPr defaultRowHeight="14.4" x14ac:dyDescent="0.3"/>
  <cols>
    <col min="2" max="2" width="11.33203125" bestFit="1" customWidth="1"/>
    <col min="3" max="3" width="10.88671875" bestFit="1" customWidth="1"/>
    <col min="4" max="4" width="7.88671875" bestFit="1" customWidth="1"/>
    <col min="5" max="5" width="20.33203125" bestFit="1" customWidth="1"/>
    <col min="8" max="8" width="10.109375" bestFit="1" customWidth="1"/>
  </cols>
  <sheetData>
    <row r="2" spans="2:8" ht="18" x14ac:dyDescent="0.3">
      <c r="B2" s="20" t="s">
        <v>187</v>
      </c>
      <c r="C2" s="20" t="s">
        <v>188</v>
      </c>
      <c r="D2" s="20" t="s">
        <v>189</v>
      </c>
      <c r="E2" s="20" t="s">
        <v>190</v>
      </c>
      <c r="F2" s="20" t="s">
        <v>191</v>
      </c>
      <c r="G2" s="20" t="s">
        <v>192</v>
      </c>
      <c r="H2" s="20" t="s">
        <v>193</v>
      </c>
    </row>
    <row r="3" spans="2:8" x14ac:dyDescent="0.3">
      <c r="B3" s="21" t="s">
        <v>194</v>
      </c>
      <c r="C3" s="21" t="s">
        <v>195</v>
      </c>
      <c r="D3" s="21" t="s">
        <v>196</v>
      </c>
      <c r="E3" s="21">
        <v>2019</v>
      </c>
      <c r="F3" s="22">
        <v>221</v>
      </c>
      <c r="G3" s="21">
        <v>3</v>
      </c>
      <c r="H3" s="21" t="s">
        <v>197</v>
      </c>
    </row>
    <row r="4" spans="2:8" x14ac:dyDescent="0.3">
      <c r="B4" s="21" t="s">
        <v>198</v>
      </c>
      <c r="C4" s="21" t="s">
        <v>199</v>
      </c>
      <c r="D4" s="21" t="s">
        <v>200</v>
      </c>
      <c r="E4" s="21">
        <v>2019</v>
      </c>
      <c r="F4" s="22">
        <v>101</v>
      </c>
      <c r="G4" s="21">
        <v>7</v>
      </c>
      <c r="H4" s="21" t="s">
        <v>201</v>
      </c>
    </row>
    <row r="5" spans="2:8" x14ac:dyDescent="0.3">
      <c r="B5" s="21" t="s">
        <v>202</v>
      </c>
      <c r="C5" s="21" t="s">
        <v>203</v>
      </c>
      <c r="D5" s="21" t="s">
        <v>204</v>
      </c>
      <c r="E5" s="21">
        <v>2018</v>
      </c>
      <c r="F5" s="22">
        <v>90</v>
      </c>
      <c r="G5" s="21">
        <v>2</v>
      </c>
      <c r="H5" s="21" t="s">
        <v>197</v>
      </c>
    </row>
    <row r="6" spans="2:8" x14ac:dyDescent="0.3">
      <c r="B6" s="21" t="s">
        <v>205</v>
      </c>
      <c r="C6" s="21" t="s">
        <v>206</v>
      </c>
      <c r="D6" s="21" t="s">
        <v>207</v>
      </c>
      <c r="E6" s="21">
        <v>2018</v>
      </c>
      <c r="F6" s="22">
        <v>50</v>
      </c>
      <c r="G6" s="21">
        <v>5</v>
      </c>
      <c r="H6" s="21" t="s">
        <v>197</v>
      </c>
    </row>
    <row r="7" spans="2:8" x14ac:dyDescent="0.3">
      <c r="B7" s="21" t="s">
        <v>208</v>
      </c>
      <c r="C7" s="21" t="s">
        <v>209</v>
      </c>
      <c r="D7" s="21" t="s">
        <v>210</v>
      </c>
      <c r="E7" s="21">
        <v>2018</v>
      </c>
      <c r="F7" s="22">
        <v>20</v>
      </c>
      <c r="G7" s="21">
        <v>11</v>
      </c>
      <c r="H7" s="21" t="s">
        <v>201</v>
      </c>
    </row>
    <row r="8" spans="2:8" x14ac:dyDescent="0.3">
      <c r="B8" s="21" t="s">
        <v>211</v>
      </c>
      <c r="C8" s="21" t="s">
        <v>212</v>
      </c>
      <c r="D8" s="21" t="s">
        <v>213</v>
      </c>
      <c r="E8" s="21">
        <v>2020</v>
      </c>
      <c r="F8" s="22">
        <v>15</v>
      </c>
      <c r="G8" s="21">
        <v>16</v>
      </c>
      <c r="H8" s="21" t="s">
        <v>197</v>
      </c>
    </row>
    <row r="9" spans="2:8" x14ac:dyDescent="0.3">
      <c r="B9" s="21" t="s">
        <v>214</v>
      </c>
      <c r="C9" s="21" t="s">
        <v>215</v>
      </c>
      <c r="D9" s="21" t="s">
        <v>216</v>
      </c>
      <c r="E9" s="21">
        <v>2020</v>
      </c>
      <c r="F9" s="22">
        <v>80</v>
      </c>
      <c r="G9" s="21">
        <v>9</v>
      </c>
      <c r="H9" s="21" t="s">
        <v>197</v>
      </c>
    </row>
    <row r="12" spans="2:8" x14ac:dyDescent="0.3">
      <c r="B12" s="10" t="s">
        <v>270</v>
      </c>
    </row>
    <row r="13" spans="2:8" x14ac:dyDescent="0.3">
      <c r="B13" s="29" t="s">
        <v>187</v>
      </c>
      <c r="C13" s="29" t="s">
        <v>188</v>
      </c>
      <c r="D13" s="29" t="s">
        <v>189</v>
      </c>
      <c r="E13" s="29" t="s">
        <v>190</v>
      </c>
      <c r="F13" s="29" t="s">
        <v>191</v>
      </c>
      <c r="G13" s="29" t="s">
        <v>192</v>
      </c>
      <c r="H13" s="29" t="s">
        <v>193</v>
      </c>
    </row>
    <row r="14" spans="2:8" x14ac:dyDescent="0.3">
      <c r="B14" s="21" t="s">
        <v>214</v>
      </c>
      <c r="C14" s="50" t="str">
        <f t="shared" ref="C14:H16" si="0">HLOOKUP(C$2,C$2:C$9,MATCH($B14,$B$2:$B$9,0),TRUE)</f>
        <v>canon</v>
      </c>
      <c r="D14" s="50" t="str">
        <f t="shared" si="0"/>
        <v>CN-565</v>
      </c>
      <c r="E14" s="50">
        <f t="shared" si="0"/>
        <v>2020</v>
      </c>
      <c r="F14" s="50">
        <f t="shared" si="0"/>
        <v>80</v>
      </c>
      <c r="G14" s="50">
        <f t="shared" si="0"/>
        <v>9</v>
      </c>
      <c r="H14" s="50" t="str">
        <f t="shared" si="0"/>
        <v>Free</v>
      </c>
    </row>
    <row r="15" spans="2:8" x14ac:dyDescent="0.3">
      <c r="B15" s="21" t="s">
        <v>208</v>
      </c>
      <c r="C15" s="51" t="str">
        <f t="shared" si="0"/>
        <v>Bot</v>
      </c>
      <c r="D15" s="51" t="str">
        <f t="shared" si="0"/>
        <v>BT-878</v>
      </c>
      <c r="E15" s="51">
        <f t="shared" si="0"/>
        <v>2018</v>
      </c>
      <c r="F15" s="51">
        <f t="shared" si="0"/>
        <v>20</v>
      </c>
      <c r="G15" s="51">
        <f t="shared" si="0"/>
        <v>11</v>
      </c>
      <c r="H15" s="51" t="str">
        <f t="shared" si="0"/>
        <v>Charge</v>
      </c>
    </row>
    <row r="16" spans="2:8" x14ac:dyDescent="0.3">
      <c r="B16" s="21" t="s">
        <v>202</v>
      </c>
      <c r="C16" s="52" t="str">
        <f t="shared" si="0"/>
        <v>Dell</v>
      </c>
      <c r="D16" s="52" t="str">
        <f t="shared" si="0"/>
        <v>DL-211</v>
      </c>
      <c r="E16" s="52">
        <f t="shared" si="0"/>
        <v>2018</v>
      </c>
      <c r="F16" s="52">
        <f t="shared" si="0"/>
        <v>90</v>
      </c>
      <c r="G16" s="52">
        <f t="shared" si="0"/>
        <v>2</v>
      </c>
      <c r="H16" s="52" t="str">
        <f t="shared" si="0"/>
        <v>Free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S25"/>
  <sheetViews>
    <sheetView workbookViewId="0">
      <selection activeCell="S6" sqref="S6"/>
    </sheetView>
  </sheetViews>
  <sheetFormatPr defaultRowHeight="14.4" x14ac:dyDescent="0.3"/>
  <cols>
    <col min="9" max="9" width="10.5546875" bestFit="1" customWidth="1"/>
    <col min="19" max="19" width="10.5546875" bestFit="1" customWidth="1"/>
  </cols>
  <sheetData>
    <row r="1" spans="2:19" x14ac:dyDescent="0.3">
      <c r="B1" s="11" t="s">
        <v>217</v>
      </c>
      <c r="C1" s="12" t="s">
        <v>103</v>
      </c>
      <c r="D1" s="12" t="s">
        <v>104</v>
      </c>
      <c r="E1" s="12" t="s">
        <v>105</v>
      </c>
      <c r="F1" s="12" t="s">
        <v>106</v>
      </c>
      <c r="G1" s="12" t="s">
        <v>107</v>
      </c>
      <c r="H1" s="13" t="s">
        <v>108</v>
      </c>
      <c r="I1" s="12" t="s">
        <v>109</v>
      </c>
      <c r="J1" s="12" t="s">
        <v>110</v>
      </c>
      <c r="K1" s="12" t="s">
        <v>111</v>
      </c>
      <c r="L1" s="12" t="s">
        <v>112</v>
      </c>
      <c r="M1" s="12" t="s">
        <v>113</v>
      </c>
      <c r="N1" s="12" t="s">
        <v>114</v>
      </c>
      <c r="O1" s="12" t="s">
        <v>115</v>
      </c>
      <c r="P1" s="14" t="s">
        <v>116</v>
      </c>
    </row>
    <row r="2" spans="2:19" x14ac:dyDescent="0.3">
      <c r="B2" s="15">
        <v>1</v>
      </c>
      <c r="C2" s="16" t="s">
        <v>117</v>
      </c>
      <c r="D2" s="16" t="s">
        <v>118</v>
      </c>
      <c r="E2" s="16" t="s">
        <v>119</v>
      </c>
      <c r="F2" s="16" t="s">
        <v>120</v>
      </c>
      <c r="G2" s="16">
        <v>148</v>
      </c>
      <c r="H2" s="16">
        <v>5.7</v>
      </c>
      <c r="I2" s="17">
        <v>31820</v>
      </c>
      <c r="J2" s="16" t="s">
        <v>121</v>
      </c>
      <c r="K2" s="16" t="s">
        <v>122</v>
      </c>
      <c r="L2" s="16" t="s">
        <v>123</v>
      </c>
      <c r="M2" s="18">
        <v>33</v>
      </c>
      <c r="N2" s="18">
        <v>5.583333333333333</v>
      </c>
      <c r="O2" s="18">
        <v>67</v>
      </c>
      <c r="P2" s="19">
        <v>23</v>
      </c>
    </row>
    <row r="3" spans="2:19" x14ac:dyDescent="0.3">
      <c r="B3" s="15">
        <v>2</v>
      </c>
      <c r="C3" s="16" t="s">
        <v>117</v>
      </c>
      <c r="D3" s="16" t="s">
        <v>118</v>
      </c>
      <c r="E3" s="16" t="s">
        <v>124</v>
      </c>
      <c r="F3" s="16" t="s">
        <v>125</v>
      </c>
      <c r="G3" s="16">
        <v>148</v>
      </c>
      <c r="H3" s="16">
        <v>5.9</v>
      </c>
      <c r="I3" s="17">
        <v>32775</v>
      </c>
      <c r="J3" s="16" t="s">
        <v>126</v>
      </c>
      <c r="K3" s="16" t="s">
        <v>122</v>
      </c>
      <c r="L3" s="16" t="s">
        <v>123</v>
      </c>
      <c r="M3" s="18">
        <v>31</v>
      </c>
      <c r="N3" s="18">
        <v>5.75</v>
      </c>
      <c r="O3" s="18">
        <v>69</v>
      </c>
      <c r="P3" s="19">
        <v>22</v>
      </c>
      <c r="R3" s="10" t="s">
        <v>270</v>
      </c>
    </row>
    <row r="4" spans="2:19" x14ac:dyDescent="0.3">
      <c r="B4" s="15">
        <v>3</v>
      </c>
      <c r="C4" s="16" t="s">
        <v>117</v>
      </c>
      <c r="D4" s="16" t="s">
        <v>127</v>
      </c>
      <c r="E4" s="16" t="s">
        <v>128</v>
      </c>
      <c r="F4" s="16" t="s">
        <v>129</v>
      </c>
      <c r="G4" s="16">
        <v>156</v>
      </c>
      <c r="H4" s="18">
        <v>5.0999999999999996</v>
      </c>
      <c r="I4" s="17">
        <v>34459</v>
      </c>
      <c r="J4" s="16" t="s">
        <v>130</v>
      </c>
      <c r="K4" s="16" t="s">
        <v>122</v>
      </c>
      <c r="L4" s="16" t="s">
        <v>123</v>
      </c>
      <c r="M4" s="18">
        <v>26</v>
      </c>
      <c r="N4" s="18">
        <v>5.083333333333333</v>
      </c>
      <c r="O4" s="18">
        <v>61</v>
      </c>
      <c r="P4" s="19">
        <v>29</v>
      </c>
      <c r="R4" s="56" t="s">
        <v>217</v>
      </c>
      <c r="S4" s="29">
        <v>4</v>
      </c>
    </row>
    <row r="5" spans="2:19" x14ac:dyDescent="0.3">
      <c r="B5" s="15">
        <v>4</v>
      </c>
      <c r="C5" s="16" t="s">
        <v>117</v>
      </c>
      <c r="D5" s="16" t="s">
        <v>127</v>
      </c>
      <c r="E5" s="16" t="s">
        <v>131</v>
      </c>
      <c r="F5" s="16" t="s">
        <v>132</v>
      </c>
      <c r="G5" s="16">
        <v>172</v>
      </c>
      <c r="H5" s="16">
        <v>5.0999999999999996</v>
      </c>
      <c r="I5" s="17">
        <v>32674</v>
      </c>
      <c r="J5" s="16" t="s">
        <v>133</v>
      </c>
      <c r="K5" s="16" t="s">
        <v>122</v>
      </c>
      <c r="L5" s="16" t="s">
        <v>123</v>
      </c>
      <c r="M5" s="18">
        <v>31</v>
      </c>
      <c r="N5" s="18">
        <v>5.833333333333333</v>
      </c>
      <c r="O5" s="18">
        <v>70</v>
      </c>
      <c r="P5" s="19">
        <v>25</v>
      </c>
      <c r="R5" s="56" t="s">
        <v>109</v>
      </c>
      <c r="S5" s="53">
        <f>INDEX($B$1:$P$21,MATCH($S$4,$B$1:$B$21,0),MATCH($R5,$B$1:$P$1,0))</f>
        <v>32674</v>
      </c>
    </row>
    <row r="6" spans="2:19" x14ac:dyDescent="0.3">
      <c r="B6" s="15">
        <v>5</v>
      </c>
      <c r="C6" s="16" t="s">
        <v>117</v>
      </c>
      <c r="D6" s="16" t="s">
        <v>127</v>
      </c>
      <c r="E6" s="16" t="s">
        <v>134</v>
      </c>
      <c r="F6" s="16" t="s">
        <v>135</v>
      </c>
      <c r="G6" s="16">
        <v>144</v>
      </c>
      <c r="H6" s="16">
        <v>5.5</v>
      </c>
      <c r="I6" s="17">
        <v>33670</v>
      </c>
      <c r="J6" s="16" t="s">
        <v>136</v>
      </c>
      <c r="K6" s="16" t="s">
        <v>137</v>
      </c>
      <c r="L6" s="16" t="s">
        <v>123</v>
      </c>
      <c r="M6" s="18">
        <v>28</v>
      </c>
      <c r="N6" s="18">
        <v>5.416666666666667</v>
      </c>
      <c r="O6" s="18">
        <v>65</v>
      </c>
      <c r="P6" s="19">
        <v>24</v>
      </c>
      <c r="R6" s="56" t="s">
        <v>112</v>
      </c>
      <c r="S6" s="55" t="str">
        <f>INDEX($B$1:$P$21,MATCH($S$4,$B$1:$B$21,0),MATCH($R6,$B$1:$P$1,0))</f>
        <v>Forward</v>
      </c>
    </row>
    <row r="7" spans="2:19" x14ac:dyDescent="0.3">
      <c r="B7" s="15">
        <v>6</v>
      </c>
      <c r="C7" s="16" t="s">
        <v>138</v>
      </c>
      <c r="D7" s="16" t="s">
        <v>127</v>
      </c>
      <c r="E7" s="16" t="s">
        <v>139</v>
      </c>
      <c r="F7" s="16" t="s">
        <v>140</v>
      </c>
      <c r="G7" s="16">
        <v>159</v>
      </c>
      <c r="H7" s="16">
        <v>5.6</v>
      </c>
      <c r="I7" s="17">
        <v>33610</v>
      </c>
      <c r="J7" s="16" t="s">
        <v>141</v>
      </c>
      <c r="K7" s="16" t="s">
        <v>142</v>
      </c>
      <c r="L7" s="16" t="s">
        <v>123</v>
      </c>
      <c r="M7" s="18">
        <v>28</v>
      </c>
      <c r="N7" s="18">
        <v>5.5</v>
      </c>
      <c r="O7" s="18">
        <v>66</v>
      </c>
      <c r="P7" s="19">
        <v>26</v>
      </c>
      <c r="R7" s="56" t="s">
        <v>113</v>
      </c>
      <c r="S7" s="51">
        <f>INDEX($B$1:$P$21,MATCH($S$4,$B$1:$B$21,0),MATCH($R7,$B$1:$P$1,0))</f>
        <v>31</v>
      </c>
    </row>
    <row r="8" spans="2:19" x14ac:dyDescent="0.3">
      <c r="B8" s="15">
        <v>7</v>
      </c>
      <c r="C8" s="16" t="s">
        <v>138</v>
      </c>
      <c r="D8" s="16" t="s">
        <v>127</v>
      </c>
      <c r="E8" s="16" t="s">
        <v>143</v>
      </c>
      <c r="F8" s="16" t="s">
        <v>144</v>
      </c>
      <c r="G8" s="16">
        <v>150</v>
      </c>
      <c r="H8" s="16">
        <v>5.8</v>
      </c>
      <c r="I8" s="17">
        <v>33121</v>
      </c>
      <c r="J8" s="16" t="s">
        <v>145</v>
      </c>
      <c r="K8" s="16" t="s">
        <v>146</v>
      </c>
      <c r="L8" s="16" t="s">
        <v>123</v>
      </c>
      <c r="M8" s="18">
        <v>30</v>
      </c>
      <c r="N8" s="18">
        <v>5.666666666666667</v>
      </c>
      <c r="O8" s="18">
        <v>68</v>
      </c>
      <c r="P8" s="19">
        <v>23</v>
      </c>
      <c r="R8" s="56" t="s">
        <v>116</v>
      </c>
      <c r="S8" s="57">
        <f>INDEX($B$1:$P$21,MATCH($S$4,$B$1:$B$21,0),MATCH($R8,$B$1:$P$1,0))</f>
        <v>25</v>
      </c>
    </row>
    <row r="9" spans="2:19" x14ac:dyDescent="0.3">
      <c r="B9" s="15">
        <v>8</v>
      </c>
      <c r="C9" s="16" t="s">
        <v>138</v>
      </c>
      <c r="D9" s="16" t="s">
        <v>127</v>
      </c>
      <c r="E9" s="16" t="s">
        <v>147</v>
      </c>
      <c r="F9" s="16" t="s">
        <v>148</v>
      </c>
      <c r="G9" s="16">
        <v>156</v>
      </c>
      <c r="H9" s="16">
        <v>5.9</v>
      </c>
      <c r="I9" s="17">
        <v>33362</v>
      </c>
      <c r="J9" s="16" t="s">
        <v>149</v>
      </c>
      <c r="K9" s="16" t="s">
        <v>122</v>
      </c>
      <c r="L9" s="16" t="s">
        <v>123</v>
      </c>
      <c r="M9" s="18">
        <v>29</v>
      </c>
      <c r="N9" s="18">
        <v>5.75</v>
      </c>
      <c r="O9" s="18">
        <v>69</v>
      </c>
      <c r="P9" s="19">
        <v>23</v>
      </c>
    </row>
    <row r="10" spans="2:19" x14ac:dyDescent="0.3">
      <c r="B10" s="15">
        <v>9</v>
      </c>
      <c r="C10" s="16" t="s">
        <v>138</v>
      </c>
      <c r="D10" s="16" t="s">
        <v>118</v>
      </c>
      <c r="E10" s="16" t="s">
        <v>150</v>
      </c>
      <c r="F10" s="16" t="s">
        <v>151</v>
      </c>
      <c r="G10" s="16">
        <v>140</v>
      </c>
      <c r="H10" s="16">
        <v>5.8</v>
      </c>
      <c r="I10" s="17">
        <v>34703</v>
      </c>
      <c r="J10" s="16" t="s">
        <v>152</v>
      </c>
      <c r="K10" s="16" t="s">
        <v>122</v>
      </c>
      <c r="L10" s="16" t="s">
        <v>123</v>
      </c>
      <c r="M10" s="18">
        <v>25</v>
      </c>
      <c r="N10" s="18">
        <v>5.666666666666667</v>
      </c>
      <c r="O10" s="18">
        <v>68</v>
      </c>
      <c r="P10" s="19">
        <v>21</v>
      </c>
    </row>
    <row r="11" spans="2:19" x14ac:dyDescent="0.3">
      <c r="B11" s="15">
        <v>10</v>
      </c>
      <c r="C11" s="16" t="s">
        <v>138</v>
      </c>
      <c r="D11" s="16" t="s">
        <v>118</v>
      </c>
      <c r="E11" s="16" t="s">
        <v>153</v>
      </c>
      <c r="F11" s="16" t="s">
        <v>154</v>
      </c>
      <c r="G11" s="16">
        <v>170</v>
      </c>
      <c r="H11" s="16">
        <v>5.7</v>
      </c>
      <c r="I11" s="17">
        <v>32300</v>
      </c>
      <c r="J11" s="16" t="s">
        <v>155</v>
      </c>
      <c r="K11" s="16" t="s">
        <v>122</v>
      </c>
      <c r="L11" s="16" t="s">
        <v>123</v>
      </c>
      <c r="M11" s="18">
        <v>32</v>
      </c>
      <c r="N11" s="18">
        <v>5.583333333333333</v>
      </c>
      <c r="O11" s="18">
        <v>67</v>
      </c>
      <c r="P11" s="19">
        <v>27</v>
      </c>
    </row>
    <row r="12" spans="2:19" x14ac:dyDescent="0.3">
      <c r="B12" s="15">
        <v>11</v>
      </c>
      <c r="C12" s="16" t="s">
        <v>138</v>
      </c>
      <c r="D12" s="16" t="s">
        <v>118</v>
      </c>
      <c r="E12" s="16" t="s">
        <v>156</v>
      </c>
      <c r="F12" s="16" t="s">
        <v>157</v>
      </c>
      <c r="G12" s="16">
        <v>180</v>
      </c>
      <c r="H12" s="16">
        <v>5.0999999999999996</v>
      </c>
      <c r="I12" s="17">
        <v>33163</v>
      </c>
      <c r="J12" s="16" t="s">
        <v>158</v>
      </c>
      <c r="K12" s="16" t="s">
        <v>122</v>
      </c>
      <c r="L12" s="16" t="s">
        <v>123</v>
      </c>
      <c r="M12" s="18">
        <v>30</v>
      </c>
      <c r="N12" s="18">
        <v>5.833333333333333</v>
      </c>
      <c r="O12" s="18">
        <v>70</v>
      </c>
      <c r="P12" s="19">
        <v>26</v>
      </c>
      <c r="R12" s="56" t="s">
        <v>109</v>
      </c>
      <c r="S12" s="58">
        <v>33163</v>
      </c>
    </row>
    <row r="13" spans="2:19" x14ac:dyDescent="0.3">
      <c r="B13" s="15">
        <v>12</v>
      </c>
      <c r="C13" s="16" t="s">
        <v>117</v>
      </c>
      <c r="D13" s="16" t="s">
        <v>118</v>
      </c>
      <c r="E13" s="16" t="s">
        <v>159</v>
      </c>
      <c r="F13" s="16" t="s">
        <v>160</v>
      </c>
      <c r="G13" s="16">
        <v>130</v>
      </c>
      <c r="H13" s="16">
        <v>5.7</v>
      </c>
      <c r="I13" s="17">
        <v>35031</v>
      </c>
      <c r="J13" s="16" t="s">
        <v>161</v>
      </c>
      <c r="K13" s="16" t="s">
        <v>162</v>
      </c>
      <c r="L13" s="16" t="s">
        <v>123</v>
      </c>
      <c r="M13" s="18">
        <v>24</v>
      </c>
      <c r="N13" s="18">
        <v>5.583333333333333</v>
      </c>
      <c r="O13" s="18">
        <v>67</v>
      </c>
      <c r="P13" s="19">
        <v>20</v>
      </c>
      <c r="R13" s="56" t="s">
        <v>217</v>
      </c>
      <c r="S13" s="52">
        <f t="shared" ref="S13:S17" si="0">INDEX($B$1:$P$21,MATCH($S$12,$I$1:$I$21,0),MATCH($R13,$B$1:$P$1,0))</f>
        <v>11</v>
      </c>
    </row>
    <row r="14" spans="2:19" x14ac:dyDescent="0.3">
      <c r="B14" s="15">
        <v>13</v>
      </c>
      <c r="C14" s="16" t="s">
        <v>117</v>
      </c>
      <c r="D14" s="16" t="s">
        <v>118</v>
      </c>
      <c r="E14" s="16" t="s">
        <v>163</v>
      </c>
      <c r="F14" s="16" t="s">
        <v>164</v>
      </c>
      <c r="G14" s="16">
        <v>160</v>
      </c>
      <c r="H14" s="16">
        <v>5.7</v>
      </c>
      <c r="I14" s="17">
        <v>33325</v>
      </c>
      <c r="J14" s="16" t="s">
        <v>165</v>
      </c>
      <c r="K14" s="16" t="s">
        <v>142</v>
      </c>
      <c r="L14" s="16" t="s">
        <v>123</v>
      </c>
      <c r="M14" s="18">
        <v>29</v>
      </c>
      <c r="N14" s="18">
        <v>5.583333333333333</v>
      </c>
      <c r="O14" s="18">
        <v>67</v>
      </c>
      <c r="P14" s="19">
        <v>25</v>
      </c>
      <c r="R14" s="56" t="s">
        <v>104</v>
      </c>
      <c r="S14" s="50" t="str">
        <f t="shared" si="0"/>
        <v>Canada</v>
      </c>
    </row>
    <row r="15" spans="2:19" x14ac:dyDescent="0.3">
      <c r="B15" s="15">
        <v>14</v>
      </c>
      <c r="C15" s="16" t="s">
        <v>117</v>
      </c>
      <c r="D15" s="16" t="s">
        <v>118</v>
      </c>
      <c r="E15" s="16" t="s">
        <v>166</v>
      </c>
      <c r="F15" s="16" t="s">
        <v>167</v>
      </c>
      <c r="G15" s="16">
        <v>155</v>
      </c>
      <c r="H15" s="16">
        <v>5.7</v>
      </c>
      <c r="I15" s="17">
        <v>34165</v>
      </c>
      <c r="J15" s="16" t="s">
        <v>168</v>
      </c>
      <c r="K15" s="16" t="s">
        <v>137</v>
      </c>
      <c r="L15" s="16" t="s">
        <v>123</v>
      </c>
      <c r="M15" s="18">
        <v>27</v>
      </c>
      <c r="N15" s="18">
        <v>5.583333333333333</v>
      </c>
      <c r="O15" s="18">
        <v>67</v>
      </c>
      <c r="P15" s="19">
        <v>24</v>
      </c>
      <c r="R15" s="56" t="s">
        <v>103</v>
      </c>
      <c r="S15" s="57" t="str">
        <f t="shared" si="0"/>
        <v>Men</v>
      </c>
    </row>
    <row r="16" spans="2:19" x14ac:dyDescent="0.3">
      <c r="B16" s="15">
        <v>15</v>
      </c>
      <c r="C16" s="16" t="s">
        <v>117</v>
      </c>
      <c r="D16" s="16" t="s">
        <v>127</v>
      </c>
      <c r="E16" s="16" t="s">
        <v>169</v>
      </c>
      <c r="F16" s="16" t="s">
        <v>170</v>
      </c>
      <c r="G16" s="16">
        <v>139</v>
      </c>
      <c r="H16" s="16">
        <v>5.6</v>
      </c>
      <c r="I16" s="17">
        <v>32282</v>
      </c>
      <c r="J16" s="16" t="s">
        <v>171</v>
      </c>
      <c r="K16" s="16" t="s">
        <v>146</v>
      </c>
      <c r="L16" s="16" t="s">
        <v>172</v>
      </c>
      <c r="M16" s="18">
        <v>32</v>
      </c>
      <c r="N16" s="18">
        <v>5.5</v>
      </c>
      <c r="O16" s="18">
        <v>66</v>
      </c>
      <c r="P16" s="19">
        <v>22</v>
      </c>
      <c r="R16" s="56" t="s">
        <v>105</v>
      </c>
      <c r="S16" s="51" t="str">
        <f t="shared" si="0"/>
        <v>Natalie</v>
      </c>
    </row>
    <row r="17" spans="2:19" x14ac:dyDescent="0.3">
      <c r="B17" s="15">
        <v>16</v>
      </c>
      <c r="C17" s="16" t="s">
        <v>117</v>
      </c>
      <c r="D17" s="16" t="s">
        <v>127</v>
      </c>
      <c r="E17" s="16" t="s">
        <v>173</v>
      </c>
      <c r="F17" s="16" t="s">
        <v>174</v>
      </c>
      <c r="G17" s="16">
        <v>180</v>
      </c>
      <c r="H17" s="16">
        <v>5.6</v>
      </c>
      <c r="I17" s="17">
        <v>33888</v>
      </c>
      <c r="J17" s="16" t="s">
        <v>175</v>
      </c>
      <c r="K17" s="16" t="s">
        <v>146</v>
      </c>
      <c r="L17" s="16" t="s">
        <v>172</v>
      </c>
      <c r="M17" s="18">
        <v>28</v>
      </c>
      <c r="N17" s="18">
        <v>5.5</v>
      </c>
      <c r="O17" s="18">
        <v>66</v>
      </c>
      <c r="P17" s="19">
        <v>29</v>
      </c>
      <c r="R17" s="56" t="s">
        <v>107</v>
      </c>
      <c r="S17" s="52">
        <f t="shared" si="0"/>
        <v>180</v>
      </c>
    </row>
    <row r="18" spans="2:19" x14ac:dyDescent="0.3">
      <c r="B18" s="15">
        <v>17</v>
      </c>
      <c r="C18" s="16" t="s">
        <v>138</v>
      </c>
      <c r="D18" s="16" t="s">
        <v>127</v>
      </c>
      <c r="E18" s="16" t="s">
        <v>176</v>
      </c>
      <c r="F18" s="16" t="s">
        <v>177</v>
      </c>
      <c r="G18" s="16">
        <v>167</v>
      </c>
      <c r="H18" s="16">
        <v>5.8</v>
      </c>
      <c r="I18" s="17">
        <v>32975</v>
      </c>
      <c r="J18" s="16" t="s">
        <v>178</v>
      </c>
      <c r="K18" s="16" t="s">
        <v>142</v>
      </c>
      <c r="L18" s="16" t="s">
        <v>172</v>
      </c>
      <c r="M18" s="18">
        <v>30</v>
      </c>
      <c r="N18" s="18">
        <v>5.666666666666667</v>
      </c>
      <c r="O18" s="18">
        <v>68</v>
      </c>
      <c r="P18" s="19">
        <v>25</v>
      </c>
    </row>
    <row r="19" spans="2:19" x14ac:dyDescent="0.3">
      <c r="B19" s="15">
        <v>18</v>
      </c>
      <c r="C19" s="16" t="s">
        <v>138</v>
      </c>
      <c r="D19" s="16" t="s">
        <v>118</v>
      </c>
      <c r="E19" s="16" t="s">
        <v>128</v>
      </c>
      <c r="F19" s="16" t="s">
        <v>179</v>
      </c>
      <c r="G19" s="16">
        <v>137</v>
      </c>
      <c r="H19" s="16">
        <v>5.4</v>
      </c>
      <c r="I19" s="17">
        <v>33268</v>
      </c>
      <c r="J19" s="16" t="s">
        <v>152</v>
      </c>
      <c r="K19" s="16" t="s">
        <v>122</v>
      </c>
      <c r="L19" s="16" t="s">
        <v>172</v>
      </c>
      <c r="M19" s="18">
        <v>29</v>
      </c>
      <c r="N19" s="18">
        <v>5.333333333333333</v>
      </c>
      <c r="O19" s="18">
        <v>64</v>
      </c>
      <c r="P19" s="19">
        <v>24</v>
      </c>
    </row>
    <row r="20" spans="2:19" x14ac:dyDescent="0.3">
      <c r="B20" s="15">
        <v>19</v>
      </c>
      <c r="C20" s="16" t="s">
        <v>138</v>
      </c>
      <c r="D20" s="16" t="s">
        <v>118</v>
      </c>
      <c r="E20" s="16" t="s">
        <v>180</v>
      </c>
      <c r="F20" s="16" t="s">
        <v>181</v>
      </c>
      <c r="G20" s="16">
        <v>139</v>
      </c>
      <c r="H20" s="16">
        <v>5.9</v>
      </c>
      <c r="I20" s="17">
        <v>31051</v>
      </c>
      <c r="J20" s="16" t="s">
        <v>182</v>
      </c>
      <c r="K20" s="16" t="s">
        <v>183</v>
      </c>
      <c r="L20" s="16" t="s">
        <v>172</v>
      </c>
      <c r="M20" s="18">
        <v>35</v>
      </c>
      <c r="N20" s="18">
        <v>5.75</v>
      </c>
      <c r="O20" s="18">
        <v>69</v>
      </c>
      <c r="P20" s="19">
        <v>21</v>
      </c>
      <c r="R20" s="56" t="s">
        <v>107</v>
      </c>
      <c r="S20" s="29">
        <v>172</v>
      </c>
    </row>
    <row r="21" spans="2:19" x14ac:dyDescent="0.3">
      <c r="B21" s="15">
        <v>20</v>
      </c>
      <c r="C21" s="16" t="s">
        <v>138</v>
      </c>
      <c r="D21" s="16" t="s">
        <v>118</v>
      </c>
      <c r="E21" s="16" t="s">
        <v>184</v>
      </c>
      <c r="F21" s="16" t="s">
        <v>185</v>
      </c>
      <c r="G21" s="16">
        <v>144</v>
      </c>
      <c r="H21" s="16">
        <v>5.6</v>
      </c>
      <c r="I21" s="17">
        <v>34613</v>
      </c>
      <c r="J21" s="16" t="s">
        <v>186</v>
      </c>
      <c r="K21" s="16" t="s">
        <v>122</v>
      </c>
      <c r="L21" s="16" t="s">
        <v>172</v>
      </c>
      <c r="M21" s="18">
        <v>26</v>
      </c>
      <c r="N21" s="18">
        <v>5.5</v>
      </c>
      <c r="O21" s="18">
        <v>66</v>
      </c>
      <c r="P21" s="19">
        <v>23</v>
      </c>
      <c r="R21" s="56" t="s">
        <v>217</v>
      </c>
      <c r="S21" s="52">
        <f>INDEX($B$1:$P$21,MATCH($S$20,$G$1:$G$21,0),MATCH($R21,$B$1:$P$1,0))</f>
        <v>4</v>
      </c>
    </row>
    <row r="22" spans="2:19" x14ac:dyDescent="0.3">
      <c r="R22" s="56" t="s">
        <v>110</v>
      </c>
      <c r="S22" s="50" t="str">
        <f t="shared" ref="S22:S25" si="1">INDEX($B$1:$P$21,MATCH($S$20,$G$1:$G$21,0),MATCH($R22,$B$1:$P$1,0))</f>
        <v>Pickering</v>
      </c>
    </row>
    <row r="23" spans="2:19" x14ac:dyDescent="0.3">
      <c r="R23" s="56" t="s">
        <v>109</v>
      </c>
      <c r="S23" s="54">
        <f t="shared" si="1"/>
        <v>32674</v>
      </c>
    </row>
    <row r="24" spans="2:19" x14ac:dyDescent="0.3">
      <c r="R24" s="56" t="s">
        <v>113</v>
      </c>
      <c r="S24" s="57">
        <f t="shared" si="1"/>
        <v>31</v>
      </c>
    </row>
    <row r="25" spans="2:19" x14ac:dyDescent="0.3">
      <c r="R25" s="56" t="s">
        <v>105</v>
      </c>
      <c r="S25" s="52" t="str">
        <f t="shared" si="1"/>
        <v>Jennifer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 R a n g e 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 R a n g e 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 M e a s u r e s \ M e d < / K e y > < / D i a g r a m O b j e c t K e y > < D i a g r a m O b j e c t K e y > < K e y > M e a s u r e s \ M e d \ T a g I n f o \ F o r m u l a < / K e y > < / D i a g r a m O b j e c t K e y > < D i a g r a m O b j e c t K e y > < K e y > M e a s u r e s \ M e d \ T a g I n f o \ V a l u e < / K e y > < / D i a g r a m O b j e c t K e y > < D i a g r a m O b j e c t K e y > < K e y > M e a s u r e s \ C o u n t   o f   M a r i t a l S t a t u s < / K e y > < / D i a g r a m O b j e c t K e y > < D i a g r a m O b j e c t K e y > < K e y > M e a s u r e s \ C o u n t   o f   M a r i t a l S t a t u s \ T a g I n f o \ F o r m u l a < / K e y > < / D i a g r a m O b j e c t K e y > < D i a g r a m O b j e c t K e y > < K e y > M e a s u r e s \ C o u n t   o f   M a r i t a l S t a t u s \ T a g I n f o \ V a l u e < / K e y > < / D i a g r a m O b j e c t K e y > < D i a g r a m O b j e c t K e y > < K e y > M e a s u r e s \ D i s t i n c t   C o u n t   o f   M a r i t a l S t a t u s < / K e y > < / D i a g r a m O b j e c t K e y > < D i a g r a m O b j e c t K e y > < K e y > M e a s u r e s \ D i s t i n c t   C o u n t   o f   M a r i t a l S t a t u s \ T a g I n f o \ F o r m u l a < / K e y > < / D i a g r a m O b j e c t K e y > < D i a g r a m O b j e c t K e y > < K e y > M e a s u r e s \ D i s t i n c t   C o u n t   o f   M a r i t a l S t a t u s \ T a g I n f o \ V a l u e < / K e y > < / D i a g r a m O b j e c t K e y > < D i a g r a m O b j e c t K e y > < K e y > M e a s u r e s \ S u m   o f   M o n t h l y I n c o m e < / K e y > < / D i a g r a m O b j e c t K e y > < D i a g r a m O b j e c t K e y > < K e y > M e a s u r e s \ S u m   o f   M o n t h l y I n c o m e \ T a g I n f o \ F o r m u l a < / K e y > < / D i a g r a m O b j e c t K e y > < D i a g r a m O b j e c t K e y > < K e y > M e a s u r e s \ S u m   o f   M o n t h l y I n c o m e \ T a g I n f o \ V a l u e < / K e y > < / D i a g r a m O b j e c t K e y > < D i a g r a m O b j e c t K e y > < K e y > M e a s u r e s \ C o u n t   o f   M o n t h l y I n c o m e < / K e y > < / D i a g r a m O b j e c t K e y > < D i a g r a m O b j e c t K e y > < K e y > M e a s u r e s \ C o u n t   o f   M o n t h l y I n c o m e \ T a g I n f o \ F o r m u l a < / K e y > < / D i a g r a m O b j e c t K e y > < D i a g r a m O b j e c t K e y > < K e y > M e a s u r e s \ C o u n t   o f   M o n t h l y I n c o m e \ T a g I n f o \ V a l u e < / K e y > < / D i a g r a m O b j e c t K e y > < D i a g r a m O b j e c t K e y > < K e y > M e a s u r e s \ A v e r a g e   o f   M o n t h l y I n c o m e < / K e y > < / D i a g r a m O b j e c t K e y > < D i a g r a m O b j e c t K e y > < K e y > M e a s u r e s \ A v e r a g e   o f   M o n t h l y I n c o m e \ T a g I n f o \ F o r m u l a < / K e y > < / D i a g r a m O b j e c t K e y > < D i a g r a m O b j e c t K e y > < K e y > M e a s u r e s \ A v e r a g e   o f   M o n t h l y I n c o m e \ T a g I n f o \ V a l u e < / K e y > < / D i a g r a m O b j e c t K e y > < D i a g r a m O b j e c t K e y > < K e y > M e a s u r e s \ C o u n t   o f   C a t e g o r i z a t i o n _ M O n t h l y   I n c o m e < / K e y > < / D i a g r a m O b j e c t K e y > < D i a g r a m O b j e c t K e y > < K e y > M e a s u r e s \ C o u n t   o f   C a t e g o r i z a t i o n _ M O n t h l y   I n c o m e \ T a g I n f o \ F o r m u l a < / K e y > < / D i a g r a m O b j e c t K e y > < D i a g r a m O b j e c t K e y > < K e y > M e a s u r e s \ C o u n t   o f   C a t e g o r i z a t i o n _ M O n t h l y   I n c o m e \ T a g I n f o \ V a l u e < / K e y > < / D i a g r a m O b j e c t K e y > < D i a g r a m O b j e c t K e y > < K e y > M e a s u r e s \ C o u n t   o f   C a t e g o r i z a t i o n _ D a i l y _ R a t e s < / K e y > < / D i a g r a m O b j e c t K e y > < D i a g r a m O b j e c t K e y > < K e y > M e a s u r e s \ C o u n t   o f   C a t e g o r i z a t i o n _ D a i l y _ R a t e s \ T a g I n f o \ F o r m u l a < / K e y > < / D i a g r a m O b j e c t K e y > < D i a g r a m O b j e c t K e y > < K e y > M e a s u r e s \ C o u n t   o f   C a t e g o r i z a t i o n _ D a i l y _ R a t e s \ T a g I n f o \ V a l u e < / K e y > < / D i a g r a m O b j e c t K e y > < D i a g r a m O b j e c t K e y > < K e y > C o l u m n s \ A g e < / K e y > < / D i a g r a m O b j e c t K e y > < D i a g r a m O b j e c t K e y > < K e y > C o l u m n s \ D a i l y R a t e < / K e y > < / D i a g r a m O b j e c t K e y > < D i a g r a m O b j e c t K e y > < K e y > C o l u m n s \ D e p a r t m e n t < / K e y > < / D i a g r a m O b j e c t K e y > < D i a g r a m O b j e c t K e y > < K e y > C o l u m n s \ E d u c a t i o n F i e l d < / K e y > < / D i a g r a m O b j e c t K e y > < D i a g r a m O b j e c t K e y > < K e y > C o l u m n s \ G e n d e r < / K e y > < / D i a g r a m O b j e c t K e y > < D i a g r a m O b j e c t K e y > < K e y > C o l u m n s \ J o b R o l e < / K e y > < / D i a g r a m O b j e c t K e y > < D i a g r a m O b j e c t K e y > < K e y > C o l u m n s \ J o b S a t i s f a c t i o n < / K e y > < / D i a g r a m O b j e c t K e y > < D i a g r a m O b j e c t K e y > < K e y > C o l u m n s \ M a r i t a l S t a t u s < / K e y > < / D i a g r a m O b j e c t K e y > < D i a g r a m O b j e c t K e y > < K e y > C o l u m n s \ M o n t h l y I n c o m e < / K e y > < / D i a g r a m O b j e c t K e y > < D i a g r a m O b j e c t K e y > < K e y > C o l u m n s \ O v e r T i m e < / K e y > < / D i a g r a m O b j e c t K e y > < D i a g r a m O b j e c t K e y > < K e y > C o l u m n s \ B u s i n e s s T r a v e l < / K e y > < / D i a g r a m O b j e c t K e y > < D i a g r a m O b j e c t K e y > < K e y > C o l u m n s \ C a t e g o r i z a t i o n _ M O n t h l y   I n c o m e < / K e y > < / D i a g r a m O b j e c t K e y > < D i a g r a m O b j e c t K e y > < K e y > C o l u m n s \ C a t e g o r i z a t i o n _ D a i l y _ R a t e s < / K e y > < / D i a g r a m O b j e c t K e y > < D i a g r a m O b j e c t K e y > < K e y > L i n k s \ & l t ; C o l u m n s \ C o u n t   o f   M a r i t a l S t a t u s & g t ; - & l t ; M e a s u r e s \ M a r i t a l S t a t u s & g t ; < / K e y > < / D i a g r a m O b j e c t K e y > < D i a g r a m O b j e c t K e y > < K e y > L i n k s \ & l t ; C o l u m n s \ C o u n t   o f   M a r i t a l S t a t u s & g t ; - & l t ; M e a s u r e s \ M a r i t a l S t a t u s & g t ; \ C O L U M N < / K e y > < / D i a g r a m O b j e c t K e y > < D i a g r a m O b j e c t K e y > < K e y > L i n k s \ & l t ; C o l u m n s \ C o u n t   o f   M a r i t a l S t a t u s & g t ; - & l t ; M e a s u r e s \ M a r i t a l S t a t u s & g t ; \ M E A S U R E < / K e y > < / D i a g r a m O b j e c t K e y > < D i a g r a m O b j e c t K e y > < K e y > L i n k s \ & l t ; C o l u m n s \ D i s t i n c t   C o u n t   o f   M a r i t a l S t a t u s & g t ; - & l t ; M e a s u r e s \ M a r i t a l S t a t u s & g t ; < / K e y > < / D i a g r a m O b j e c t K e y > < D i a g r a m O b j e c t K e y > < K e y > L i n k s \ & l t ; C o l u m n s \ D i s t i n c t   C o u n t   o f   M a r i t a l S t a t u s & g t ; - & l t ; M e a s u r e s \ M a r i t a l S t a t u s & g t ; \ C O L U M N < / K e y > < / D i a g r a m O b j e c t K e y > < D i a g r a m O b j e c t K e y > < K e y > L i n k s \ & l t ; C o l u m n s \ D i s t i n c t   C o u n t   o f   M a r i t a l S t a t u s & g t ; - & l t ; M e a s u r e s \ M a r i t a l S t a t u s & g t ; \ M E A S U R E < / K e y > < / D i a g r a m O b j e c t K e y > < D i a g r a m O b j e c t K e y > < K e y > L i n k s \ & l t ; C o l u m n s \ S u m   o f   M o n t h l y I n c o m e & g t ; - & l t ; M e a s u r e s \ M o n t h l y I n c o m e & g t ; < / K e y > < / D i a g r a m O b j e c t K e y > < D i a g r a m O b j e c t K e y > < K e y > L i n k s \ & l t ; C o l u m n s \ S u m   o f   M o n t h l y I n c o m e & g t ; - & l t ; M e a s u r e s \ M o n t h l y I n c o m e & g t ; \ C O L U M N < / K e y > < / D i a g r a m O b j e c t K e y > < D i a g r a m O b j e c t K e y > < K e y > L i n k s \ & l t ; C o l u m n s \ S u m   o f   M o n t h l y I n c o m e & g t ; - & l t ; M e a s u r e s \ M o n t h l y I n c o m e & g t ; \ M E A S U R E < / K e y > < / D i a g r a m O b j e c t K e y > < D i a g r a m O b j e c t K e y > < K e y > L i n k s \ & l t ; C o l u m n s \ C o u n t   o f   M o n t h l y I n c o m e & g t ; - & l t ; M e a s u r e s \ M o n t h l y I n c o m e & g t ; < / K e y > < / D i a g r a m O b j e c t K e y > < D i a g r a m O b j e c t K e y > < K e y > L i n k s \ & l t ; C o l u m n s \ C o u n t   o f   M o n t h l y I n c o m e & g t ; - & l t ; M e a s u r e s \ M o n t h l y I n c o m e & g t ; \ C O L U M N < / K e y > < / D i a g r a m O b j e c t K e y > < D i a g r a m O b j e c t K e y > < K e y > L i n k s \ & l t ; C o l u m n s \ C o u n t   o f   M o n t h l y I n c o m e & g t ; - & l t ; M e a s u r e s \ M o n t h l y I n c o m e & g t ; \ M E A S U R E < / K e y > < / D i a g r a m O b j e c t K e y > < D i a g r a m O b j e c t K e y > < K e y > L i n k s \ & l t ; C o l u m n s \ A v e r a g e   o f   M o n t h l y I n c o m e & g t ; - & l t ; M e a s u r e s \ M o n t h l y I n c o m e & g t ; < / K e y > < / D i a g r a m O b j e c t K e y > < D i a g r a m O b j e c t K e y > < K e y > L i n k s \ & l t ; C o l u m n s \ A v e r a g e   o f   M o n t h l y I n c o m e & g t ; - & l t ; M e a s u r e s \ M o n t h l y I n c o m e & g t ; \ C O L U M N < / K e y > < / D i a g r a m O b j e c t K e y > < D i a g r a m O b j e c t K e y > < K e y > L i n k s \ & l t ; C o l u m n s \ A v e r a g e   o f   M o n t h l y I n c o m e & g t ; - & l t ; M e a s u r e s \ M o n t h l y I n c o m e & g t ; \ M E A S U R E < / K e y > < / D i a g r a m O b j e c t K e y > < D i a g r a m O b j e c t K e y > < K e y > L i n k s \ & l t ; C o l u m n s \ C o u n t   o f   C a t e g o r i z a t i o n _ M O n t h l y   I n c o m e & g t ; - & l t ; M e a s u r e s \ C a t e g o r i z a t i o n _ M O n t h l y   I n c o m e & g t ; < / K e y > < / D i a g r a m O b j e c t K e y > < D i a g r a m O b j e c t K e y > < K e y > L i n k s \ & l t ; C o l u m n s \ C o u n t   o f   C a t e g o r i z a t i o n _ M O n t h l y   I n c o m e & g t ; - & l t ; M e a s u r e s \ C a t e g o r i z a t i o n _ M O n t h l y   I n c o m e & g t ; \ C O L U M N < / K e y > < / D i a g r a m O b j e c t K e y > < D i a g r a m O b j e c t K e y > < K e y > L i n k s \ & l t ; C o l u m n s \ C o u n t   o f   C a t e g o r i z a t i o n _ M O n t h l y   I n c o m e & g t ; - & l t ; M e a s u r e s \ C a t e g o r i z a t i o n _ M O n t h l y   I n c o m e & g t ; \ M E A S U R E < / K e y > < / D i a g r a m O b j e c t K e y > < D i a g r a m O b j e c t K e y > < K e y > L i n k s \ & l t ; C o l u m n s \ C o u n t   o f   C a t e g o r i z a t i o n _ D a i l y _ R a t e s & g t ; - & l t ; M e a s u r e s \ C a t e g o r i z a t i o n _ D a i l y _ R a t e s & g t ; < / K e y > < / D i a g r a m O b j e c t K e y > < D i a g r a m O b j e c t K e y > < K e y > L i n k s \ & l t ; C o l u m n s \ C o u n t   o f   C a t e g o r i z a t i o n _ D a i l y _ R a t e s & g t ; - & l t ; M e a s u r e s \ C a t e g o r i z a t i o n _ D a i l y _ R a t e s & g t ; \ C O L U M N < / K e y > < / D i a g r a m O b j e c t K e y > < D i a g r a m O b j e c t K e y > < K e y > L i n k s \ & l t ; C o l u m n s \ C o u n t   o f   C a t e g o r i z a t i o n _ D a i l y _ R a t e s & g t ; - & l t ; M e a s u r e s \ C a t e g o r i z a t i o n _ D a i l y _ R a t e s & g t ; \ M E A S U R E 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> < M e a s u r e G r i d T e x t > < L a y e d O u t > t r u e < / L a y e d O u t > < R o w > 1 < / R o w > < T e x t > M O D E = M O D E . M U L T ( < / T e x t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 M e a s u r e s \ M e d 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 M a r i t a l S t a t u s 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 M a r i t a l S t a t u s \ T a g I n f o \ F o r m u l a 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 M a r i t a l S t a t u s \ T a g I n f o \ V a l u e 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 M a r i t a l S t a t u s < / K e y > < / a : K e y > < a : V a l u e   i : t y p e = " M e a s u r e G r i d N o d e V i e w S t a t e " > < C o l u m n > 7 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 M a r i t a l S t a t u s \ T a g I n f o \ F o r m u l a 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 M a r i t a l S t a t u s \ T a g I n f o \ V a l u e 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 M o n t h l y I n c o m e 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 M o n t h l y I n c o m e \ T a g I n f o \ F o r m u l a 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 M o n t h l y I n c o m e \ T a g I n f o \ V a l u e 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 M o n t h l y I n c o m e < / K e y > < / a : K e y > < a : V a l u e   i : t y p e = " M e a s u r e G r i d N o d e V i e w S t a t e " > < C o l u m n > 8 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 M o n t h l y I n c o m e \ T a g I n f o \ F o r m u l a 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 M o n t h l y I n c o m e \ T a g I n f o \ V a l u e 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 M o n t h l y I n c o m e < / K e y > < / a : K e y > < a : V a l u e   i : t y p e = " M e a s u r e G r i d N o d e V i e w S t a t e " > < C o l u m n > 8 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 M o n t h l y I n c o m e \ T a g I n f o \ F o r m u l a 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 M o n t h l y I n c o m e \ T a g I n f o \ V a l u e 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 C a t e g o r i z a t i o n _ M O n t h l y   I n c o m e 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 C a t e g o r i z a t i o n _ M O n t h l y   I n c o m e \ T a g I n f o \ F o r m u l a 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 C a t e g o r i z a t i o n _ M O n t h l y   I n c o m e \ T a g I n f o \ V a l u e 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 C a t e g o r i z a t i o n _ D a i l y _ R a t e s 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 C a t e g o r i z a t i o n _ D a i l y _ R a t e s \ T a g I n f o \ F o r m u l a 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 C a t e g o r i z a t i o n _ D a i l y _ R a t e s \ T a g I n f o \ V a l u e 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 C o l u m n s \ D a i l y R a t e 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 C o l u m n s \ E d u c a t i o n F i e l d 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 C o l u m n s \ J o b R o l e 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 C o l u m n s \ J o b S a t i s f a c t i o n 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 C o l u m n s \ M o n t h l y I n c o m e 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 C o l u m n s \ O v e r T i m e 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 C o l u m n s \ B u s i n e s s T r a v e l 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 C o l u m n s \ C a t e g o r i z a t i o n _ M O n t h l y   I n c o m e 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 C o l u m n s \ C a t e g o r i z a t i o n _ D a i l y _ R a t e s 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 M a r i t a l S t a t u s & g t ; - & l t ; M e a s u r e s \ M a r i t a l S t a t u s & g t ; 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 M a r i t a l S t a t u s & g t ; - & l t ; M e a s u r e s \ M a r i t a l S t a t u s & g t ; \ C O L U M N 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 M a r i t a l S t a t u s & g t ; - & l t ; M e a s u r e s \ M a r i t a l S t a t u s & g t ; \ M E A S U R E 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 M a r i t a l S t a t u s & g t ; - & l t ; M e a s u r e s \ M a r i t a l S t a t u s & g t ; 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 M a r i t a l S t a t u s & g t ; - & l t ; M e a s u r e s \ M a r i t a l S t a t u s & g t ; \ C O L U M N 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 M a r i t a l S t a t u s & g t ; - & l t ; M e a s u r e s \ M a r i t a l S t a t u s & g t ; \ M E A S U R E 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 M o n t h l y I n c o m e & g t ; - & l t ; M e a s u r e s \ M o n t h l y I n c o m e & g t ; 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 M o n t h l y I n c o m e & g t ; - & l t ; M e a s u r e s \ M o n t h l y I n c o m e & g t ; \ C O L U M N 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 M o n t h l y I n c o m e & g t ; - & l t ; M e a s u r e s \ M o n t h l y I n c o m e & g t ; \ M E A S U R E 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 M o n t h l y I n c o m e & g t ; - & l t ; M e a s u r e s \ M o n t h l y I n c o m e & g t ; 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 M o n t h l y I n c o m e & g t ; - & l t ; M e a s u r e s \ M o n t h l y I n c o m e & g t ; \ C O L U M N 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 M o n t h l y I n c o m e & g t ; - & l t ; M e a s u r e s \ M o n t h l y I n c o m e & g t ; \ M E A S U R E 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 M o n t h l y I n c o m e & g t ; - & l t ; M e a s u r e s \ M o n t h l y I n c o m e & g t ; 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 M o n t h l y I n c o m e & g t ; - & l t ; M e a s u r e s \ M o n t h l y I n c o m e & g t ; \ C O L U M N 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 M o n t h l y I n c o m e & g t ; - & l t ; M e a s u r e s \ M o n t h l y I n c o m e & g t ; \ M E A S U R E 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 C a t e g o r i z a t i o n _ M O n t h l y   I n c o m e & g t ; - & l t ; M e a s u r e s \ C a t e g o r i z a t i o n _ M O n t h l y   I n c o m e & g t ; 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 C a t e g o r i z a t i o n _ M O n t h l y   I n c o m e & g t ; - & l t ; M e a s u r e s \ C a t e g o r i z a t i o n _ M O n t h l y   I n c o m e & g t ; \ C O L U M N 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 C a t e g o r i z a t i o n _ M O n t h l y   I n c o m e & g t ; - & l t ; M e a s u r e s \ C a t e g o r i z a t i o n _ M O n t h l y   I n c o m e & g t ; \ M E A S U R E 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 C a t e g o r i z a t i o n _ D a i l y _ R a t e s & g t ; - & l t ; M e a s u r e s \ C a t e g o r i z a t i o n _ D a i l y _ R a t e s & g t ; 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 C a t e g o r i z a t i o n _ D a i l y _ R a t e s & g t ; - & l t ; M e a s u r e s \ C a t e g o r i z a t i o n _ D a i l y _ R a t e s & g t ; \ C O L U M N 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 C a t e g o r i z a t i o n _ D a i l y _ R a t e s & g t ; - & l t ; M e a s u r e s \ C a t e g o r i z a t i o n _ D a i l y _ R a t e s & g t ; \ M E A S U R E 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4.xml>��< ? x m l   v e r s i o n = " 1 . 0 "   e n c o d i n g = " U T F - 1 6 " ? > < G e m i n i   x m l n s = " h t t p : / / g e m i n i / p i v o t c u s t o m i z a t i o n / 5 4 5 5 2 2 7 b - a 5 1 7 - 4 f 9 0 - b d f 5 - b 8 a a 6 8 a 6 1 9 c 5 " > < C u s t o m C o n t e n t > < ! [ C D A T A [ < ? x m l   v e r s i o n = " 1 . 0 "   e n c o d i n g = " u t f - 1 6 " ? > < S e t t i n g s > < C a l c u l a t e d F i e l d s > < i t e m > < M e a s u r e N a m e > M e d i a n < / M e a s u r e N a m e > < D i s p l a y N a m e > M e d i a n 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R a n g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5 e e 9 e e 0 e - 1 0 d 5 - 4 6 e a - b 4 a 5 - 4 1 f 0 7 5 d f 1 0 e 7 " > < C u s t o m C o n t e n t > < ! [ C D A T A [ < ? x m l   v e r s i o n = " 1 . 0 "   e n c o d i n g = " u t f - 1 6 " ? > < S e t t i n g s > < C a l c u l a t e d F i e l d s > < i t e m > < M e a s u r e N a m e > M e d < / M e a s u r e N a m e > < D i s p l a y N a m e > M e d 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 A g e < / s t r i n g > < / k e y > < v a l u e > < i n t > 7 2 < / i n t > < / v a l u e > < / i t e m > < i t e m > < k e y > < s t r i n g > D a i l y R a t e < / s t r i n g > < / k e y > < v a l u e > < i n t > 1 1 5 < / i n t > < / v a l u e > < / i t e m > < i t e m > < k e y > < s t r i n g > D e p a r t m e n t < / s t r i n g > < / k e y > < v a l u e > < i n t > 1 3 6 < / i n t > < / v a l u e > < / i t e m > < i t e m > < k e y > < s t r i n g > E d u c a t i o n F i e l d < / s t r i n g > < / k e y > < v a l u e > < i n t > 1 5 6 < / i n t > < / v a l u e > < / i t e m > < i t e m > < k e y > < s t r i n g > G e n d e r < / s t r i n g > < / k e y > < v a l u e > < i n t > 1 0 0 < / i n t > < / v a l u e > < / i t e m > < i t e m > < k e y > < s t r i n g > J o b R o l e < / s t r i n g > < / k e y > < v a l u e > < i n t > 1 0 2 < / i n t > < / v a l u e > < / i t e m > < i t e m > < k e y > < s t r i n g > J o b S a t i s f a c t i o n < / s t r i n g > < / k e y > < v a l u e > < i n t > 1 6 0 < / i n t > < / v a l u e > < / i t e m > < i t e m > < k e y > < s t r i n g > M a r i t a l S t a t u s < / s t r i n g > < / k e y > < v a l u e > < i n t > 1 4 6 < / i n t > < / v a l u e > < / i t e m > < i t e m > < k e y > < s t r i n g > M o n t h l y I n c o m e < / s t r i n g > < / k e y > < v a l u e > < i n t > 1 6 6 < / i n t > < / v a l u e > < / i t e m > < i t e m > < k e y > < s t r i n g > O v e r T i m e < / s t r i n g > < / k e y > < v a l u e > < i n t > 1 1 8 < / i n t > < / v a l u e > < / i t e m > < i t e m > < k e y > < s t r i n g > B u s i n e s s T r a v e l < / s t r i n g > < / k e y > < v a l u e > < i n t > 1 5 6 < / i n t > < / v a l u e > < / i t e m > < i t e m > < k e y > < s t r i n g > C a t e g o r i z a t i o n _ M O n t h l y   I n c o m e < / s t r i n g > < / k e y > < v a l u e > < i n t > 1 9 9 < / i n t > < / v a l u e > < / i t e m > < i t e m > < k e y > < s t r i n g > C a t e g o r i z a t i o n _ D a i l y _ R a t e s < / s t r i n g > < / k e y > < v a l u e > < i n t > 1 9 9 < / i n t > < / v a l u e > < / i t e m > < / C o l u m n W i d t h s > < C o l u m n D i s p l a y I n d e x > < i t e m > < k e y > < s t r i n g > A g e < / s t r i n g > < / k e y > < v a l u e > < i n t > 0 < / i n t > < / v a l u e > < / i t e m > < i t e m > < k e y > < s t r i n g > D a i l y R a t e < / s t r i n g > < / k e y > < v a l u e > < i n t > 1 < / i n t > < / v a l u e > < / i t e m > < i t e m > < k e y > < s t r i n g > D e p a r t m e n t < / s t r i n g > < / k e y > < v a l u e > < i n t > 2 < / i n t > < / v a l u e > < / i t e m > < i t e m > < k e y > < s t r i n g > E d u c a t i o n F i e l d < / s t r i n g > < / k e y > < v a l u e > < i n t > 3 < / i n t > < / v a l u e > < / i t e m > < i t e m > < k e y > < s t r i n g > G e n d e r < / s t r i n g > < / k e y > < v a l u e > < i n t > 4 < / i n t > < / v a l u e > < / i t e m > < i t e m > < k e y > < s t r i n g > J o b R o l e < / s t r i n g > < / k e y > < v a l u e > < i n t > 5 < / i n t > < / v a l u e > < / i t e m > < i t e m > < k e y > < s t r i n g > J o b S a t i s f a c t i o n < / s t r i n g > < / k e y > < v a l u e > < i n t > 6 < / i n t > < / v a l u e > < / i t e m > < i t e m > < k e y > < s t r i n g > M a r i t a l S t a t u s < / s t r i n g > < / k e y > < v a l u e > < i n t > 7 < / i n t > < / v a l u e > < / i t e m > < i t e m > < k e y > < s t r i n g > M o n t h l y I n c o m e < / s t r i n g > < / k e y > < v a l u e > < i n t > 8 < / i n t > < / v a l u e > < / i t e m > < i t e m > < k e y > < s t r i n g > O v e r T i m e < / s t r i n g > < / k e y > < v a l u e > < i n t > 9 < / i n t > < / v a l u e > < / i t e m > < i t e m > < k e y > < s t r i n g > B u s i n e s s T r a v e l < / s t r i n g > < / k e y > < v a l u e > < i n t > 1 0 < / i n t > < / v a l u e > < / i t e m > < i t e m > < k e y > < s t r i n g > C a t e g o r i z a t i o n _ M O n t h l y   I n c o m e < / s t r i n g > < / k e y > < v a l u e > < i n t > 1 1 < / i n t > < / v a l u e > < / i t e m > < i t e m > < k e y > < s t r i n g > C a t e g o r i z a t i o n _ D a i l y _ R a t e s 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0 8 4 e d 8 6 9 - 3 1 8 8 - 4 f 0 8 - b 8 4 4 - 8 2 2 8 8 2 1 c a 1 4 9 " > < C u s t o m C o n t e n t > < ! [ C D A T A [ < ? x m l   v e r s i o n = " 1 . 0 "   e n c o d i n g = " u t f - 1 6 " ? > < S e t t i n g s > < C a l c u l a t e d F i e l d s > < i t e m > < M e a s u r e N a m e > M e d < / M e a s u r e N a m e > < D i s p l a y N a m e > M e d 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3.xml>��< ? x m l   v e r s i o n = " 1 . 0 "   e n c o d i n g = " U T F - 1 6 " ? > < G e m i n i   x m l n s = " h t t p : / / g e m i n i / p i v o t c u s t o m i z a t i o n / d f e 4 6 3 7 c - 1 7 3 2 - 4 f 4 f - 9 6 b 1 - e d 0 a 7 a a 6 6 9 f 3 " > < C u s t o m C o n t e n t > < ! [ C D A T A [ < ? x m l   v e r s i o n = " 1 . 0 "   e n c o d i n g = " u t f - 1 6 " ? > < S e t t i n g s > < C a l c u l a t e d F i e l d s > < i t e m > < M e a s u r e N a m e > M e d < / M e a s u r e N a m e > < D i s p l a y N a m e > M e d 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 R a n g e 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 C o l u m n s \ D a i l y R a t e 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 C o l u m n s \ E d u c a t i o n F i e l d 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 C o l u m n s \ J o b R o l e 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 C o l u m n s \ J o b S a t i s f a c t i o n 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 C o l u m n s \ M o n t h l y I n c o m e 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 C o l u m n s \ O v e r T i m e 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 C o l u m n s \ B u s i n e s s T r a v e l 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 C o l u m n s \ C a t e g o r i z a t i o n _ M O n t h l y  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 C o l u m n s \ C a t e g o r i z a t i o n _ D a i l y _ R a t e s 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R a n g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8 9 0 1 a 6 e d - b 4 4 4 - 4 8 9 6 - 8 3 3 5 - 4 e b a 6 b 1 c e 9 5 5 " > < C u s t o m C o n t e n t > < ! [ C D A T A [ < ? x m l   v e r s i o n = " 1 . 0 "   e n c o d i n g = " u t f - 1 6 " ? > < S e t t i n g s > < C a l c u l a t e d F i e l d s > < i t e m > < M e a s u r e N a m e > M e d < / M e a s u r e N a m e > < D i s p l a y N a m e > M e d 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7 d 6 9 8 1 9 9 - c b f 8 - 4 6 4 4 - b a 4 7 - 8 7 2 9 3 3 c f f 3 1 b " > < C u s t o m C o n t e n t > < ! [ C D A T A [ < ? x m l   v e r s i o n = " 1 . 0 "   e n c o d i n g = " u t f - 1 6 " ? > < S e t t i n g s > < C a l c u l a t e d F i e l d s > < i t e m > < M e a s u r e N a m e > M e d < / M e a s u r e N a m e > < D i s p l a y N a m e > M e d 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 2 0 2 3 - 0 3 - 0 7 T 0 8 : 4 9 : 4 2 . 5 4 4 7 6 8 6 + 0 5 : 3 0 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1 b 9 0 b 2 6 e - 2 a 4 9 - 4 e a f - 8 1 d 2 - b e 3 8 c 0 0 6 d 9 5 4 " > < C u s t o m C o n t e n t > < ! [ C D A T A [ < ? x m l   v e r s i o n = " 1 . 0 "   e n c o d i n g = " u t f - 1 6 " ? > < S e t t i n g s > < C a l c u l a t e d F i e l d s > < i t e m > < M e a s u r e N a m e > M e d < / M e a s u r e N a m e > < D i s p l a y N a m e > M e d 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A68E1AE0-378E-4938-9ACA-AAE3C055F364}">
  <ds:schemaRefs/>
</ds:datastoreItem>
</file>

<file path=customXml/itemProps10.xml><?xml version="1.0" encoding="utf-8"?>
<ds:datastoreItem xmlns:ds="http://schemas.openxmlformats.org/officeDocument/2006/customXml" ds:itemID="{4FC1B56B-795E-48B4-9584-7C8C0B1A05D2}">
  <ds:schemaRefs/>
</ds:datastoreItem>
</file>

<file path=customXml/itemProps11.xml><?xml version="1.0" encoding="utf-8"?>
<ds:datastoreItem xmlns:ds="http://schemas.openxmlformats.org/officeDocument/2006/customXml" ds:itemID="{A864FD17-1B6C-456C-B6A5-56F8C6E449A6}">
  <ds:schemaRefs/>
</ds:datastoreItem>
</file>

<file path=customXml/itemProps12.xml><?xml version="1.0" encoding="utf-8"?>
<ds:datastoreItem xmlns:ds="http://schemas.openxmlformats.org/officeDocument/2006/customXml" ds:itemID="{3DE83738-B122-49E4-A800-D6152ED244B2}">
  <ds:schemaRefs/>
</ds:datastoreItem>
</file>

<file path=customXml/itemProps13.xml><?xml version="1.0" encoding="utf-8"?>
<ds:datastoreItem xmlns:ds="http://schemas.openxmlformats.org/officeDocument/2006/customXml" ds:itemID="{3D7465EA-D55C-4F4C-BD86-540BFAC579D2}">
  <ds:schemaRefs/>
</ds:datastoreItem>
</file>

<file path=customXml/itemProps14.xml><?xml version="1.0" encoding="utf-8"?>
<ds:datastoreItem xmlns:ds="http://schemas.openxmlformats.org/officeDocument/2006/customXml" ds:itemID="{3399D3EE-2D27-4107-88A6-A5E33A5E30B8}">
  <ds:schemaRefs/>
</ds:datastoreItem>
</file>

<file path=customXml/itemProps15.xml><?xml version="1.0" encoding="utf-8"?>
<ds:datastoreItem xmlns:ds="http://schemas.openxmlformats.org/officeDocument/2006/customXml" ds:itemID="{BC093484-F836-4166-90B6-5D9DF870454B}">
  <ds:schemaRefs/>
</ds:datastoreItem>
</file>

<file path=customXml/itemProps16.xml><?xml version="1.0" encoding="utf-8"?>
<ds:datastoreItem xmlns:ds="http://schemas.openxmlformats.org/officeDocument/2006/customXml" ds:itemID="{C55DD580-19BA-4F81-BC00-24ABA3E3B430}">
  <ds:schemaRefs/>
</ds:datastoreItem>
</file>

<file path=customXml/itemProps17.xml><?xml version="1.0" encoding="utf-8"?>
<ds:datastoreItem xmlns:ds="http://schemas.openxmlformats.org/officeDocument/2006/customXml" ds:itemID="{473C01CE-C4EA-4954-AEE9-DF6A702D74DB}">
  <ds:schemaRefs/>
</ds:datastoreItem>
</file>

<file path=customXml/itemProps18.xml><?xml version="1.0" encoding="utf-8"?>
<ds:datastoreItem xmlns:ds="http://schemas.openxmlformats.org/officeDocument/2006/customXml" ds:itemID="{07B2EFE7-41CA-447F-8994-4AC1FF02FA91}">
  <ds:schemaRefs/>
</ds:datastoreItem>
</file>

<file path=customXml/itemProps19.xml><?xml version="1.0" encoding="utf-8"?>
<ds:datastoreItem xmlns:ds="http://schemas.openxmlformats.org/officeDocument/2006/customXml" ds:itemID="{C67E1956-F37E-4E1E-B447-DD7312B9E6BF}">
  <ds:schemaRefs/>
</ds:datastoreItem>
</file>

<file path=customXml/itemProps2.xml><?xml version="1.0" encoding="utf-8"?>
<ds:datastoreItem xmlns:ds="http://schemas.openxmlformats.org/officeDocument/2006/customXml" ds:itemID="{1B5F8C3B-E1B1-4F95-87A3-08AA5D0BD53E}">
  <ds:schemaRefs/>
</ds:datastoreItem>
</file>

<file path=customXml/itemProps20.xml><?xml version="1.0" encoding="utf-8"?>
<ds:datastoreItem xmlns:ds="http://schemas.openxmlformats.org/officeDocument/2006/customXml" ds:itemID="{A845C8BF-3E1E-4338-A2C2-A6007F87E4A9}">
  <ds:schemaRefs/>
</ds:datastoreItem>
</file>

<file path=customXml/itemProps21.xml><?xml version="1.0" encoding="utf-8"?>
<ds:datastoreItem xmlns:ds="http://schemas.openxmlformats.org/officeDocument/2006/customXml" ds:itemID="{7C817096-FDB3-4DE3-AB2F-B5C4739EACA8}">
  <ds:schemaRefs/>
</ds:datastoreItem>
</file>

<file path=customXml/itemProps22.xml><?xml version="1.0" encoding="utf-8"?>
<ds:datastoreItem xmlns:ds="http://schemas.openxmlformats.org/officeDocument/2006/customXml" ds:itemID="{0319B899-72E3-4A72-926B-23B6B4B21891}">
  <ds:schemaRefs/>
</ds:datastoreItem>
</file>

<file path=customXml/itemProps23.xml><?xml version="1.0" encoding="utf-8"?>
<ds:datastoreItem xmlns:ds="http://schemas.openxmlformats.org/officeDocument/2006/customXml" ds:itemID="{24D1585C-69FF-4909-B8A1-4D53720C67F1}">
  <ds:schemaRefs/>
</ds:datastoreItem>
</file>

<file path=customXml/itemProps3.xml><?xml version="1.0" encoding="utf-8"?>
<ds:datastoreItem xmlns:ds="http://schemas.openxmlformats.org/officeDocument/2006/customXml" ds:itemID="{21DE7F23-BEBE-4107-9847-BBC8E1958E09}">
  <ds:schemaRefs/>
</ds:datastoreItem>
</file>

<file path=customXml/itemProps4.xml><?xml version="1.0" encoding="utf-8"?>
<ds:datastoreItem xmlns:ds="http://schemas.openxmlformats.org/officeDocument/2006/customXml" ds:itemID="{4AEC8399-3A5F-43C8-A678-6F794D37395C}">
  <ds:schemaRefs/>
</ds:datastoreItem>
</file>

<file path=customXml/itemProps5.xml><?xml version="1.0" encoding="utf-8"?>
<ds:datastoreItem xmlns:ds="http://schemas.openxmlformats.org/officeDocument/2006/customXml" ds:itemID="{EB9EA186-ACF8-4D3A-B358-245311336E8B}">
  <ds:schemaRefs/>
</ds:datastoreItem>
</file>

<file path=customXml/itemProps6.xml><?xml version="1.0" encoding="utf-8"?>
<ds:datastoreItem xmlns:ds="http://schemas.openxmlformats.org/officeDocument/2006/customXml" ds:itemID="{FA7F8DB5-B4B9-434E-8AEB-385DEA8AEA36}">
  <ds:schemaRefs/>
</ds:datastoreItem>
</file>

<file path=customXml/itemProps7.xml><?xml version="1.0" encoding="utf-8"?>
<ds:datastoreItem xmlns:ds="http://schemas.openxmlformats.org/officeDocument/2006/customXml" ds:itemID="{F44EA8E1-E175-4B61-9686-FB4494360707}">
  <ds:schemaRefs/>
</ds:datastoreItem>
</file>

<file path=customXml/itemProps8.xml><?xml version="1.0" encoding="utf-8"?>
<ds:datastoreItem xmlns:ds="http://schemas.openxmlformats.org/officeDocument/2006/customXml" ds:itemID="{6D53FB4F-AB9E-4ACB-98F9-E33E77E12802}">
  <ds:schemaRefs/>
</ds:datastoreItem>
</file>

<file path=customXml/itemProps9.xml><?xml version="1.0" encoding="utf-8"?>
<ds:datastoreItem xmlns:ds="http://schemas.openxmlformats.org/officeDocument/2006/customXml" ds:itemID="{6079C93A-F6D5-4A74-8F1F-2DBAC7CE1EF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</vt:i4>
      </vt:variant>
    </vt:vector>
  </HeadingPairs>
  <TitlesOfParts>
    <vt:vector size="28" baseType="lpstr">
      <vt:lpstr>Date-Time Fx</vt:lpstr>
      <vt:lpstr>Binary&amp;other Fx</vt:lpstr>
      <vt:lpstr>Database Fx</vt:lpstr>
      <vt:lpstr>Unit Conversion</vt:lpstr>
      <vt:lpstr>If fx</vt:lpstr>
      <vt:lpstr>Ifs fx</vt:lpstr>
      <vt:lpstr>VLookup fx</vt:lpstr>
      <vt:lpstr> HLookup fx</vt:lpstr>
      <vt:lpstr>IndexMatch Fx</vt:lpstr>
      <vt:lpstr>PivotTabs 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criteria</vt:lpstr>
      <vt:lpstr>criteria2</vt:lpstr>
      <vt:lpstr>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2023-03-30T18:29:26Z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0b4cd26d-4d65-48cf-a044-accb8b3ef01d</vt:lpwstr>
  </property>
</Properties>
</file>