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Jenn\Documents\Local practice (not on Github)\Smart Wiki Home\"/>
    </mc:Choice>
  </mc:AlternateContent>
  <xr:revisionPtr revIDLastSave="0" documentId="13_ncr:1_{176C8E17-DE10-4242-8DBF-3AD977B4A57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locks" sheetId="1" r:id="rId1"/>
    <sheet name="Re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8" i="1" l="1"/>
  <c r="X6" i="1"/>
  <c r="X7" i="1"/>
  <c r="V9" i="1"/>
  <c r="V10" i="1"/>
  <c r="W6" i="1"/>
  <c r="W7" i="1"/>
  <c r="V6" i="1"/>
  <c r="V7" i="1"/>
  <c r="U6" i="1"/>
  <c r="U7" i="1"/>
  <c r="T6" i="1"/>
  <c r="T7" i="1"/>
  <c r="S46" i="1"/>
  <c r="S45" i="1"/>
  <c r="S44" i="1"/>
  <c r="S43" i="1"/>
  <c r="S38" i="1"/>
  <c r="W38" i="1" s="1"/>
  <c r="S36" i="1"/>
  <c r="S31" i="1"/>
  <c r="S30" i="1"/>
  <c r="S29" i="1"/>
  <c r="S28" i="1"/>
  <c r="S27" i="1"/>
  <c r="S25" i="1"/>
  <c r="S24" i="1"/>
  <c r="S23" i="1"/>
  <c r="S22" i="1"/>
  <c r="S21" i="1"/>
  <c r="S20" i="1"/>
  <c r="S19" i="1"/>
  <c r="S15" i="1"/>
  <c r="S12" i="1"/>
  <c r="S10" i="1"/>
  <c r="W10" i="1" s="1"/>
  <c r="S9" i="1"/>
  <c r="W9" i="1" s="1"/>
  <c r="S7" i="1"/>
  <c r="S6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S26" i="1" s="1"/>
  <c r="R27" i="1"/>
  <c r="R28" i="1"/>
  <c r="R29" i="1"/>
  <c r="R30" i="1"/>
  <c r="R31" i="1"/>
  <c r="R32" i="1"/>
  <c r="R33" i="1"/>
  <c r="R34" i="1"/>
  <c r="S34" i="1" s="1"/>
  <c r="R35" i="1"/>
  <c r="R36" i="1"/>
  <c r="R37" i="1"/>
  <c r="R38" i="1"/>
  <c r="R39" i="1"/>
  <c r="R40" i="1"/>
  <c r="R41" i="1"/>
  <c r="R42" i="1"/>
  <c r="R43" i="1"/>
  <c r="R44" i="1"/>
  <c r="R45" i="1"/>
  <c r="R46" i="1"/>
  <c r="R6" i="1"/>
  <c r="R7" i="1"/>
  <c r="Q48" i="1"/>
  <c r="S42" i="1"/>
  <c r="S35" i="1"/>
  <c r="S16" i="1"/>
  <c r="S11" i="1"/>
  <c r="S13" i="1"/>
  <c r="S14" i="1"/>
  <c r="S17" i="1"/>
  <c r="S33" i="1"/>
  <c r="S37" i="1"/>
  <c r="S39" i="1"/>
  <c r="S40" i="1"/>
  <c r="S41" i="1"/>
  <c r="R8" i="1"/>
  <c r="S8" i="1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X34" i="1" s="1"/>
  <c r="T35" i="1"/>
  <c r="T36" i="1"/>
  <c r="T37" i="1"/>
  <c r="X37" i="1" s="1"/>
  <c r="T38" i="1"/>
  <c r="T39" i="1"/>
  <c r="T40" i="1"/>
  <c r="T41" i="1"/>
  <c r="X41" i="1" s="1"/>
  <c r="T42" i="1"/>
  <c r="X42" i="1" s="1"/>
  <c r="T43" i="1"/>
  <c r="T44" i="1"/>
  <c r="T45" i="1"/>
  <c r="T46" i="1"/>
  <c r="T8" i="1"/>
  <c r="I5" i="2"/>
  <c r="E5" i="2"/>
  <c r="G5" i="2" s="1"/>
  <c r="E4" i="2"/>
  <c r="I3" i="2"/>
  <c r="G3" i="2"/>
  <c r="E3" i="2"/>
  <c r="P46" i="1"/>
  <c r="I46" i="1"/>
  <c r="J46" i="1" s="1"/>
  <c r="V46" i="1" s="1"/>
  <c r="E46" i="1"/>
  <c r="P45" i="1"/>
  <c r="I45" i="1"/>
  <c r="J45" i="1" s="1"/>
  <c r="V45" i="1" s="1"/>
  <c r="E45" i="1"/>
  <c r="P44" i="1"/>
  <c r="I44" i="1"/>
  <c r="J44" i="1" s="1"/>
  <c r="V44" i="1" s="1"/>
  <c r="E44" i="1"/>
  <c r="P43" i="1"/>
  <c r="I43" i="1"/>
  <c r="J43" i="1" s="1"/>
  <c r="V43" i="1" s="1"/>
  <c r="E43" i="1"/>
  <c r="P42" i="1"/>
  <c r="I42" i="1"/>
  <c r="U42" i="1" s="1"/>
  <c r="E42" i="1"/>
  <c r="P41" i="1"/>
  <c r="I41" i="1"/>
  <c r="U41" i="1" s="1"/>
  <c r="E41" i="1"/>
  <c r="P40" i="1"/>
  <c r="I40" i="1"/>
  <c r="J40" i="1" s="1"/>
  <c r="V40" i="1" s="1"/>
  <c r="E40" i="1"/>
  <c r="P39" i="1"/>
  <c r="I39" i="1"/>
  <c r="U39" i="1" s="1"/>
  <c r="E39" i="1"/>
  <c r="P38" i="1"/>
  <c r="I38" i="1"/>
  <c r="J38" i="1" s="1"/>
  <c r="V38" i="1" s="1"/>
  <c r="E38" i="1"/>
  <c r="P37" i="1"/>
  <c r="I37" i="1"/>
  <c r="U37" i="1" s="1"/>
  <c r="E37" i="1"/>
  <c r="P36" i="1"/>
  <c r="I36" i="1"/>
  <c r="J36" i="1" s="1"/>
  <c r="V36" i="1" s="1"/>
  <c r="E36" i="1"/>
  <c r="P35" i="1"/>
  <c r="I35" i="1"/>
  <c r="U35" i="1" s="1"/>
  <c r="E35" i="1"/>
  <c r="P34" i="1"/>
  <c r="I34" i="1"/>
  <c r="U34" i="1" s="1"/>
  <c r="E34" i="1"/>
  <c r="P33" i="1"/>
  <c r="I33" i="1"/>
  <c r="U33" i="1" s="1"/>
  <c r="E33" i="1"/>
  <c r="P32" i="1"/>
  <c r="I32" i="1"/>
  <c r="J32" i="1" s="1"/>
  <c r="V32" i="1" s="1"/>
  <c r="E32" i="1"/>
  <c r="P31" i="1"/>
  <c r="I31" i="1"/>
  <c r="J31" i="1" s="1"/>
  <c r="V31" i="1" s="1"/>
  <c r="E31" i="1"/>
  <c r="P30" i="1"/>
  <c r="I30" i="1"/>
  <c r="U30" i="1" s="1"/>
  <c r="E30" i="1"/>
  <c r="P29" i="1"/>
  <c r="I29" i="1"/>
  <c r="J29" i="1" s="1"/>
  <c r="V29" i="1" s="1"/>
  <c r="E29" i="1"/>
  <c r="L28" i="1"/>
  <c r="P28" i="1" s="1"/>
  <c r="I28" i="1"/>
  <c r="J28" i="1" s="1"/>
  <c r="V28" i="1" s="1"/>
  <c r="E28" i="1"/>
  <c r="P27" i="1"/>
  <c r="I27" i="1"/>
  <c r="J27" i="1" s="1"/>
  <c r="V27" i="1" s="1"/>
  <c r="E27" i="1"/>
  <c r="P26" i="1"/>
  <c r="L26" i="1"/>
  <c r="I26" i="1"/>
  <c r="J26" i="1" s="1"/>
  <c r="V26" i="1" s="1"/>
  <c r="E26" i="1"/>
  <c r="L25" i="1"/>
  <c r="I25" i="1"/>
  <c r="J25" i="1" s="1"/>
  <c r="V25" i="1" s="1"/>
  <c r="E25" i="1"/>
  <c r="L24" i="1"/>
  <c r="P24" i="1" s="1"/>
  <c r="I24" i="1"/>
  <c r="U24" i="1" s="1"/>
  <c r="E24" i="1"/>
  <c r="L23" i="1"/>
  <c r="P23" i="1" s="1"/>
  <c r="I23" i="1"/>
  <c r="J23" i="1" s="1"/>
  <c r="V23" i="1" s="1"/>
  <c r="E23" i="1"/>
  <c r="L22" i="1"/>
  <c r="P22" i="1" s="1"/>
  <c r="I22" i="1"/>
  <c r="J22" i="1" s="1"/>
  <c r="V22" i="1" s="1"/>
  <c r="E22" i="1"/>
  <c r="L21" i="1"/>
  <c r="P21" i="1" s="1"/>
  <c r="I21" i="1"/>
  <c r="J21" i="1" s="1"/>
  <c r="V21" i="1" s="1"/>
  <c r="L20" i="1"/>
  <c r="P20" i="1" s="1"/>
  <c r="I20" i="1"/>
  <c r="J20" i="1" s="1"/>
  <c r="V20" i="1" s="1"/>
  <c r="L19" i="1"/>
  <c r="E19" i="1" s="1"/>
  <c r="I19" i="1"/>
  <c r="J19" i="1" s="1"/>
  <c r="V19" i="1" s="1"/>
  <c r="L18" i="1"/>
  <c r="P18" i="1" s="1"/>
  <c r="I18" i="1"/>
  <c r="J18" i="1" s="1"/>
  <c r="V18" i="1" s="1"/>
  <c r="L17" i="1"/>
  <c r="P17" i="1" s="1"/>
  <c r="I17" i="1"/>
  <c r="J17" i="1" s="1"/>
  <c r="V17" i="1" s="1"/>
  <c r="L16" i="1"/>
  <c r="E16" i="1" s="1"/>
  <c r="I16" i="1"/>
  <c r="J16" i="1" s="1"/>
  <c r="V16" i="1" s="1"/>
  <c r="L15" i="1"/>
  <c r="P15" i="1" s="1"/>
  <c r="I15" i="1"/>
  <c r="J15" i="1" s="1"/>
  <c r="V15" i="1" s="1"/>
  <c r="L14" i="1"/>
  <c r="P14" i="1" s="1"/>
  <c r="I14" i="1"/>
  <c r="J14" i="1" s="1"/>
  <c r="V14" i="1" s="1"/>
  <c r="L13" i="1"/>
  <c r="P13" i="1" s="1"/>
  <c r="I13" i="1"/>
  <c r="J13" i="1" s="1"/>
  <c r="V13" i="1" s="1"/>
  <c r="L12" i="1"/>
  <c r="P12" i="1" s="1"/>
  <c r="I12" i="1"/>
  <c r="J12" i="1" s="1"/>
  <c r="V12" i="1" s="1"/>
  <c r="L11" i="1"/>
  <c r="P11" i="1" s="1"/>
  <c r="I11" i="1"/>
  <c r="J11" i="1" s="1"/>
  <c r="V11" i="1" s="1"/>
  <c r="L10" i="1"/>
  <c r="P10" i="1" s="1"/>
  <c r="I10" i="1"/>
  <c r="J10" i="1" s="1"/>
  <c r="L9" i="1"/>
  <c r="P9" i="1" s="1"/>
  <c r="I9" i="1"/>
  <c r="J9" i="1" s="1"/>
  <c r="L8" i="1"/>
  <c r="P8" i="1" s="1"/>
  <c r="I8" i="1"/>
  <c r="U8" i="1" s="1"/>
  <c r="X8" i="1" s="1"/>
  <c r="L7" i="1"/>
  <c r="E7" i="1" s="1"/>
  <c r="I7" i="1"/>
  <c r="J7" i="1" s="1"/>
  <c r="L6" i="1"/>
  <c r="P6" i="1" s="1"/>
  <c r="I6" i="1"/>
  <c r="J6" i="1" s="1"/>
  <c r="W18" i="1" l="1"/>
  <c r="U32" i="1"/>
  <c r="W22" i="1"/>
  <c r="W26" i="1"/>
  <c r="U16" i="1"/>
  <c r="X16" i="1" s="1"/>
  <c r="W20" i="1"/>
  <c r="E14" i="1"/>
  <c r="X39" i="1"/>
  <c r="X35" i="1"/>
  <c r="J8" i="1"/>
  <c r="V8" i="1" s="1"/>
  <c r="X33" i="1"/>
  <c r="W25" i="1"/>
  <c r="J24" i="1"/>
  <c r="V24" i="1" s="1"/>
  <c r="W24" i="1" s="1"/>
  <c r="R48" i="1"/>
  <c r="T48" i="1"/>
  <c r="X32" i="1"/>
  <c r="S32" i="1"/>
  <c r="W32" i="1" s="1"/>
  <c r="X30" i="1"/>
  <c r="W36" i="1"/>
  <c r="W44" i="1"/>
  <c r="W15" i="1"/>
  <c r="W27" i="1"/>
  <c r="W31" i="1"/>
  <c r="W12" i="1"/>
  <c r="X24" i="1"/>
  <c r="X31" i="1"/>
  <c r="U12" i="1"/>
  <c r="X12" i="1" s="1"/>
  <c r="E6" i="1"/>
  <c r="J33" i="1"/>
  <c r="V33" i="1" s="1"/>
  <c r="W33" i="1" s="1"/>
  <c r="J34" i="1"/>
  <c r="V34" i="1" s="1"/>
  <c r="W43" i="1"/>
  <c r="U40" i="1"/>
  <c r="X40" i="1" s="1"/>
  <c r="W19" i="1"/>
  <c r="U28" i="1"/>
  <c r="X28" i="1" s="1"/>
  <c r="J35" i="1"/>
  <c r="V35" i="1" s="1"/>
  <c r="J39" i="1"/>
  <c r="V39" i="1" s="1"/>
  <c r="W39" i="1" s="1"/>
  <c r="J41" i="1"/>
  <c r="V41" i="1" s="1"/>
  <c r="W41" i="1" s="1"/>
  <c r="J42" i="1"/>
  <c r="V42" i="1" s="1"/>
  <c r="U36" i="1"/>
  <c r="X36" i="1" s="1"/>
  <c r="U20" i="1"/>
  <c r="X20" i="1" s="1"/>
  <c r="W28" i="1"/>
  <c r="U44" i="1"/>
  <c r="X44" i="1" s="1"/>
  <c r="W13" i="1"/>
  <c r="W42" i="1"/>
  <c r="J30" i="1"/>
  <c r="V30" i="1" s="1"/>
  <c r="W30" i="1" s="1"/>
  <c r="U43" i="1"/>
  <c r="X43" i="1" s="1"/>
  <c r="U31" i="1"/>
  <c r="U27" i="1"/>
  <c r="X27" i="1" s="1"/>
  <c r="U23" i="1"/>
  <c r="X23" i="1" s="1"/>
  <c r="U19" i="1"/>
  <c r="X19" i="1" s="1"/>
  <c r="U15" i="1"/>
  <c r="X15" i="1" s="1"/>
  <c r="U11" i="1"/>
  <c r="X11" i="1" s="1"/>
  <c r="W21" i="1"/>
  <c r="W23" i="1"/>
  <c r="E10" i="1"/>
  <c r="E18" i="1"/>
  <c r="U46" i="1"/>
  <c r="X46" i="1" s="1"/>
  <c r="U38" i="1"/>
  <c r="X38" i="1" s="1"/>
  <c r="U26" i="1"/>
  <c r="X26" i="1" s="1"/>
  <c r="U22" i="1"/>
  <c r="X22" i="1" s="1"/>
  <c r="U18" i="1"/>
  <c r="X18" i="1" s="1"/>
  <c r="U14" i="1"/>
  <c r="X14" i="1" s="1"/>
  <c r="U9" i="1"/>
  <c r="X9" i="1" s="1"/>
  <c r="W14" i="1"/>
  <c r="W34" i="1"/>
  <c r="W40" i="1"/>
  <c r="J37" i="1"/>
  <c r="V37" i="1" s="1"/>
  <c r="P25" i="1"/>
  <c r="U45" i="1"/>
  <c r="X45" i="1" s="1"/>
  <c r="U29" i="1"/>
  <c r="X29" i="1" s="1"/>
  <c r="U25" i="1"/>
  <c r="X25" i="1" s="1"/>
  <c r="U21" i="1"/>
  <c r="X21" i="1" s="1"/>
  <c r="U17" i="1"/>
  <c r="X17" i="1" s="1"/>
  <c r="U13" i="1"/>
  <c r="X13" i="1" s="1"/>
  <c r="W29" i="1"/>
  <c r="W16" i="1"/>
  <c r="W35" i="1"/>
  <c r="U10" i="1"/>
  <c r="X10" i="1" s="1"/>
  <c r="W46" i="1"/>
  <c r="W45" i="1"/>
  <c r="W37" i="1"/>
  <c r="W17" i="1"/>
  <c r="W8" i="1"/>
  <c r="W11" i="1"/>
  <c r="P7" i="1"/>
  <c r="E11" i="1"/>
  <c r="E15" i="1"/>
  <c r="P19" i="1"/>
  <c r="E8" i="1"/>
  <c r="E12" i="1"/>
  <c r="P16" i="1"/>
  <c r="E20" i="1"/>
  <c r="E9" i="1"/>
  <c r="E13" i="1"/>
  <c r="E17" i="1"/>
  <c r="E21" i="1"/>
  <c r="S48" i="1" l="1"/>
  <c r="X48" i="1"/>
  <c r="V48" i="1"/>
  <c r="W48" i="1"/>
  <c r="U48" i="1"/>
</calcChain>
</file>

<file path=xl/sharedStrings.xml><?xml version="1.0" encoding="utf-8"?>
<sst xmlns="http://schemas.openxmlformats.org/spreadsheetml/2006/main" count="208" uniqueCount="84">
  <si>
    <t>SYSTEM NAME:</t>
  </si>
  <si>
    <t>SKYLARK250</t>
  </si>
  <si>
    <t>Version no.</t>
  </si>
  <si>
    <t>0.1.1</t>
  </si>
  <si>
    <t>Block library</t>
  </si>
  <si>
    <t>Name</t>
  </si>
  <si>
    <t>Width (mm)</t>
  </si>
  <si>
    <t>Length (mm)</t>
  </si>
  <si>
    <t>Height (mm)</t>
  </si>
  <si>
    <t>Est. mass (kg)</t>
  </si>
  <si>
    <t>Structural timber</t>
  </si>
  <si>
    <t>Sheet quantity</t>
  </si>
  <si>
    <t>Optimisation</t>
  </si>
  <si>
    <t>Manufacturing time (hrs)</t>
  </si>
  <si>
    <t>Manufacturing cost</t>
  </si>
  <si>
    <t>Insulation type</t>
  </si>
  <si>
    <t>Insulation (m2)</t>
  </si>
  <si>
    <t>Fixings</t>
  </si>
  <si>
    <t>Quantity (units)</t>
  </si>
  <si>
    <t>Est. assembly time (person-hrs)</t>
  </si>
  <si>
    <t>kgCO2e (A1-A3)</t>
  </si>
  <si>
    <t>SKYLARK250_FLOOR-S</t>
  </si>
  <si>
    <t>18mm spruce plywood</t>
  </si>
  <si>
    <t>Polyester insulation</t>
  </si>
  <si>
    <t>Brad nails</t>
  </si>
  <si>
    <t>SKYLARK250_FLOOR-M</t>
  </si>
  <si>
    <t>SKYLARK250_FLOOR-L</t>
  </si>
  <si>
    <t>SKYLARK250_END_S</t>
  </si>
  <si>
    <t>SKYLARK250_END_M</t>
  </si>
  <si>
    <t>SKYLARK250_END_L</t>
  </si>
  <si>
    <t>SKYLARK250_CORNER-S</t>
  </si>
  <si>
    <t>SKYLARK250_CORNER-M</t>
  </si>
  <si>
    <t>SKYLARK250_CORNER-XL</t>
  </si>
  <si>
    <t>SKYLARK250_WALL-S</t>
  </si>
  <si>
    <t>SKYLARK250_WALL-M</t>
  </si>
  <si>
    <t>SKYLARK250_WALL-XL</t>
  </si>
  <si>
    <t>SKYLARK250_WALL-G1</t>
  </si>
  <si>
    <t>SKYLARK250_WALL-G2</t>
  </si>
  <si>
    <t>SKYLARK250_WALL-G3</t>
  </si>
  <si>
    <t>SKYLARK250_WALL-G4</t>
  </si>
  <si>
    <t>SKYLARK250_WINDOW-S1</t>
  </si>
  <si>
    <t>SKYLARK250_WINDOW-M1</t>
  </si>
  <si>
    <t>SKYLARK250_WINDOW-XL1</t>
  </si>
  <si>
    <t>SKYLARK250_DOOR-S1</t>
  </si>
  <si>
    <t>SKYLARK250_DOOR-M1</t>
  </si>
  <si>
    <t>SKYLARK250_DOOR-XL1</t>
  </si>
  <si>
    <t>SKYLARK250_ROOF-G</t>
  </si>
  <si>
    <t>SKYLARK250_VERGE-G</t>
  </si>
  <si>
    <t>SKYLARK250_COMB-A/END-X1</t>
  </si>
  <si>
    <t>SKYLARK250_COMB-A/END-X2</t>
  </si>
  <si>
    <t>SKYLARK250_COMB-A/END-X3</t>
  </si>
  <si>
    <t>SKYLARK250_COMB-A/MID-1</t>
  </si>
  <si>
    <t>SKYLARK250_COMB-A/END-Y1</t>
  </si>
  <si>
    <t>SKYLARK250_COMB-A/END-Y2</t>
  </si>
  <si>
    <t>SKYLARK250_COMB-A/END-Y3</t>
  </si>
  <si>
    <t>SKYLARK250_COMB-B/END-X1</t>
  </si>
  <si>
    <t>SKYLARK250_COMB-B/END-X2</t>
  </si>
  <si>
    <t>SKYLARK250_COMB-B/END-X3</t>
  </si>
  <si>
    <t>SKYLARK250_COMB-B/MID-1</t>
  </si>
  <si>
    <t>SKYLARK250_COMB-B/END-Y1</t>
  </si>
  <si>
    <t>SKYLARK250_COMB-B/END-Y2</t>
  </si>
  <si>
    <t>SKYLARK250_COMB-G/MID-Y1</t>
  </si>
  <si>
    <t>SKYLARK250_COMB-G/END-X1</t>
  </si>
  <si>
    <t>SKYLARK250_COMB-G/MID-X1</t>
  </si>
  <si>
    <t>SKYLARK250_STAIRS_M1</t>
  </si>
  <si>
    <t>Materials Menu</t>
  </si>
  <si>
    <t>Y (m)</t>
  </si>
  <si>
    <t>X (m)</t>
  </si>
  <si>
    <t>Z (m)</t>
  </si>
  <si>
    <t>Volume (m3)</t>
  </si>
  <si>
    <t>Density (kg/m3)</t>
  </si>
  <si>
    <t>Mass (kg)</t>
  </si>
  <si>
    <t>kgCO2e/kg (A1-A3)</t>
  </si>
  <si>
    <t>Embodied C02 total</t>
  </si>
  <si>
    <t>Total manufacturing time</t>
  </si>
  <si>
    <t>Average cost</t>
  </si>
  <si>
    <t>Total manufacturing cost</t>
  </si>
  <si>
    <t>Total assembly time</t>
  </si>
  <si>
    <t>Number of sheets</t>
  </si>
  <si>
    <t>TOTALS</t>
  </si>
  <si>
    <t>Total block cost</t>
  </si>
  <si>
    <t>Total build cost (block costs + manufacturing costs)</t>
  </si>
  <si>
    <t>Total time (assembly + manufacturing)</t>
  </si>
  <si>
    <t>Number of blocks used in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</si>
</sst>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£]#,##0.00"/>
    <numFmt numFmtId="166" formatCode="&quot;£&quot;#,##0.00"/>
    <numFmt numFmtId="167" formatCode="[$£-452]#,##0.00"/>
  </numFmts>
  <fonts count="24">
    <font>
      <sz val="10"/>
      <color rgb="FF000000"/>
      <name val="Arial"/>
    </font>
    <font>
      <b/>
      <sz val="12"/>
      <color rgb="FFFFFFFF"/>
      <name val="Consolas"/>
    </font>
    <font>
      <sz val="10"/>
      <color rgb="FFFFFFFF"/>
      <name val="Consolas"/>
    </font>
    <font>
      <sz val="10"/>
      <color rgb="FFFFFFFF"/>
      <name val="Arial"/>
    </font>
    <font>
      <b/>
      <sz val="10"/>
      <color rgb="FFFFFFFF"/>
      <name val="Consolas"/>
    </font>
    <font>
      <sz val="10"/>
      <color rgb="FF434343"/>
      <name val="Consolas"/>
    </font>
    <font>
      <sz val="10"/>
      <color theme="1"/>
      <name val="Consolas"/>
    </font>
    <font>
      <sz val="10"/>
      <color theme="1"/>
      <name val="Arial"/>
    </font>
    <font>
      <b/>
      <sz val="10"/>
      <color theme="1"/>
      <name val="Consolas"/>
    </font>
    <font>
      <b/>
      <sz val="10"/>
      <color rgb="FFFFFFFF"/>
      <name val="Consolas"/>
    </font>
    <font>
      <b/>
      <sz val="10"/>
      <color theme="1"/>
      <name val="Consolas"/>
    </font>
    <font>
      <sz val="10"/>
      <color rgb="FF666666"/>
      <name val="Inter"/>
    </font>
    <font>
      <sz val="10"/>
      <color theme="1"/>
      <name val="Inter"/>
    </font>
    <font>
      <b/>
      <sz val="10"/>
      <color theme="1"/>
      <name val="Inter"/>
    </font>
    <font>
      <b/>
      <sz val="10"/>
      <color theme="1"/>
      <name val="Arial"/>
    </font>
    <font>
      <sz val="9"/>
      <color theme="1"/>
      <name val="Inter"/>
    </font>
    <font>
      <sz val="9"/>
      <color rgb="FF000000"/>
      <name val="Inter"/>
    </font>
    <font>
      <sz val="9"/>
      <color theme="1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Inter"/>
    </font>
    <font>
      <b/>
      <sz val="12"/>
      <color rgb="FF000000"/>
      <name val="Arial"/>
      <family val="2"/>
    </font>
    <font>
      <b/>
      <sz val="10"/>
      <color rgb="FFFFFFFF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9900FF"/>
        <bgColor rgb="FF9900FF"/>
      </patternFill>
    </fill>
    <fill>
      <patternFill patternType="solid">
        <fgColor rgb="FF00B050"/>
        <bgColor rgb="FFFF9900"/>
      </patternFill>
    </fill>
    <fill>
      <patternFill patternType="solid">
        <fgColor rgb="FF00B0F0"/>
        <bgColor rgb="FFFF9900"/>
      </patternFill>
    </fill>
    <fill>
      <patternFill patternType="solid">
        <fgColor rgb="FF7030A0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/>
    <xf numFmtId="0" fontId="5" fillId="3" borderId="0" xfId="0" applyFont="1" applyFill="1" applyAlignment="1"/>
    <xf numFmtId="0" fontId="6" fillId="0" borderId="0" xfId="0" applyFont="1"/>
    <xf numFmtId="0" fontId="7" fillId="0" borderId="0" xfId="0" applyFont="1" applyAlignment="1"/>
    <xf numFmtId="0" fontId="6" fillId="4" borderId="0" xfId="0" applyFont="1" applyFill="1" applyAlignment="1"/>
    <xf numFmtId="0" fontId="6" fillId="4" borderId="0" xfId="0" applyFont="1" applyFill="1"/>
    <xf numFmtId="0" fontId="8" fillId="4" borderId="0" xfId="0" applyFont="1" applyFill="1" applyAlignment="1"/>
    <xf numFmtId="0" fontId="7" fillId="4" borderId="0" xfId="0" applyFont="1" applyFill="1"/>
    <xf numFmtId="0" fontId="4" fillId="5" borderId="0" xfId="0" applyFont="1" applyFill="1" applyAlignment="1"/>
    <xf numFmtId="0" fontId="2" fillId="5" borderId="0" xfId="0" applyFont="1" applyFill="1"/>
    <xf numFmtId="0" fontId="9" fillId="6" borderId="0" xfId="0" applyFont="1" applyFill="1" applyAlignment="1"/>
    <xf numFmtId="0" fontId="11" fillId="0" borderId="0" xfId="0" applyFont="1" applyAlignment="1"/>
    <xf numFmtId="3" fontId="12" fillId="0" borderId="0" xfId="0" applyNumberFormat="1" applyFont="1" applyAlignment="1"/>
    <xf numFmtId="164" fontId="13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4" fontId="12" fillId="0" borderId="0" xfId="0" applyNumberFormat="1" applyFont="1" applyAlignment="1"/>
    <xf numFmtId="9" fontId="12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/>
    </xf>
    <xf numFmtId="164" fontId="14" fillId="0" borderId="0" xfId="0" applyNumberFormat="1" applyFont="1"/>
    <xf numFmtId="0" fontId="11" fillId="0" borderId="0" xfId="0" applyFont="1" applyAlignment="1"/>
    <xf numFmtId="0" fontId="11" fillId="0" borderId="0" xfId="0" applyFont="1" applyAlignment="1"/>
    <xf numFmtId="3" fontId="12" fillId="4" borderId="0" xfId="0" applyNumberFormat="1" applyFont="1" applyFill="1" applyAlignment="1"/>
    <xf numFmtId="3" fontId="12" fillId="0" borderId="0" xfId="0" applyNumberFormat="1" applyFont="1" applyAlignment="1"/>
    <xf numFmtId="3" fontId="1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/>
    <xf numFmtId="0" fontId="14" fillId="0" borderId="0" xfId="0" applyFont="1"/>
    <xf numFmtId="165" fontId="7" fillId="0" borderId="0" xfId="0" applyNumberFormat="1" applyFont="1"/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5" fillId="0" borderId="0" xfId="0" applyFont="1"/>
    <xf numFmtId="164" fontId="15" fillId="0" borderId="0" xfId="0" applyNumberFormat="1" applyFont="1"/>
    <xf numFmtId="0" fontId="16" fillId="0" borderId="0" xfId="0" applyFont="1" applyAlignment="1"/>
    <xf numFmtId="0" fontId="15" fillId="0" borderId="0" xfId="0" applyFont="1" applyAlignment="1">
      <alignment horizontal="left"/>
    </xf>
    <xf numFmtId="2" fontId="16" fillId="0" borderId="0" xfId="0" applyNumberFormat="1" applyFont="1" applyAlignment="1"/>
    <xf numFmtId="0" fontId="17" fillId="0" borderId="0" xfId="0" applyFont="1" applyAlignment="1"/>
    <xf numFmtId="0" fontId="17" fillId="0" borderId="0" xfId="0" applyFont="1"/>
    <xf numFmtId="0" fontId="4" fillId="6" borderId="0" xfId="0" applyFont="1" applyFill="1" applyAlignment="1"/>
    <xf numFmtId="0" fontId="2" fillId="2" borderId="0" xfId="0" applyNumberFormat="1" applyFont="1" applyFill="1"/>
    <xf numFmtId="0" fontId="6" fillId="0" borderId="0" xfId="0" applyNumberFormat="1" applyFont="1"/>
    <xf numFmtId="0" fontId="6" fillId="4" borderId="0" xfId="0" applyNumberFormat="1" applyFont="1" applyFill="1" applyAlignment="1"/>
    <xf numFmtId="0" fontId="2" fillId="5" borderId="0" xfId="0" applyNumberFormat="1" applyFont="1" applyFill="1"/>
    <xf numFmtId="0" fontId="12" fillId="0" borderId="0" xfId="0" applyNumberFormat="1" applyFont="1" applyAlignment="1">
      <alignment horizontal="right"/>
    </xf>
    <xf numFmtId="0" fontId="7" fillId="0" borderId="0" xfId="0" applyNumberFormat="1" applyFont="1"/>
    <xf numFmtId="0" fontId="0" fillId="0" borderId="0" xfId="0" applyNumberFormat="1" applyFont="1" applyAlignment="1"/>
    <xf numFmtId="166" fontId="15" fillId="0" borderId="0" xfId="0" applyNumberFormat="1" applyFont="1"/>
    <xf numFmtId="167" fontId="12" fillId="0" borderId="0" xfId="0" applyNumberFormat="1" applyFont="1" applyAlignment="1">
      <alignment horizontal="right"/>
    </xf>
    <xf numFmtId="0" fontId="18" fillId="0" borderId="0" xfId="0" applyFont="1" applyAlignment="1"/>
    <xf numFmtId="0" fontId="19" fillId="0" borderId="0" xfId="0" applyFont="1" applyAlignment="1">
      <alignment horizontal="right"/>
    </xf>
    <xf numFmtId="0" fontId="19" fillId="0" borderId="0" xfId="0" applyFont="1" applyAlignment="1"/>
    <xf numFmtId="0" fontId="19" fillId="0" borderId="0" xfId="0" applyFont="1"/>
    <xf numFmtId="4" fontId="13" fillId="0" borderId="0" xfId="0" applyNumberFormat="1" applyFont="1" applyAlignment="1"/>
    <xf numFmtId="165" fontId="13" fillId="0" borderId="0" xfId="0" applyNumberFormat="1" applyFont="1" applyAlignment="1">
      <alignment horizontal="right"/>
    </xf>
    <xf numFmtId="0" fontId="20" fillId="0" borderId="0" xfId="0" applyFont="1" applyAlignment="1"/>
    <xf numFmtId="167" fontId="20" fillId="0" borderId="0" xfId="0" applyNumberFormat="1" applyFont="1" applyAlignment="1"/>
    <xf numFmtId="0" fontId="21" fillId="0" borderId="0" xfId="0" applyNumberFormat="1" applyFont="1" applyAlignment="1">
      <alignment horizontal="right"/>
    </xf>
    <xf numFmtId="167" fontId="22" fillId="0" borderId="0" xfId="0" applyNumberFormat="1" applyFont="1" applyAlignment="1"/>
    <xf numFmtId="166" fontId="12" fillId="0" borderId="0" xfId="0" applyNumberFormat="1" applyFont="1" applyAlignment="1">
      <alignment horizontal="right"/>
    </xf>
    <xf numFmtId="0" fontId="22" fillId="0" borderId="0" xfId="0" applyFont="1" applyAlignment="1"/>
    <xf numFmtId="0" fontId="9" fillId="6" borderId="0" xfId="0" applyFont="1" applyFill="1" applyAlignment="1">
      <alignment vertical="top" wrapText="1"/>
    </xf>
    <xf numFmtId="0" fontId="10" fillId="3" borderId="0" xfId="0" applyFont="1" applyFill="1" applyAlignment="1">
      <alignment vertical="top" wrapText="1"/>
    </xf>
    <xf numFmtId="0" fontId="9" fillId="7" borderId="0" xfId="0" applyFont="1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9" fillId="9" borderId="0" xfId="0" applyFont="1" applyFill="1" applyAlignment="1">
      <alignment vertical="top" wrapText="1"/>
    </xf>
    <xf numFmtId="0" fontId="4" fillId="10" borderId="0" xfId="0" applyNumberFormat="1" applyFont="1" applyFill="1" applyAlignment="1">
      <alignment vertical="top" wrapText="1"/>
    </xf>
    <xf numFmtId="0" fontId="4" fillId="11" borderId="0" xfId="0" applyFont="1" applyFill="1" applyAlignment="1">
      <alignment vertical="top" wrapText="1"/>
    </xf>
    <xf numFmtId="0" fontId="23" fillId="6" borderId="0" xfId="0" applyFont="1" applyFill="1" applyAlignment="1">
      <alignment vertical="top" wrapText="1"/>
    </xf>
    <xf numFmtId="0" fontId="4" fillId="6" borderId="0" xfId="0" applyFont="1" applyFill="1" applyAlignment="1">
      <alignment vertical="top" wrapText="1"/>
    </xf>
    <xf numFmtId="0" fontId="4" fillId="12" borderId="0" xfId="0" applyFont="1" applyFill="1" applyAlignment="1">
      <alignment vertical="top" wrapText="1"/>
    </xf>
    <xf numFmtId="0" fontId="23" fillId="12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68"/>
  <sheetViews>
    <sheetView tabSelected="1" topLeftCell="A10" workbookViewId="0">
      <pane xSplit="1" topLeftCell="I1" activePane="topRight" state="frozen"/>
      <selection pane="topRight" activeCell="O51" sqref="O51"/>
    </sheetView>
  </sheetViews>
  <sheetFormatPr defaultColWidth="14.453125" defaultRowHeight="15.75" customHeight="1"/>
  <cols>
    <col min="1" max="1" width="29.453125" customWidth="1"/>
    <col min="2" max="2" width="16.81640625" hidden="1" customWidth="1"/>
    <col min="3" max="3" width="15.08984375" hidden="1" customWidth="1"/>
    <col min="4" max="4" width="15.7265625" hidden="1" customWidth="1"/>
    <col min="5" max="5" width="10.26953125" hidden="1" customWidth="1"/>
    <col min="6" max="6" width="24.08984375" hidden="1" customWidth="1"/>
    <col min="7" max="7" width="17.54296875" customWidth="1"/>
    <col min="8" max="8" width="15.26953125" hidden="1" customWidth="1"/>
    <col min="9" max="9" width="19.81640625" customWidth="1"/>
    <col min="10" max="10" width="19.54296875" customWidth="1"/>
    <col min="11" max="11" width="22" hidden="1" customWidth="1"/>
    <col min="12" max="12" width="16.81640625" hidden="1" customWidth="1"/>
    <col min="13" max="13" width="15.81640625" hidden="1" customWidth="1"/>
    <col min="14" max="14" width="17.26953125" hidden="1" customWidth="1"/>
    <col min="15" max="15" width="20.453125" customWidth="1"/>
    <col min="16" max="16" width="14.08984375" hidden="1" customWidth="1"/>
    <col min="17" max="18" width="19.54296875" style="48" customWidth="1"/>
    <col min="19" max="20" width="19.54296875" customWidth="1"/>
    <col min="21" max="22" width="20.453125" customWidth="1"/>
    <col min="23" max="23" width="20.36328125" customWidth="1"/>
  </cols>
  <sheetData>
    <row r="1" spans="1:24" ht="33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2"/>
      <c r="R1" s="42"/>
      <c r="S1" s="2"/>
      <c r="T1" s="2"/>
      <c r="U1" s="2"/>
      <c r="V1" s="2"/>
      <c r="W1" s="2"/>
      <c r="X1" s="2"/>
    </row>
    <row r="2" spans="1:24" ht="13">
      <c r="A2" s="4" t="s">
        <v>2</v>
      </c>
      <c r="B2" s="5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43"/>
      <c r="R2" s="43"/>
      <c r="S2" s="6"/>
      <c r="T2" s="6"/>
      <c r="U2" s="6"/>
      <c r="V2" s="6"/>
      <c r="W2" s="6"/>
      <c r="X2" s="6"/>
    </row>
    <row r="3" spans="1:24" ht="13">
      <c r="A3" s="8"/>
      <c r="B3" s="8"/>
      <c r="C3" s="8"/>
      <c r="D3" s="8"/>
      <c r="E3" s="9"/>
      <c r="F3" s="8"/>
      <c r="G3" s="8"/>
      <c r="H3" s="8"/>
      <c r="I3" s="8"/>
      <c r="J3" s="8"/>
      <c r="K3" s="8"/>
      <c r="L3" s="8"/>
      <c r="M3" s="8"/>
      <c r="N3" s="10"/>
      <c r="O3" s="9"/>
      <c r="P3" s="11"/>
      <c r="Q3" s="44"/>
      <c r="R3" s="44"/>
      <c r="S3" s="8"/>
      <c r="T3" s="8"/>
      <c r="U3" s="9"/>
      <c r="V3" s="9"/>
      <c r="W3" s="9"/>
      <c r="X3" s="9"/>
    </row>
    <row r="4" spans="1:24" ht="13">
      <c r="A4" s="12" t="s">
        <v>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45"/>
      <c r="R4" s="45"/>
      <c r="S4" s="13"/>
      <c r="T4" s="13"/>
      <c r="U4" s="13"/>
      <c r="V4" s="13"/>
      <c r="W4" s="13"/>
      <c r="X4" s="13"/>
    </row>
    <row r="5" spans="1:24" s="74" customFormat="1" ht="52">
      <c r="A5" s="63" t="s">
        <v>5</v>
      </c>
      <c r="B5" s="63" t="s">
        <v>6</v>
      </c>
      <c r="C5" s="63" t="s">
        <v>7</v>
      </c>
      <c r="D5" s="63" t="s">
        <v>8</v>
      </c>
      <c r="E5" s="63" t="s">
        <v>9</v>
      </c>
      <c r="F5" s="64" t="s">
        <v>10</v>
      </c>
      <c r="G5" s="64" t="s">
        <v>11</v>
      </c>
      <c r="H5" s="64" t="s">
        <v>12</v>
      </c>
      <c r="I5" s="65" t="s">
        <v>13</v>
      </c>
      <c r="J5" s="65" t="s">
        <v>14</v>
      </c>
      <c r="K5" s="66" t="s">
        <v>15</v>
      </c>
      <c r="L5" s="66" t="s">
        <v>16</v>
      </c>
      <c r="M5" s="67" t="s">
        <v>17</v>
      </c>
      <c r="N5" s="67" t="s">
        <v>18</v>
      </c>
      <c r="O5" s="63" t="s">
        <v>19</v>
      </c>
      <c r="P5" s="63" t="s">
        <v>20</v>
      </c>
      <c r="Q5" s="68" t="s">
        <v>83</v>
      </c>
      <c r="R5" s="68" t="s">
        <v>78</v>
      </c>
      <c r="S5" s="69" t="s">
        <v>80</v>
      </c>
      <c r="T5" s="70" t="s">
        <v>77</v>
      </c>
      <c r="U5" s="71" t="s">
        <v>74</v>
      </c>
      <c r="V5" s="71" t="s">
        <v>76</v>
      </c>
      <c r="W5" s="72" t="s">
        <v>81</v>
      </c>
      <c r="X5" s="73" t="s">
        <v>82</v>
      </c>
    </row>
    <row r="6" spans="1:24" ht="13">
      <c r="A6" s="15" t="s">
        <v>21</v>
      </c>
      <c r="B6" s="16">
        <v>4236</v>
      </c>
      <c r="C6" s="16">
        <v>600</v>
      </c>
      <c r="D6" s="16">
        <v>380</v>
      </c>
      <c r="E6" s="17">
        <f>(VLOOKUP(F6,Ref!$A$3:$I$20,7,FALSE)*G6*H6)+(VLOOKUP(M6,Ref!$A$3:$I$20,7,FALSE)*L6)</f>
        <v>93.681950400000005</v>
      </c>
      <c r="F6" s="18" t="s">
        <v>22</v>
      </c>
      <c r="G6" s="19">
        <v>4</v>
      </c>
      <c r="H6" s="20">
        <v>0.9</v>
      </c>
      <c r="I6" s="19">
        <f t="shared" ref="I6:I46" si="0">G6*0.5</f>
        <v>2</v>
      </c>
      <c r="J6" s="21">
        <f t="shared" ref="J6:J46" si="1">60*I6</f>
        <v>120</v>
      </c>
      <c r="K6" s="18" t="s">
        <v>23</v>
      </c>
      <c r="L6" s="18">
        <f t="shared" ref="L6:L11" si="2">(B6/1000)*(C6/1000)</f>
        <v>2.5415999999999999</v>
      </c>
      <c r="M6" s="18" t="s">
        <v>24</v>
      </c>
      <c r="N6" s="7">
        <v>0.1</v>
      </c>
      <c r="O6" s="18">
        <v>0.5</v>
      </c>
      <c r="P6" s="22">
        <f>(G6*Ref!$I$3)+(L6*Ref!$I$5)</f>
        <v>-153.12902399999999</v>
      </c>
      <c r="Q6" s="46"/>
      <c r="R6" s="46">
        <f t="shared" ref="R6:R7" si="3">Q6*G6</f>
        <v>0</v>
      </c>
      <c r="S6" s="21">
        <f>R6*Ref!J3</f>
        <v>0</v>
      </c>
      <c r="T6" s="18">
        <f t="shared" ref="T6:T7" si="4">O6*Q6</f>
        <v>0</v>
      </c>
      <c r="U6" s="18">
        <f t="shared" ref="U6:U7" si="5">Q6*I6</f>
        <v>0</v>
      </c>
      <c r="V6" s="50">
        <f t="shared" ref="V6:V7" si="6">J6*Q6</f>
        <v>0</v>
      </c>
      <c r="W6" s="50">
        <f t="shared" ref="W6:W46" si="7">S6+V6</f>
        <v>0</v>
      </c>
      <c r="X6">
        <f t="shared" ref="X6:X7" si="8">T6+U6</f>
        <v>0</v>
      </c>
    </row>
    <row r="7" spans="1:24" ht="13">
      <c r="A7" s="15" t="s">
        <v>25</v>
      </c>
      <c r="B7" s="16">
        <v>5436</v>
      </c>
      <c r="C7" s="16">
        <v>600</v>
      </c>
      <c r="D7" s="16">
        <v>380</v>
      </c>
      <c r="E7" s="17">
        <f>(VLOOKUP(F7,Ref!$A$3:$I$20,7,FALSE)*G7*H7)+(VLOOKUP(M7,Ref!$A$3:$I$20,7,FALSE)*L7)</f>
        <v>93.717950399999992</v>
      </c>
      <c r="F7" s="18" t="s">
        <v>22</v>
      </c>
      <c r="G7" s="19">
        <v>4</v>
      </c>
      <c r="H7" s="20">
        <v>0.9</v>
      </c>
      <c r="I7" s="19">
        <f t="shared" si="0"/>
        <v>2</v>
      </c>
      <c r="J7" s="21">
        <f t="shared" si="1"/>
        <v>120</v>
      </c>
      <c r="K7" s="18" t="s">
        <v>23</v>
      </c>
      <c r="L7" s="18">
        <f t="shared" si="2"/>
        <v>3.2616000000000001</v>
      </c>
      <c r="M7" s="18" t="s">
        <v>24</v>
      </c>
      <c r="N7" s="7">
        <v>0.1</v>
      </c>
      <c r="O7" s="18">
        <v>0.8</v>
      </c>
      <c r="P7" s="22">
        <f>(G7*Ref!$I$3)+(L7*Ref!$I$5)</f>
        <v>-152.33702399999999</v>
      </c>
      <c r="Q7" s="46"/>
      <c r="R7" s="46">
        <f t="shared" si="3"/>
        <v>0</v>
      </c>
      <c r="S7" s="21">
        <f>R7*Ref!J3</f>
        <v>0</v>
      </c>
      <c r="T7" s="18">
        <f t="shared" si="4"/>
        <v>0</v>
      </c>
      <c r="U7" s="18">
        <f t="shared" si="5"/>
        <v>0</v>
      </c>
      <c r="V7" s="50">
        <f t="shared" si="6"/>
        <v>0</v>
      </c>
      <c r="W7" s="50">
        <f t="shared" si="7"/>
        <v>0</v>
      </c>
      <c r="X7">
        <f t="shared" si="8"/>
        <v>0</v>
      </c>
    </row>
    <row r="8" spans="1:24" ht="13">
      <c r="A8" s="15" t="s">
        <v>26</v>
      </c>
      <c r="B8" s="16">
        <v>6036</v>
      </c>
      <c r="C8" s="16">
        <v>600</v>
      </c>
      <c r="D8" s="16">
        <v>380</v>
      </c>
      <c r="E8" s="17">
        <f>(VLOOKUP(F8,Ref!$A$3:$I$20,7,FALSE)*G8*H8)+(VLOOKUP(M8,Ref!$A$3:$I$20,7,FALSE)*L8)</f>
        <v>105.43030919999998</v>
      </c>
      <c r="F8" s="18" t="s">
        <v>22</v>
      </c>
      <c r="G8" s="19">
        <v>4.5</v>
      </c>
      <c r="H8" s="20">
        <v>0.9</v>
      </c>
      <c r="I8" s="19">
        <f t="shared" si="0"/>
        <v>2.25</v>
      </c>
      <c r="J8" s="21">
        <f t="shared" si="1"/>
        <v>135</v>
      </c>
      <c r="K8" s="18" t="s">
        <v>23</v>
      </c>
      <c r="L8" s="18">
        <f t="shared" si="2"/>
        <v>3.6215999999999995</v>
      </c>
      <c r="M8" s="18" t="s">
        <v>24</v>
      </c>
      <c r="N8" s="7">
        <v>0.1</v>
      </c>
      <c r="O8" s="18">
        <v>1</v>
      </c>
      <c r="P8" s="22">
        <f>(G8*Ref!$I$3)+(L8*Ref!$I$5)</f>
        <v>-171.431622</v>
      </c>
      <c r="Q8" s="46">
        <v>32</v>
      </c>
      <c r="R8" s="46">
        <f>Q8*G8</f>
        <v>144</v>
      </c>
      <c r="S8" s="21">
        <f>R8*Ref!J3</f>
        <v>6048</v>
      </c>
      <c r="T8" s="18">
        <f>O8*Q8</f>
        <v>32</v>
      </c>
      <c r="U8" s="18">
        <f>Q8*I8</f>
        <v>72</v>
      </c>
      <c r="V8" s="50">
        <f>J8*Q8</f>
        <v>4320</v>
      </c>
      <c r="W8" s="50">
        <f t="shared" si="7"/>
        <v>10368</v>
      </c>
      <c r="X8">
        <f>T8+U8</f>
        <v>104</v>
      </c>
    </row>
    <row r="9" spans="1:24" ht="13">
      <c r="A9" s="15" t="s">
        <v>27</v>
      </c>
      <c r="B9" s="16">
        <v>4236</v>
      </c>
      <c r="C9" s="16">
        <v>318</v>
      </c>
      <c r="D9" s="16">
        <v>380</v>
      </c>
      <c r="E9" s="17">
        <f>(VLOOKUP(F9,Ref!$A$3:$I$20,7,FALSE)*G9*H9)+(VLOOKUP(M9,Ref!$A$3:$I$20,7,FALSE)*L9)</f>
        <v>70.233505199999996</v>
      </c>
      <c r="F9" s="18" t="s">
        <v>22</v>
      </c>
      <c r="G9" s="19">
        <v>3</v>
      </c>
      <c r="H9" s="20">
        <v>0.9</v>
      </c>
      <c r="I9" s="19">
        <f t="shared" si="0"/>
        <v>1.5</v>
      </c>
      <c r="J9" s="21">
        <f t="shared" si="1"/>
        <v>90</v>
      </c>
      <c r="K9" s="18" t="s">
        <v>23</v>
      </c>
      <c r="L9" s="18">
        <f t="shared" si="2"/>
        <v>1.347048</v>
      </c>
      <c r="M9" s="18" t="s">
        <v>24</v>
      </c>
      <c r="N9" s="7">
        <v>0.1</v>
      </c>
      <c r="O9" s="18">
        <v>0.5</v>
      </c>
      <c r="P9" s="22">
        <f>(G9*Ref!$I$3)+(L9*Ref!$I$5)</f>
        <v>-115.4618352</v>
      </c>
      <c r="Q9" s="46"/>
      <c r="R9" s="46">
        <f t="shared" ref="R9:R46" si="9">Q9*G9</f>
        <v>0</v>
      </c>
      <c r="S9" s="21">
        <f>R9*Ref!J3</f>
        <v>0</v>
      </c>
      <c r="T9" s="18">
        <f t="shared" ref="T9:T46" si="10">O9*Q9</f>
        <v>0</v>
      </c>
      <c r="U9" s="18">
        <f t="shared" ref="U9:U46" si="11">Q9*I9</f>
        <v>0</v>
      </c>
      <c r="V9" s="50">
        <f t="shared" ref="V9:V10" si="12">J9*Q9</f>
        <v>0</v>
      </c>
      <c r="W9" s="50">
        <f t="shared" si="7"/>
        <v>0</v>
      </c>
      <c r="X9">
        <f t="shared" ref="X9:X46" si="13">T9+U9</f>
        <v>0</v>
      </c>
    </row>
    <row r="10" spans="1:24" ht="13">
      <c r="A10" s="15" t="s">
        <v>28</v>
      </c>
      <c r="B10" s="16">
        <v>5436</v>
      </c>
      <c r="C10" s="16">
        <v>318</v>
      </c>
      <c r="D10" s="16">
        <v>380</v>
      </c>
      <c r="E10" s="17">
        <f>(VLOOKUP(F10,Ref!$A$3:$I$20,7,FALSE)*G10*H10)+(VLOOKUP(M10,Ref!$A$3:$I$20,7,FALSE)*L10)</f>
        <v>81.946944000000016</v>
      </c>
      <c r="F10" s="18" t="s">
        <v>22</v>
      </c>
      <c r="G10" s="19">
        <v>3.5</v>
      </c>
      <c r="H10" s="20">
        <v>0.9</v>
      </c>
      <c r="I10" s="19">
        <f t="shared" si="0"/>
        <v>1.75</v>
      </c>
      <c r="J10" s="21">
        <f t="shared" si="1"/>
        <v>105</v>
      </c>
      <c r="K10" s="18" t="s">
        <v>23</v>
      </c>
      <c r="L10" s="18">
        <f t="shared" si="2"/>
        <v>1.728648</v>
      </c>
      <c r="M10" s="18" t="s">
        <v>24</v>
      </c>
      <c r="N10" s="7">
        <v>0.1</v>
      </c>
      <c r="O10" s="18">
        <v>0.5</v>
      </c>
      <c r="P10" s="22">
        <f>(G10*Ref!$I$3)+(L10*Ref!$I$5)</f>
        <v>-134.53267319999998</v>
      </c>
      <c r="Q10" s="46"/>
      <c r="R10" s="46">
        <f t="shared" si="9"/>
        <v>0</v>
      </c>
      <c r="S10" s="21">
        <f>R10*Ref!J3</f>
        <v>0</v>
      </c>
      <c r="T10" s="18">
        <f t="shared" si="10"/>
        <v>0</v>
      </c>
      <c r="U10" s="18">
        <f t="shared" si="11"/>
        <v>0</v>
      </c>
      <c r="V10" s="50">
        <f t="shared" si="12"/>
        <v>0</v>
      </c>
      <c r="W10" s="50">
        <f t="shared" si="7"/>
        <v>0</v>
      </c>
      <c r="X10">
        <f t="shared" si="13"/>
        <v>0</v>
      </c>
    </row>
    <row r="11" spans="1:24" ht="15" customHeight="1">
      <c r="A11" s="15" t="s">
        <v>29</v>
      </c>
      <c r="B11" s="16">
        <v>6036</v>
      </c>
      <c r="C11" s="16">
        <v>318</v>
      </c>
      <c r="D11" s="16">
        <v>380</v>
      </c>
      <c r="E11" s="17">
        <f>(VLOOKUP(F11,Ref!$A$3:$I$20,7,FALSE)*G11*H11)+(VLOOKUP(M11,Ref!$A$3:$I$20,7,FALSE)*L11)</f>
        <v>93.650842799999992</v>
      </c>
      <c r="F11" s="18" t="s">
        <v>22</v>
      </c>
      <c r="G11" s="19">
        <v>4</v>
      </c>
      <c r="H11" s="20">
        <v>0.9</v>
      </c>
      <c r="I11" s="19">
        <f t="shared" si="0"/>
        <v>2</v>
      </c>
      <c r="J11" s="21">
        <f t="shared" si="1"/>
        <v>120</v>
      </c>
      <c r="K11" s="18" t="s">
        <v>23</v>
      </c>
      <c r="L11" s="18">
        <f t="shared" si="2"/>
        <v>1.9194479999999998</v>
      </c>
      <c r="M11" s="18" t="s">
        <v>24</v>
      </c>
      <c r="N11" s="7">
        <v>0.1</v>
      </c>
      <c r="O11" s="18">
        <v>0.5</v>
      </c>
      <c r="P11" s="22">
        <f>(G11*Ref!$I$3)+(L11*Ref!$I$5)</f>
        <v>-153.81339119999998</v>
      </c>
      <c r="Q11" s="46">
        <v>4</v>
      </c>
      <c r="R11" s="46">
        <f t="shared" si="9"/>
        <v>16</v>
      </c>
      <c r="S11" s="21">
        <f>R11*Ref!J3</f>
        <v>672</v>
      </c>
      <c r="T11" s="18">
        <f t="shared" si="10"/>
        <v>2</v>
      </c>
      <c r="U11" s="18">
        <f t="shared" si="11"/>
        <v>8</v>
      </c>
      <c r="V11" s="50">
        <f>J11*Q11</f>
        <v>480</v>
      </c>
      <c r="W11" s="50">
        <f t="shared" si="7"/>
        <v>1152</v>
      </c>
      <c r="X11">
        <f t="shared" si="13"/>
        <v>10</v>
      </c>
    </row>
    <row r="12" spans="1:24" ht="15" customHeight="1">
      <c r="A12" s="23" t="s">
        <v>30</v>
      </c>
      <c r="B12" s="16">
        <v>318</v>
      </c>
      <c r="C12" s="16">
        <v>318</v>
      </c>
      <c r="D12" s="16">
        <v>2100</v>
      </c>
      <c r="E12" s="17">
        <f>(VLOOKUP(F12,Ref!$A$3:$I$20,7,FALSE)*G12*H12)+(VLOOKUP(M12,Ref!$A$3:$I$20,7,FALSE)*L12)</f>
        <v>29.269287000000002</v>
      </c>
      <c r="F12" s="18" t="s">
        <v>22</v>
      </c>
      <c r="G12" s="19">
        <v>1.25</v>
      </c>
      <c r="H12" s="20">
        <v>0.9</v>
      </c>
      <c r="I12" s="19">
        <f t="shared" si="0"/>
        <v>0.625</v>
      </c>
      <c r="J12" s="21">
        <f t="shared" si="1"/>
        <v>37.5</v>
      </c>
      <c r="K12" s="18" t="s">
        <v>23</v>
      </c>
      <c r="L12" s="18">
        <f t="shared" ref="L12:L21" si="14">(D12/1000)*(C12/1000)</f>
        <v>0.66780000000000006</v>
      </c>
      <c r="M12" s="18" t="s">
        <v>24</v>
      </c>
      <c r="N12" s="7">
        <v>0.1</v>
      </c>
      <c r="O12" s="18">
        <v>0.3</v>
      </c>
      <c r="P12" s="22">
        <f>(G12*Ref!$I$3)+(L12*Ref!$I$5)</f>
        <v>-47.991914999999999</v>
      </c>
      <c r="Q12" s="46"/>
      <c r="R12" s="46">
        <f t="shared" si="9"/>
        <v>0</v>
      </c>
      <c r="S12" s="21">
        <f>R12*Ref!J3</f>
        <v>0</v>
      </c>
      <c r="T12" s="18">
        <f t="shared" si="10"/>
        <v>0</v>
      </c>
      <c r="U12" s="18">
        <f t="shared" si="11"/>
        <v>0</v>
      </c>
      <c r="V12" s="50">
        <f t="shared" ref="V12:V46" si="15">J12*Q12</f>
        <v>0</v>
      </c>
      <c r="W12" s="50">
        <f t="shared" si="7"/>
        <v>0</v>
      </c>
      <c r="X12">
        <f t="shared" si="13"/>
        <v>0</v>
      </c>
    </row>
    <row r="13" spans="1:24" ht="13">
      <c r="A13" s="15" t="s">
        <v>31</v>
      </c>
      <c r="B13" s="16">
        <v>318</v>
      </c>
      <c r="C13" s="16">
        <v>318</v>
      </c>
      <c r="D13" s="16">
        <v>2400</v>
      </c>
      <c r="E13" s="17">
        <f>(VLOOKUP(F13,Ref!$A$3:$I$20,7,FALSE)*G13*H13)+(VLOOKUP(M13,Ref!$A$3:$I$20,7,FALSE)*L13)</f>
        <v>29.274057000000003</v>
      </c>
      <c r="F13" s="18" t="s">
        <v>22</v>
      </c>
      <c r="G13" s="19">
        <v>1.25</v>
      </c>
      <c r="H13" s="20">
        <v>0.9</v>
      </c>
      <c r="I13" s="19">
        <f t="shared" si="0"/>
        <v>0.625</v>
      </c>
      <c r="J13" s="21">
        <f t="shared" si="1"/>
        <v>37.5</v>
      </c>
      <c r="K13" s="18" t="s">
        <v>23</v>
      </c>
      <c r="L13" s="18">
        <f t="shared" si="14"/>
        <v>0.76319999999999999</v>
      </c>
      <c r="M13" s="18" t="s">
        <v>24</v>
      </c>
      <c r="N13" s="7">
        <v>0.1</v>
      </c>
      <c r="O13" s="18">
        <v>0.3</v>
      </c>
      <c r="P13" s="22">
        <f>(G13*Ref!$I$3)+(L13*Ref!$I$5)</f>
        <v>-47.886975</v>
      </c>
      <c r="Q13" s="46">
        <v>6</v>
      </c>
      <c r="R13" s="46">
        <f t="shared" si="9"/>
        <v>7.5</v>
      </c>
      <c r="S13" s="21">
        <f>R13*Ref!J3</f>
        <v>315</v>
      </c>
      <c r="T13" s="18">
        <f t="shared" si="10"/>
        <v>1.7999999999999998</v>
      </c>
      <c r="U13" s="18">
        <f t="shared" si="11"/>
        <v>3.75</v>
      </c>
      <c r="V13" s="50">
        <f t="shared" si="15"/>
        <v>225</v>
      </c>
      <c r="W13" s="50">
        <f t="shared" si="7"/>
        <v>540</v>
      </c>
      <c r="X13">
        <f t="shared" si="13"/>
        <v>5.55</v>
      </c>
    </row>
    <row r="14" spans="1:24" ht="15" customHeight="1">
      <c r="A14" s="15" t="s">
        <v>32</v>
      </c>
      <c r="B14" s="16">
        <v>318</v>
      </c>
      <c r="C14" s="16">
        <v>318</v>
      </c>
      <c r="D14" s="16">
        <v>3000</v>
      </c>
      <c r="E14" s="17">
        <f>(VLOOKUP(F14,Ref!$A$3:$I$20,7,FALSE)*G14*H14)+(VLOOKUP(M14,Ref!$A$3:$I$20,7,FALSE)*L14)</f>
        <v>46.825135199999998</v>
      </c>
      <c r="F14" s="18" t="s">
        <v>22</v>
      </c>
      <c r="G14" s="19">
        <v>2</v>
      </c>
      <c r="H14" s="20">
        <v>0.9</v>
      </c>
      <c r="I14" s="19">
        <f t="shared" si="0"/>
        <v>1</v>
      </c>
      <c r="J14" s="21">
        <f t="shared" si="1"/>
        <v>60</v>
      </c>
      <c r="K14" s="18" t="s">
        <v>23</v>
      </c>
      <c r="L14" s="18">
        <f t="shared" si="14"/>
        <v>0.95399999999999996</v>
      </c>
      <c r="M14" s="18" t="s">
        <v>24</v>
      </c>
      <c r="N14" s="7">
        <v>0.1</v>
      </c>
      <c r="O14" s="18">
        <v>0.5</v>
      </c>
      <c r="P14" s="22">
        <f>(G14*Ref!$I$3)+(L14*Ref!$I$5)</f>
        <v>-76.912991999999988</v>
      </c>
      <c r="Q14" s="46">
        <v>2</v>
      </c>
      <c r="R14" s="46">
        <f t="shared" si="9"/>
        <v>4</v>
      </c>
      <c r="S14" s="21">
        <f>R14*Ref!J3</f>
        <v>168</v>
      </c>
      <c r="T14" s="18">
        <f t="shared" si="10"/>
        <v>1</v>
      </c>
      <c r="U14" s="18">
        <f t="shared" si="11"/>
        <v>2</v>
      </c>
      <c r="V14" s="50">
        <f t="shared" si="15"/>
        <v>120</v>
      </c>
      <c r="W14" s="50">
        <f t="shared" si="7"/>
        <v>288</v>
      </c>
      <c r="X14">
        <f t="shared" si="13"/>
        <v>3</v>
      </c>
    </row>
    <row r="15" spans="1:24" ht="15" customHeight="1">
      <c r="A15" s="23" t="s">
        <v>33</v>
      </c>
      <c r="B15" s="16">
        <v>318</v>
      </c>
      <c r="C15" s="16">
        <v>600</v>
      </c>
      <c r="D15" s="16">
        <v>2100</v>
      </c>
      <c r="E15" s="17">
        <f>(VLOOKUP(F15,Ref!$A$3:$I$20,7,FALSE)*G15*H15)+(VLOOKUP(M15,Ref!$A$3:$I$20,7,FALSE)*L15)</f>
        <v>40.993255800000007</v>
      </c>
      <c r="F15" s="18" t="s">
        <v>22</v>
      </c>
      <c r="G15" s="19">
        <v>1.75</v>
      </c>
      <c r="H15" s="20">
        <v>0.9</v>
      </c>
      <c r="I15" s="19">
        <f t="shared" si="0"/>
        <v>0.875</v>
      </c>
      <c r="J15" s="21">
        <f t="shared" si="1"/>
        <v>52.5</v>
      </c>
      <c r="K15" s="18" t="s">
        <v>23</v>
      </c>
      <c r="L15" s="18">
        <f t="shared" si="14"/>
        <v>1.26</v>
      </c>
      <c r="M15" s="18" t="s">
        <v>24</v>
      </c>
      <c r="N15" s="7">
        <v>0.1</v>
      </c>
      <c r="O15" s="18">
        <v>0.5</v>
      </c>
      <c r="P15" s="22">
        <f>(G15*Ref!$I$3)+(L15*Ref!$I$5)</f>
        <v>-66.831092999999996</v>
      </c>
      <c r="Q15" s="46"/>
      <c r="R15" s="46">
        <f t="shared" si="9"/>
        <v>0</v>
      </c>
      <c r="S15" s="21">
        <f>R15*Ref!J3</f>
        <v>0</v>
      </c>
      <c r="T15" s="18">
        <f t="shared" si="10"/>
        <v>0</v>
      </c>
      <c r="U15" s="18">
        <f t="shared" si="11"/>
        <v>0</v>
      </c>
      <c r="V15" s="50">
        <f t="shared" si="15"/>
        <v>0</v>
      </c>
      <c r="W15" s="50">
        <f t="shared" si="7"/>
        <v>0</v>
      </c>
      <c r="X15">
        <f t="shared" si="13"/>
        <v>0</v>
      </c>
    </row>
    <row r="16" spans="1:24" ht="15" customHeight="1">
      <c r="A16" s="15" t="s">
        <v>34</v>
      </c>
      <c r="B16" s="16">
        <v>318</v>
      </c>
      <c r="C16" s="16">
        <v>600</v>
      </c>
      <c r="D16" s="16">
        <v>2400</v>
      </c>
      <c r="E16" s="17">
        <f>(VLOOKUP(F16,Ref!$A$3:$I$20,7,FALSE)*G16*H16)+(VLOOKUP(M16,Ref!$A$3:$I$20,7,FALSE)*L16)</f>
        <v>46.849435200000002</v>
      </c>
      <c r="F16" s="18" t="s">
        <v>22</v>
      </c>
      <c r="G16" s="19">
        <v>2</v>
      </c>
      <c r="H16" s="20">
        <v>0.9</v>
      </c>
      <c r="I16" s="19">
        <f t="shared" si="0"/>
        <v>1</v>
      </c>
      <c r="J16" s="21">
        <f t="shared" si="1"/>
        <v>60</v>
      </c>
      <c r="K16" s="18" t="s">
        <v>23</v>
      </c>
      <c r="L16" s="18">
        <f t="shared" si="14"/>
        <v>1.44</v>
      </c>
      <c r="M16" s="18" t="s">
        <v>24</v>
      </c>
      <c r="N16" s="7">
        <v>0.1</v>
      </c>
      <c r="O16" s="18">
        <v>0.5</v>
      </c>
      <c r="P16" s="22">
        <f>(G16*Ref!$I$3)+(L16*Ref!$I$5)</f>
        <v>-76.378391999999991</v>
      </c>
      <c r="Q16" s="46">
        <v>60</v>
      </c>
      <c r="R16" s="46">
        <f t="shared" si="9"/>
        <v>120</v>
      </c>
      <c r="S16" s="21">
        <f>R16*Ref!J3</f>
        <v>5040</v>
      </c>
      <c r="T16" s="18">
        <f t="shared" si="10"/>
        <v>30</v>
      </c>
      <c r="U16" s="18">
        <f t="shared" si="11"/>
        <v>60</v>
      </c>
      <c r="V16" s="50">
        <f t="shared" si="15"/>
        <v>3600</v>
      </c>
      <c r="W16" s="50">
        <f t="shared" si="7"/>
        <v>8640</v>
      </c>
      <c r="X16">
        <f t="shared" si="13"/>
        <v>90</v>
      </c>
    </row>
    <row r="17" spans="1:24" ht="13">
      <c r="A17" s="15" t="s">
        <v>35</v>
      </c>
      <c r="B17" s="16">
        <v>318</v>
      </c>
      <c r="C17" s="16">
        <v>600</v>
      </c>
      <c r="D17" s="16">
        <v>3000</v>
      </c>
      <c r="E17" s="17">
        <f>(VLOOKUP(F17,Ref!$A$3:$I$20,7,FALSE)*G17*H17)+(VLOOKUP(M17,Ref!$A$3:$I$20,7,FALSE)*L17)</f>
        <v>58.561794000000006</v>
      </c>
      <c r="F17" s="18" t="s">
        <v>22</v>
      </c>
      <c r="G17" s="19">
        <v>2.5</v>
      </c>
      <c r="H17" s="20">
        <v>0.9</v>
      </c>
      <c r="I17" s="19">
        <f t="shared" si="0"/>
        <v>1.25</v>
      </c>
      <c r="J17" s="21">
        <f t="shared" si="1"/>
        <v>75</v>
      </c>
      <c r="K17" s="18" t="s">
        <v>23</v>
      </c>
      <c r="L17" s="18">
        <f t="shared" si="14"/>
        <v>1.7999999999999998</v>
      </c>
      <c r="M17" s="18" t="s">
        <v>24</v>
      </c>
      <c r="N17" s="7">
        <v>0.1</v>
      </c>
      <c r="O17" s="18">
        <v>0.8</v>
      </c>
      <c r="P17" s="22">
        <f>(G17*Ref!$I$3)+(L17*Ref!$I$5)</f>
        <v>-95.472989999999996</v>
      </c>
      <c r="Q17" s="46">
        <v>14</v>
      </c>
      <c r="R17" s="46">
        <f t="shared" si="9"/>
        <v>35</v>
      </c>
      <c r="S17" s="21">
        <f>R17*Ref!J3</f>
        <v>1470</v>
      </c>
      <c r="T17" s="18">
        <f t="shared" si="10"/>
        <v>11.200000000000001</v>
      </c>
      <c r="U17" s="18">
        <f t="shared" si="11"/>
        <v>17.5</v>
      </c>
      <c r="V17" s="50">
        <f t="shared" si="15"/>
        <v>1050</v>
      </c>
      <c r="W17" s="50">
        <f t="shared" si="7"/>
        <v>2520</v>
      </c>
      <c r="X17">
        <f t="shared" si="13"/>
        <v>28.700000000000003</v>
      </c>
    </row>
    <row r="18" spans="1:24" ht="13">
      <c r="A18" s="23" t="s">
        <v>36</v>
      </c>
      <c r="B18" s="16">
        <v>318</v>
      </c>
      <c r="C18" s="16">
        <v>600</v>
      </c>
      <c r="D18" s="16">
        <v>3071</v>
      </c>
      <c r="E18" s="17">
        <f>(VLOOKUP(F18,Ref!$A$3:$I$20,7,FALSE)*G18*H18)+(VLOOKUP(M18,Ref!$A$3:$I$20,7,FALSE)*L18)</f>
        <v>58.563924</v>
      </c>
      <c r="F18" s="18" t="s">
        <v>22</v>
      </c>
      <c r="G18" s="19">
        <v>2.5</v>
      </c>
      <c r="H18" s="20">
        <v>0.9</v>
      </c>
      <c r="I18" s="19">
        <f t="shared" si="0"/>
        <v>1.25</v>
      </c>
      <c r="J18" s="21">
        <f t="shared" si="1"/>
        <v>75</v>
      </c>
      <c r="K18" s="18" t="s">
        <v>23</v>
      </c>
      <c r="L18" s="18">
        <f t="shared" si="14"/>
        <v>1.8426</v>
      </c>
      <c r="M18" s="18" t="s">
        <v>24</v>
      </c>
      <c r="N18" s="7">
        <v>0.1</v>
      </c>
      <c r="O18" s="18">
        <v>0.8</v>
      </c>
      <c r="P18" s="22">
        <f>(G18*Ref!$I$3)+(L18*Ref!$I$5)</f>
        <v>-95.426130000000001</v>
      </c>
      <c r="Q18" s="46"/>
      <c r="R18" s="46">
        <f t="shared" si="9"/>
        <v>0</v>
      </c>
      <c r="S18" s="21">
        <f>R18*Ref!J3</f>
        <v>0</v>
      </c>
      <c r="T18" s="18">
        <f t="shared" si="10"/>
        <v>0</v>
      </c>
      <c r="U18" s="18">
        <f t="shared" si="11"/>
        <v>0</v>
      </c>
      <c r="V18" s="50">
        <f t="shared" si="15"/>
        <v>0</v>
      </c>
      <c r="W18" s="50">
        <f t="shared" si="7"/>
        <v>0</v>
      </c>
      <c r="X18">
        <f t="shared" si="13"/>
        <v>0</v>
      </c>
    </row>
    <row r="19" spans="1:24" ht="13">
      <c r="A19" s="23" t="s">
        <v>37</v>
      </c>
      <c r="B19" s="16">
        <v>318</v>
      </c>
      <c r="C19" s="16">
        <v>600</v>
      </c>
      <c r="D19" s="16">
        <v>3611</v>
      </c>
      <c r="E19" s="17">
        <f>(VLOOKUP(F19,Ref!$A$3:$I$20,7,FALSE)*G19*H19)+(VLOOKUP(M19,Ref!$A$3:$I$20,7,FALSE)*L19)</f>
        <v>70.274482799999987</v>
      </c>
      <c r="F19" s="18" t="s">
        <v>22</v>
      </c>
      <c r="G19" s="19">
        <v>3</v>
      </c>
      <c r="H19" s="20">
        <v>0.9</v>
      </c>
      <c r="I19" s="19">
        <f t="shared" si="0"/>
        <v>1.5</v>
      </c>
      <c r="J19" s="21">
        <f t="shared" si="1"/>
        <v>90</v>
      </c>
      <c r="K19" s="18" t="s">
        <v>23</v>
      </c>
      <c r="L19" s="18">
        <f t="shared" si="14"/>
        <v>2.1665999999999999</v>
      </c>
      <c r="M19" s="18" t="s">
        <v>24</v>
      </c>
      <c r="N19" s="7">
        <v>0.1</v>
      </c>
      <c r="O19" s="18">
        <v>0.8</v>
      </c>
      <c r="P19" s="22">
        <f>(G19*Ref!$I$3)+(L19*Ref!$I$5)</f>
        <v>-114.560328</v>
      </c>
      <c r="Q19" s="46"/>
      <c r="R19" s="46">
        <f t="shared" si="9"/>
        <v>0</v>
      </c>
      <c r="S19" s="21">
        <f>R19*Ref!J3</f>
        <v>0</v>
      </c>
      <c r="T19" s="18">
        <f t="shared" si="10"/>
        <v>0</v>
      </c>
      <c r="U19" s="18">
        <f t="shared" si="11"/>
        <v>0</v>
      </c>
      <c r="V19" s="50">
        <f t="shared" si="15"/>
        <v>0</v>
      </c>
      <c r="W19" s="50">
        <f t="shared" si="7"/>
        <v>0</v>
      </c>
      <c r="X19">
        <f t="shared" si="13"/>
        <v>0</v>
      </c>
    </row>
    <row r="20" spans="1:24" ht="13">
      <c r="A20" s="23" t="s">
        <v>38</v>
      </c>
      <c r="B20" s="16">
        <v>318</v>
      </c>
      <c r="C20" s="16">
        <v>600</v>
      </c>
      <c r="D20" s="16">
        <v>4152</v>
      </c>
      <c r="E20" s="17">
        <f>(VLOOKUP(F20,Ref!$A$3:$I$20,7,FALSE)*G20*H20)+(VLOOKUP(M20,Ref!$A$3:$I$20,7,FALSE)*L20)</f>
        <v>81.985071600000012</v>
      </c>
      <c r="F20" s="18" t="s">
        <v>22</v>
      </c>
      <c r="G20" s="19">
        <v>3.5</v>
      </c>
      <c r="H20" s="20">
        <v>0.9</v>
      </c>
      <c r="I20" s="19">
        <f t="shared" si="0"/>
        <v>1.75</v>
      </c>
      <c r="J20" s="21">
        <f t="shared" si="1"/>
        <v>105</v>
      </c>
      <c r="K20" s="18" t="s">
        <v>23</v>
      </c>
      <c r="L20" s="18">
        <f t="shared" si="14"/>
        <v>2.4912000000000001</v>
      </c>
      <c r="M20" s="18" t="s">
        <v>24</v>
      </c>
      <c r="N20" s="7">
        <v>0.1</v>
      </c>
      <c r="O20" s="18">
        <v>0.8</v>
      </c>
      <c r="P20" s="22">
        <f>(G20*Ref!$I$3)+(L20*Ref!$I$5)</f>
        <v>-133.69386599999999</v>
      </c>
      <c r="Q20" s="46"/>
      <c r="R20" s="46">
        <f t="shared" si="9"/>
        <v>0</v>
      </c>
      <c r="S20" s="21">
        <f>R20*Ref!J3</f>
        <v>0</v>
      </c>
      <c r="T20" s="18">
        <f t="shared" si="10"/>
        <v>0</v>
      </c>
      <c r="U20" s="18">
        <f t="shared" si="11"/>
        <v>0</v>
      </c>
      <c r="V20" s="50">
        <f t="shared" si="15"/>
        <v>0</v>
      </c>
      <c r="W20" s="50">
        <f t="shared" si="7"/>
        <v>0</v>
      </c>
      <c r="X20">
        <f t="shared" si="13"/>
        <v>0</v>
      </c>
    </row>
    <row r="21" spans="1:24" ht="13">
      <c r="A21" s="23" t="s">
        <v>39</v>
      </c>
      <c r="B21" s="16">
        <v>318</v>
      </c>
      <c r="C21" s="16">
        <v>600</v>
      </c>
      <c r="D21" s="16">
        <v>4692</v>
      </c>
      <c r="E21" s="17">
        <f>(VLOOKUP(F21,Ref!$A$3:$I$20,7,FALSE)*G21*H21)+(VLOOKUP(M21,Ref!$A$3:$I$20,7,FALSE)*L21)</f>
        <v>93.695630399999999</v>
      </c>
      <c r="F21" s="18" t="s">
        <v>22</v>
      </c>
      <c r="G21" s="19">
        <v>4</v>
      </c>
      <c r="H21" s="20">
        <v>0.9</v>
      </c>
      <c r="I21" s="19">
        <f t="shared" si="0"/>
        <v>2</v>
      </c>
      <c r="J21" s="21">
        <f t="shared" si="1"/>
        <v>120</v>
      </c>
      <c r="K21" s="18" t="s">
        <v>23</v>
      </c>
      <c r="L21" s="18">
        <f t="shared" si="14"/>
        <v>2.8151999999999999</v>
      </c>
      <c r="M21" s="18" t="s">
        <v>24</v>
      </c>
      <c r="N21" s="7">
        <v>0.1</v>
      </c>
      <c r="O21" s="18">
        <v>0.8</v>
      </c>
      <c r="P21" s="22">
        <f>(G21*Ref!$I$3)+(L21*Ref!$I$5)</f>
        <v>-152.82806399999998</v>
      </c>
      <c r="Q21" s="46"/>
      <c r="R21" s="46">
        <f t="shared" si="9"/>
        <v>0</v>
      </c>
      <c r="S21" s="21">
        <f>R21*Ref!J3</f>
        <v>0</v>
      </c>
      <c r="T21" s="18">
        <f t="shared" si="10"/>
        <v>0</v>
      </c>
      <c r="U21" s="18">
        <f t="shared" si="11"/>
        <v>0</v>
      </c>
      <c r="V21" s="50">
        <f t="shared" si="15"/>
        <v>0</v>
      </c>
      <c r="W21" s="50">
        <f t="shared" si="7"/>
        <v>0</v>
      </c>
      <c r="X21">
        <f t="shared" si="13"/>
        <v>0</v>
      </c>
    </row>
    <row r="22" spans="1:24" ht="13">
      <c r="A22" s="23" t="s">
        <v>40</v>
      </c>
      <c r="B22" s="16">
        <v>318</v>
      </c>
      <c r="C22" s="16">
        <v>1200</v>
      </c>
      <c r="D22" s="16">
        <v>2100</v>
      </c>
      <c r="E22" s="17">
        <f>(VLOOKUP(F22,Ref!$A$3:$I$20,7,FALSE)*G22*H22)+(VLOOKUP(M22,Ref!$A$3:$I$20,7,FALSE)*N22)</f>
        <v>46.782435200000002</v>
      </c>
      <c r="F22" s="18" t="s">
        <v>22</v>
      </c>
      <c r="G22" s="19">
        <v>2</v>
      </c>
      <c r="H22" s="20">
        <v>0.9</v>
      </c>
      <c r="I22" s="19">
        <f t="shared" si="0"/>
        <v>1</v>
      </c>
      <c r="J22" s="21">
        <f t="shared" si="1"/>
        <v>60</v>
      </c>
      <c r="K22" s="18" t="s">
        <v>23</v>
      </c>
      <c r="L22" s="18">
        <f t="shared" ref="L22:L23" si="16">0.852+0.232</f>
        <v>1.0840000000000001</v>
      </c>
      <c r="M22" s="18" t="s">
        <v>24</v>
      </c>
      <c r="N22" s="7">
        <v>0.1</v>
      </c>
      <c r="O22" s="18">
        <v>0.5</v>
      </c>
      <c r="P22" s="22">
        <f>(G22*Ref!$I$3)+(L22*Ref!$I$5)</f>
        <v>-76.769991999999988</v>
      </c>
      <c r="Q22" s="46"/>
      <c r="R22" s="46">
        <f t="shared" si="9"/>
        <v>0</v>
      </c>
      <c r="S22" s="21">
        <f>R22*Ref!J3</f>
        <v>0</v>
      </c>
      <c r="T22" s="18">
        <f t="shared" si="10"/>
        <v>0</v>
      </c>
      <c r="U22" s="18">
        <f t="shared" si="11"/>
        <v>0</v>
      </c>
      <c r="V22" s="50">
        <f t="shared" si="15"/>
        <v>0</v>
      </c>
      <c r="W22" s="50">
        <f t="shared" si="7"/>
        <v>0</v>
      </c>
      <c r="X22">
        <f t="shared" si="13"/>
        <v>0</v>
      </c>
    </row>
    <row r="23" spans="1:24" ht="13">
      <c r="A23" s="24" t="s">
        <v>41</v>
      </c>
      <c r="B23" s="16">
        <v>318</v>
      </c>
      <c r="C23" s="16">
        <v>1200</v>
      </c>
      <c r="D23" s="16">
        <v>2400</v>
      </c>
      <c r="E23" s="17">
        <f>(VLOOKUP(F23,Ref!$A$3:$I$20,7,FALSE)*G23*H23)+(VLOOKUP(M23,Ref!$A$3:$I$20,7,FALSE)*N23)</f>
        <v>46.782435200000002</v>
      </c>
      <c r="F23" s="18" t="s">
        <v>22</v>
      </c>
      <c r="G23" s="19">
        <v>2</v>
      </c>
      <c r="H23" s="20">
        <v>0.9</v>
      </c>
      <c r="I23" s="19">
        <f t="shared" si="0"/>
        <v>1</v>
      </c>
      <c r="J23" s="21">
        <f t="shared" si="1"/>
        <v>60</v>
      </c>
      <c r="K23" s="18" t="s">
        <v>23</v>
      </c>
      <c r="L23" s="18">
        <f t="shared" si="16"/>
        <v>1.0840000000000001</v>
      </c>
      <c r="M23" s="18" t="s">
        <v>24</v>
      </c>
      <c r="N23" s="7">
        <v>0.1</v>
      </c>
      <c r="O23" s="18">
        <v>0.5</v>
      </c>
      <c r="P23" s="22">
        <f>(G23*Ref!$I$3)+(L23*Ref!$I$5)</f>
        <v>-76.769991999999988</v>
      </c>
      <c r="Q23" s="46">
        <v>8</v>
      </c>
      <c r="R23" s="46">
        <f t="shared" si="9"/>
        <v>16</v>
      </c>
      <c r="S23" s="21">
        <f>R23*Ref!J3</f>
        <v>672</v>
      </c>
      <c r="T23" s="18">
        <f t="shared" si="10"/>
        <v>4</v>
      </c>
      <c r="U23" s="18">
        <f t="shared" si="11"/>
        <v>8</v>
      </c>
      <c r="V23" s="50">
        <f t="shared" si="15"/>
        <v>480</v>
      </c>
      <c r="W23" s="50">
        <f t="shared" si="7"/>
        <v>1152</v>
      </c>
      <c r="X23">
        <f t="shared" si="13"/>
        <v>12</v>
      </c>
    </row>
    <row r="24" spans="1:24" ht="13">
      <c r="A24" s="23" t="s">
        <v>42</v>
      </c>
      <c r="B24" s="16">
        <v>318</v>
      </c>
      <c r="C24" s="16">
        <v>1200</v>
      </c>
      <c r="D24" s="16">
        <v>3000</v>
      </c>
      <c r="E24" s="17">
        <f>(VLOOKUP(F24,Ref!$A$3:$I$20,7,FALSE)*G24*H24)+(VLOOKUP(M24,Ref!$A$3:$I$20,7,FALSE)*N24)</f>
        <v>70.171152799999987</v>
      </c>
      <c r="F24" s="18" t="s">
        <v>22</v>
      </c>
      <c r="G24" s="19">
        <v>3</v>
      </c>
      <c r="H24" s="20">
        <v>0.9</v>
      </c>
      <c r="I24" s="19">
        <f t="shared" si="0"/>
        <v>1.5</v>
      </c>
      <c r="J24" s="21">
        <f t="shared" si="1"/>
        <v>90</v>
      </c>
      <c r="K24" s="18" t="s">
        <v>23</v>
      </c>
      <c r="L24" s="18">
        <f>(D24/1000)*(C24/1000)</f>
        <v>3.5999999999999996</v>
      </c>
      <c r="M24" s="18" t="s">
        <v>24</v>
      </c>
      <c r="N24" s="7">
        <v>0.1</v>
      </c>
      <c r="O24" s="18">
        <v>0.5</v>
      </c>
      <c r="P24" s="22">
        <f>(G24*Ref!$I$3)+(L24*Ref!$I$5)</f>
        <v>-112.983588</v>
      </c>
      <c r="Q24" s="46">
        <v>2</v>
      </c>
      <c r="R24" s="46">
        <f t="shared" si="9"/>
        <v>6</v>
      </c>
      <c r="S24" s="21">
        <f>R24*Ref!J3</f>
        <v>252</v>
      </c>
      <c r="T24" s="18">
        <f t="shared" si="10"/>
        <v>1</v>
      </c>
      <c r="U24" s="18">
        <f t="shared" si="11"/>
        <v>3</v>
      </c>
      <c r="V24" s="50">
        <f t="shared" si="15"/>
        <v>180</v>
      </c>
      <c r="W24" s="50">
        <f t="shared" si="7"/>
        <v>432</v>
      </c>
      <c r="X24">
        <f t="shared" si="13"/>
        <v>4</v>
      </c>
    </row>
    <row r="25" spans="1:24" ht="13">
      <c r="A25" s="23" t="s">
        <v>43</v>
      </c>
      <c r="B25" s="16">
        <v>318</v>
      </c>
      <c r="C25" s="16">
        <v>1200</v>
      </c>
      <c r="D25" s="16">
        <v>2100</v>
      </c>
      <c r="E25" s="17">
        <f>(VLOOKUP(F25,Ref!$A$3:$I$20,7,FALSE)*G25*H25)+(VLOOKUP(M25,Ref!$A$3:$I$20,7,FALSE)*N25)</f>
        <v>23.393717599999999</v>
      </c>
      <c r="F25" s="18" t="s">
        <v>22</v>
      </c>
      <c r="G25" s="19">
        <v>1</v>
      </c>
      <c r="H25" s="20">
        <v>0.9</v>
      </c>
      <c r="I25" s="19">
        <f t="shared" si="0"/>
        <v>0.5</v>
      </c>
      <c r="J25" s="21">
        <f t="shared" si="1"/>
        <v>30</v>
      </c>
      <c r="K25" s="18" t="s">
        <v>23</v>
      </c>
      <c r="L25" s="18">
        <f t="shared" ref="L25:L26" si="17">0.232</f>
        <v>0.23200000000000001</v>
      </c>
      <c r="M25" s="18" t="s">
        <v>24</v>
      </c>
      <c r="N25" s="7">
        <v>0.1</v>
      </c>
      <c r="O25" s="18">
        <v>0.5</v>
      </c>
      <c r="P25" s="22">
        <f>(G25*Ref!$I$3)+(L25*Ref!$I$5)</f>
        <v>-38.725995999999995</v>
      </c>
      <c r="Q25" s="46"/>
      <c r="R25" s="46">
        <f t="shared" si="9"/>
        <v>0</v>
      </c>
      <c r="S25" s="21">
        <f>R25*Ref!J3</f>
        <v>0</v>
      </c>
      <c r="T25" s="18">
        <f t="shared" si="10"/>
        <v>0</v>
      </c>
      <c r="U25" s="18">
        <f t="shared" si="11"/>
        <v>0</v>
      </c>
      <c r="V25" s="50">
        <f t="shared" si="15"/>
        <v>0</v>
      </c>
      <c r="W25" s="50">
        <f t="shared" si="7"/>
        <v>0</v>
      </c>
      <c r="X25">
        <f t="shared" si="13"/>
        <v>0</v>
      </c>
    </row>
    <row r="26" spans="1:24" ht="13">
      <c r="A26" s="24" t="s">
        <v>44</v>
      </c>
      <c r="B26" s="16">
        <v>318</v>
      </c>
      <c r="C26" s="16">
        <v>1200</v>
      </c>
      <c r="D26" s="16">
        <v>2400</v>
      </c>
      <c r="E26" s="17">
        <f>(VLOOKUP(F26,Ref!$A$3:$I$20,7,FALSE)*G26*H26)+(VLOOKUP(M26,Ref!$A$3:$I$20,7,FALSE)*N26)</f>
        <v>23.393717599999999</v>
      </c>
      <c r="F26" s="18" t="s">
        <v>22</v>
      </c>
      <c r="G26" s="19">
        <v>1</v>
      </c>
      <c r="H26" s="20">
        <v>0.9</v>
      </c>
      <c r="I26" s="19">
        <f t="shared" si="0"/>
        <v>0.5</v>
      </c>
      <c r="J26" s="21">
        <f t="shared" si="1"/>
        <v>30</v>
      </c>
      <c r="K26" s="18" t="s">
        <v>23</v>
      </c>
      <c r="L26" s="18">
        <f t="shared" si="17"/>
        <v>0.23200000000000001</v>
      </c>
      <c r="M26" s="18" t="s">
        <v>24</v>
      </c>
      <c r="N26" s="7">
        <v>0.1</v>
      </c>
      <c r="O26" s="18">
        <v>0.5</v>
      </c>
      <c r="P26" s="22">
        <f>(G26*Ref!$I$3)+(L26*Ref!$I$5)</f>
        <v>-38.725995999999995</v>
      </c>
      <c r="Q26" s="46">
        <v>3</v>
      </c>
      <c r="R26" s="46">
        <f t="shared" si="9"/>
        <v>3</v>
      </c>
      <c r="S26" s="21">
        <f>R26*Ref!J3</f>
        <v>126</v>
      </c>
      <c r="T26" s="18">
        <f t="shared" si="10"/>
        <v>1.5</v>
      </c>
      <c r="U26" s="18">
        <f t="shared" si="11"/>
        <v>1.5</v>
      </c>
      <c r="V26" s="50">
        <f t="shared" si="15"/>
        <v>90</v>
      </c>
      <c r="W26" s="50">
        <f t="shared" si="7"/>
        <v>216</v>
      </c>
      <c r="X26">
        <f t="shared" si="13"/>
        <v>3</v>
      </c>
    </row>
    <row r="27" spans="1:24" ht="13">
      <c r="A27" s="23" t="s">
        <v>45</v>
      </c>
      <c r="B27" s="16">
        <v>318</v>
      </c>
      <c r="C27" s="16">
        <v>1200</v>
      </c>
      <c r="D27" s="16">
        <v>3000</v>
      </c>
      <c r="E27" s="17">
        <f>(VLOOKUP(F27,Ref!$A$3:$I$20,7,FALSE)*G27*H27)+(VLOOKUP(M27,Ref!$A$3:$I$20,7,FALSE)*N27)</f>
        <v>46.782435200000002</v>
      </c>
      <c r="F27" s="18" t="s">
        <v>22</v>
      </c>
      <c r="G27" s="19">
        <v>2</v>
      </c>
      <c r="H27" s="20">
        <v>0.9</v>
      </c>
      <c r="I27" s="19">
        <f t="shared" si="0"/>
        <v>1</v>
      </c>
      <c r="J27" s="21">
        <f t="shared" si="1"/>
        <v>60</v>
      </c>
      <c r="K27" s="18" t="s">
        <v>23</v>
      </c>
      <c r="L27" s="18">
        <v>0.85199999999999998</v>
      </c>
      <c r="M27" s="18" t="s">
        <v>24</v>
      </c>
      <c r="N27" s="7">
        <v>0.1</v>
      </c>
      <c r="O27" s="18">
        <v>0.5</v>
      </c>
      <c r="P27" s="22">
        <f>(G27*Ref!$I$3)+(L27*Ref!$I$5)</f>
        <v>-77.02519199999999</v>
      </c>
      <c r="Q27" s="46"/>
      <c r="R27" s="46">
        <f t="shared" si="9"/>
        <v>0</v>
      </c>
      <c r="S27" s="21">
        <f>R27*Ref!J3</f>
        <v>0</v>
      </c>
      <c r="T27" s="18">
        <f t="shared" si="10"/>
        <v>0</v>
      </c>
      <c r="U27" s="18">
        <f t="shared" si="11"/>
        <v>0</v>
      </c>
      <c r="V27" s="50">
        <f t="shared" si="15"/>
        <v>0</v>
      </c>
      <c r="W27" s="50">
        <f t="shared" si="7"/>
        <v>0</v>
      </c>
      <c r="X27">
        <f t="shared" si="13"/>
        <v>0</v>
      </c>
    </row>
    <row r="28" spans="1:24" ht="13">
      <c r="A28" s="24" t="s">
        <v>46</v>
      </c>
      <c r="B28" s="25">
        <v>2718</v>
      </c>
      <c r="C28" s="16">
        <v>600</v>
      </c>
      <c r="D28" s="16">
        <v>380</v>
      </c>
      <c r="E28" s="17">
        <f>(VLOOKUP(F28,Ref!$A$3:$I$20,7,FALSE)*G28*H28)+(VLOOKUP(M28,Ref!$A$3:$I$20,7,FALSE)*N28)</f>
        <v>70.171152799999987</v>
      </c>
      <c r="F28" s="18" t="s">
        <v>22</v>
      </c>
      <c r="G28" s="19">
        <v>3</v>
      </c>
      <c r="H28" s="20">
        <v>0.9</v>
      </c>
      <c r="I28" s="19">
        <f t="shared" si="0"/>
        <v>1.5</v>
      </c>
      <c r="J28" s="21">
        <f t="shared" si="1"/>
        <v>90</v>
      </c>
      <c r="K28" s="18" t="s">
        <v>23</v>
      </c>
      <c r="L28" s="18">
        <f>3.6*0.6</f>
        <v>2.16</v>
      </c>
      <c r="M28" s="18" t="s">
        <v>24</v>
      </c>
      <c r="N28" s="7">
        <v>0.1</v>
      </c>
      <c r="O28" s="18">
        <v>0.8</v>
      </c>
      <c r="P28" s="22">
        <f>(G28*Ref!$I$3)+(L28*Ref!$I$5)</f>
        <v>-114.56758799999999</v>
      </c>
      <c r="Q28" s="46"/>
      <c r="R28" s="46">
        <f t="shared" si="9"/>
        <v>0</v>
      </c>
      <c r="S28" s="21">
        <f>R28*Ref!J3</f>
        <v>0</v>
      </c>
      <c r="T28" s="18">
        <f t="shared" si="10"/>
        <v>0</v>
      </c>
      <c r="U28" s="18">
        <f t="shared" si="11"/>
        <v>0</v>
      </c>
      <c r="V28" s="50">
        <f t="shared" si="15"/>
        <v>0</v>
      </c>
      <c r="W28" s="50">
        <f t="shared" si="7"/>
        <v>0</v>
      </c>
      <c r="X28">
        <f t="shared" si="13"/>
        <v>0</v>
      </c>
    </row>
    <row r="29" spans="1:24" ht="13">
      <c r="A29" s="24" t="s">
        <v>47</v>
      </c>
      <c r="B29" s="25">
        <v>5436</v>
      </c>
      <c r="C29" s="16">
        <v>318</v>
      </c>
      <c r="D29" s="16">
        <v>380</v>
      </c>
      <c r="E29" s="17">
        <f>(VLOOKUP(F29,Ref!$A$3:$I$20,7,FALSE)*G29*H29)+(VLOOKUP(M29,Ref!$A$3:$I$20,7,FALSE)*N29)</f>
        <v>103.95485600000001</v>
      </c>
      <c r="F29" s="18" t="s">
        <v>22</v>
      </c>
      <c r="G29" s="19">
        <v>5</v>
      </c>
      <c r="H29" s="20">
        <v>0.8</v>
      </c>
      <c r="I29" s="19">
        <f t="shared" si="0"/>
        <v>2.5</v>
      </c>
      <c r="J29" s="21">
        <f t="shared" si="1"/>
        <v>150</v>
      </c>
      <c r="K29" s="18" t="s">
        <v>23</v>
      </c>
      <c r="L29" s="18">
        <v>2.782</v>
      </c>
      <c r="M29" s="18" t="s">
        <v>24</v>
      </c>
      <c r="N29" s="7">
        <v>0.1</v>
      </c>
      <c r="O29" s="18">
        <v>0.1</v>
      </c>
      <c r="P29" s="22">
        <f>(G29*Ref!$I$3)+(L29*Ref!$I$5)</f>
        <v>-191.84577999999999</v>
      </c>
      <c r="Q29" s="46"/>
      <c r="R29" s="46">
        <f t="shared" si="9"/>
        <v>0</v>
      </c>
      <c r="S29" s="21">
        <f>R29*Ref!J3</f>
        <v>0</v>
      </c>
      <c r="T29" s="18">
        <f t="shared" si="10"/>
        <v>0</v>
      </c>
      <c r="U29" s="18">
        <f t="shared" si="11"/>
        <v>0</v>
      </c>
      <c r="V29" s="50">
        <f t="shared" si="15"/>
        <v>0</v>
      </c>
      <c r="W29" s="50">
        <f t="shared" si="7"/>
        <v>0</v>
      </c>
      <c r="X29">
        <f t="shared" si="13"/>
        <v>0</v>
      </c>
    </row>
    <row r="30" spans="1:24" ht="13">
      <c r="A30" s="23" t="s">
        <v>48</v>
      </c>
      <c r="B30" s="26">
        <v>1218</v>
      </c>
      <c r="C30" s="7">
        <v>36</v>
      </c>
      <c r="D30" s="26">
        <v>510</v>
      </c>
      <c r="E30" s="17">
        <f>(VLOOKUP(F30,Ref!$A$3:$I$20,7,FALSE)*G30*H30)+(VLOOKUP(M30,Ref!$A$3:$I$20,7,FALSE)*N30)</f>
        <v>10.3949856</v>
      </c>
      <c r="F30" s="18" t="s">
        <v>22</v>
      </c>
      <c r="G30" s="19">
        <v>0.5</v>
      </c>
      <c r="H30" s="20">
        <v>0.8</v>
      </c>
      <c r="I30" s="19">
        <f t="shared" si="0"/>
        <v>0.25</v>
      </c>
      <c r="J30" s="21">
        <f t="shared" si="1"/>
        <v>15</v>
      </c>
      <c r="K30" s="18" t="s">
        <v>23</v>
      </c>
      <c r="L30" s="18">
        <v>0</v>
      </c>
      <c r="M30" s="18" t="s">
        <v>24</v>
      </c>
      <c r="N30" s="7">
        <v>0</v>
      </c>
      <c r="O30" s="18">
        <v>0.1</v>
      </c>
      <c r="P30" s="22">
        <f>(G30*Ref!$I$3)+(L30*Ref!$I$5)</f>
        <v>-19.490597999999999</v>
      </c>
      <c r="Q30" s="46">
        <v>4</v>
      </c>
      <c r="R30" s="46">
        <f t="shared" si="9"/>
        <v>2</v>
      </c>
      <c r="S30" s="21">
        <f>R30*Ref!J3</f>
        <v>84</v>
      </c>
      <c r="T30" s="18">
        <f t="shared" si="10"/>
        <v>0.4</v>
      </c>
      <c r="U30" s="18">
        <f t="shared" si="11"/>
        <v>1</v>
      </c>
      <c r="V30" s="50">
        <f t="shared" si="15"/>
        <v>60</v>
      </c>
      <c r="W30" s="50">
        <f t="shared" si="7"/>
        <v>144</v>
      </c>
      <c r="X30">
        <f t="shared" si="13"/>
        <v>1.4</v>
      </c>
    </row>
    <row r="31" spans="1:24" ht="13">
      <c r="A31" s="23" t="s">
        <v>49</v>
      </c>
      <c r="B31" s="26">
        <v>1818</v>
      </c>
      <c r="C31" s="7">
        <v>36</v>
      </c>
      <c r="D31" s="26">
        <v>510</v>
      </c>
      <c r="E31" s="17">
        <f>(VLOOKUP(F31,Ref!$A$3:$I$20,7,FALSE)*G31*H31)+(VLOOKUP(M31,Ref!$A$3:$I$20,7,FALSE)*N31)</f>
        <v>20.7899712</v>
      </c>
      <c r="F31" s="18" t="s">
        <v>22</v>
      </c>
      <c r="G31" s="19">
        <v>1</v>
      </c>
      <c r="H31" s="20">
        <v>0.8</v>
      </c>
      <c r="I31" s="19">
        <f t="shared" si="0"/>
        <v>0.5</v>
      </c>
      <c r="J31" s="21">
        <f t="shared" si="1"/>
        <v>30</v>
      </c>
      <c r="K31" s="18" t="s">
        <v>23</v>
      </c>
      <c r="L31" s="18">
        <v>0</v>
      </c>
      <c r="M31" s="18" t="s">
        <v>24</v>
      </c>
      <c r="N31" s="7">
        <v>0</v>
      </c>
      <c r="O31" s="18">
        <v>0</v>
      </c>
      <c r="P31" s="22">
        <f>(G31*Ref!$I$3)+(L31*Ref!$I$5)</f>
        <v>-38.981195999999997</v>
      </c>
      <c r="Q31" s="46"/>
      <c r="R31" s="46">
        <f t="shared" si="9"/>
        <v>0</v>
      </c>
      <c r="S31" s="21">
        <f>R31*Ref!J3</f>
        <v>0</v>
      </c>
      <c r="T31" s="18">
        <f t="shared" si="10"/>
        <v>0</v>
      </c>
      <c r="U31" s="18">
        <f t="shared" si="11"/>
        <v>0</v>
      </c>
      <c r="V31" s="50">
        <f t="shared" si="15"/>
        <v>0</v>
      </c>
      <c r="W31" s="50">
        <f t="shared" si="7"/>
        <v>0</v>
      </c>
      <c r="X31">
        <f t="shared" si="13"/>
        <v>0</v>
      </c>
    </row>
    <row r="32" spans="1:24" ht="13">
      <c r="A32" s="23" t="s">
        <v>50</v>
      </c>
      <c r="B32" s="26">
        <v>2418</v>
      </c>
      <c r="C32" s="7">
        <v>36</v>
      </c>
      <c r="D32" s="26">
        <v>510</v>
      </c>
      <c r="E32" s="17">
        <f>(VLOOKUP(F32,Ref!$A$3:$I$20,7,FALSE)*G32*H32)+(VLOOKUP(M32,Ref!$A$3:$I$20,7,FALSE)*N32)</f>
        <v>20.7899712</v>
      </c>
      <c r="F32" s="18" t="s">
        <v>22</v>
      </c>
      <c r="G32" s="19">
        <v>1</v>
      </c>
      <c r="H32" s="20">
        <v>0.8</v>
      </c>
      <c r="I32" s="19">
        <f t="shared" si="0"/>
        <v>0.5</v>
      </c>
      <c r="J32" s="21">
        <f t="shared" si="1"/>
        <v>30</v>
      </c>
      <c r="K32" s="18" t="s">
        <v>23</v>
      </c>
      <c r="L32" s="18">
        <v>0</v>
      </c>
      <c r="M32" s="18" t="s">
        <v>24</v>
      </c>
      <c r="N32" s="7">
        <v>0</v>
      </c>
      <c r="O32" s="18">
        <v>0.1</v>
      </c>
      <c r="P32" s="22">
        <f>(G32*Ref!$I$3)+(L32*Ref!$I$5)</f>
        <v>-38.981195999999997</v>
      </c>
      <c r="Q32" s="46">
        <v>4</v>
      </c>
      <c r="R32" s="46">
        <f t="shared" si="9"/>
        <v>4</v>
      </c>
      <c r="S32" s="21">
        <f>R32*Ref!J3</f>
        <v>168</v>
      </c>
      <c r="T32" s="18">
        <f t="shared" si="10"/>
        <v>0.4</v>
      </c>
      <c r="U32" s="18">
        <f t="shared" si="11"/>
        <v>2</v>
      </c>
      <c r="V32" s="50">
        <f t="shared" si="15"/>
        <v>120</v>
      </c>
      <c r="W32" s="50">
        <f t="shared" si="7"/>
        <v>288</v>
      </c>
      <c r="X32">
        <f t="shared" si="13"/>
        <v>2.4</v>
      </c>
    </row>
    <row r="33" spans="1:24" ht="13">
      <c r="A33" s="23" t="s">
        <v>51</v>
      </c>
      <c r="B33" s="26">
        <v>2418</v>
      </c>
      <c r="C33" s="7">
        <v>36</v>
      </c>
      <c r="D33" s="26">
        <v>510</v>
      </c>
      <c r="E33" s="17">
        <f>(VLOOKUP(F33,Ref!$A$3:$I$20,7,FALSE)*G33*H33)+(VLOOKUP(M33,Ref!$A$3:$I$20,7,FALSE)*N33)</f>
        <v>20.7899712</v>
      </c>
      <c r="F33" s="18" t="s">
        <v>22</v>
      </c>
      <c r="G33" s="19">
        <v>1</v>
      </c>
      <c r="H33" s="20">
        <v>0.8</v>
      </c>
      <c r="I33" s="19">
        <f t="shared" si="0"/>
        <v>0.5</v>
      </c>
      <c r="J33" s="21">
        <f t="shared" si="1"/>
        <v>30</v>
      </c>
      <c r="K33" s="18" t="s">
        <v>23</v>
      </c>
      <c r="L33" s="18">
        <v>0</v>
      </c>
      <c r="M33" s="18" t="s">
        <v>24</v>
      </c>
      <c r="N33" s="7">
        <v>0</v>
      </c>
      <c r="O33" s="18">
        <v>0.1</v>
      </c>
      <c r="P33" s="22">
        <f>(G33*Ref!$I$3)+(L33*Ref!$I$5)</f>
        <v>-38.981195999999997</v>
      </c>
      <c r="Q33" s="46">
        <v>16</v>
      </c>
      <c r="R33" s="46">
        <f t="shared" si="9"/>
        <v>16</v>
      </c>
      <c r="S33" s="21">
        <f>R33*Ref!J3</f>
        <v>672</v>
      </c>
      <c r="T33" s="18">
        <f t="shared" si="10"/>
        <v>1.6</v>
      </c>
      <c r="U33" s="18">
        <f t="shared" si="11"/>
        <v>8</v>
      </c>
      <c r="V33" s="50">
        <f t="shared" si="15"/>
        <v>480</v>
      </c>
      <c r="W33" s="50">
        <f t="shared" si="7"/>
        <v>1152</v>
      </c>
      <c r="X33">
        <f t="shared" si="13"/>
        <v>9.6</v>
      </c>
    </row>
    <row r="34" spans="1:24" ht="13">
      <c r="A34" s="23" t="s">
        <v>52</v>
      </c>
      <c r="B34" s="26">
        <v>1218</v>
      </c>
      <c r="C34" s="7">
        <v>36</v>
      </c>
      <c r="D34" s="26">
        <v>510</v>
      </c>
      <c r="E34" s="17">
        <f>(VLOOKUP(F34,Ref!$A$3:$I$20,7,FALSE)*G34*H34)+(VLOOKUP(M34,Ref!$A$3:$I$20,7,FALSE)*N34)</f>
        <v>10.3949856</v>
      </c>
      <c r="F34" s="18" t="s">
        <v>22</v>
      </c>
      <c r="G34" s="19">
        <v>0.5</v>
      </c>
      <c r="H34" s="20">
        <v>0.8</v>
      </c>
      <c r="I34" s="19">
        <f t="shared" si="0"/>
        <v>0.25</v>
      </c>
      <c r="J34" s="21">
        <f t="shared" si="1"/>
        <v>15</v>
      </c>
      <c r="K34" s="18" t="s">
        <v>23</v>
      </c>
      <c r="L34" s="18">
        <v>0</v>
      </c>
      <c r="M34" s="18" t="s">
        <v>24</v>
      </c>
      <c r="N34" s="7">
        <v>0</v>
      </c>
      <c r="O34" s="18">
        <v>0.1</v>
      </c>
      <c r="P34" s="22">
        <f>(G34*Ref!$I$3)+(L34*Ref!$I$5)</f>
        <v>-19.490597999999999</v>
      </c>
      <c r="Q34" s="46">
        <v>4</v>
      </c>
      <c r="R34" s="46">
        <f t="shared" si="9"/>
        <v>2</v>
      </c>
      <c r="S34" s="21">
        <f>R34*Ref!J3</f>
        <v>84</v>
      </c>
      <c r="T34" s="18">
        <f t="shared" si="10"/>
        <v>0.4</v>
      </c>
      <c r="U34" s="18">
        <f t="shared" si="11"/>
        <v>1</v>
      </c>
      <c r="V34" s="50">
        <f t="shared" si="15"/>
        <v>60</v>
      </c>
      <c r="W34" s="50">
        <f t="shared" si="7"/>
        <v>144</v>
      </c>
      <c r="X34">
        <f t="shared" si="13"/>
        <v>1.4</v>
      </c>
    </row>
    <row r="35" spans="1:24" ht="13">
      <c r="A35" s="23" t="s">
        <v>53</v>
      </c>
      <c r="B35" s="26">
        <v>1818</v>
      </c>
      <c r="C35" s="7">
        <v>36</v>
      </c>
      <c r="D35" s="26">
        <v>510</v>
      </c>
      <c r="E35" s="17">
        <f>(VLOOKUP(F35,Ref!$A$3:$I$20,7,FALSE)*G35*H35)+(VLOOKUP(M35,Ref!$A$3:$I$20,7,FALSE)*N35)</f>
        <v>20.7899712</v>
      </c>
      <c r="F35" s="18" t="s">
        <v>22</v>
      </c>
      <c r="G35" s="19">
        <v>1</v>
      </c>
      <c r="H35" s="20">
        <v>0.8</v>
      </c>
      <c r="I35" s="19">
        <f t="shared" si="0"/>
        <v>0.5</v>
      </c>
      <c r="J35" s="21">
        <f t="shared" si="1"/>
        <v>30</v>
      </c>
      <c r="K35" s="18" t="s">
        <v>23</v>
      </c>
      <c r="L35" s="18">
        <v>0</v>
      </c>
      <c r="M35" s="18" t="s">
        <v>24</v>
      </c>
      <c r="N35" s="7">
        <v>0</v>
      </c>
      <c r="O35" s="18">
        <v>0.1</v>
      </c>
      <c r="P35" s="22">
        <f>(G35*Ref!$I$3)+(L35*Ref!$I$5)</f>
        <v>-38.981195999999997</v>
      </c>
      <c r="Q35" s="46">
        <v>4</v>
      </c>
      <c r="R35" s="46">
        <f t="shared" si="9"/>
        <v>4</v>
      </c>
      <c r="S35" s="21">
        <f>R35*Ref!J3</f>
        <v>168</v>
      </c>
      <c r="T35" s="18">
        <f t="shared" si="10"/>
        <v>0.4</v>
      </c>
      <c r="U35" s="18">
        <f t="shared" si="11"/>
        <v>2</v>
      </c>
      <c r="V35" s="50">
        <f t="shared" si="15"/>
        <v>120</v>
      </c>
      <c r="W35" s="50">
        <f t="shared" si="7"/>
        <v>288</v>
      </c>
      <c r="X35">
        <f t="shared" si="13"/>
        <v>2.4</v>
      </c>
    </row>
    <row r="36" spans="1:24" ht="13">
      <c r="A36" s="23" t="s">
        <v>54</v>
      </c>
      <c r="B36" s="26">
        <v>2418</v>
      </c>
      <c r="C36" s="7">
        <v>36</v>
      </c>
      <c r="D36" s="26">
        <v>510</v>
      </c>
      <c r="E36" s="17">
        <f>(VLOOKUP(F36,Ref!$A$3:$I$20,7,FALSE)*G36*H36)+(VLOOKUP(M36,Ref!$A$3:$I$20,7,FALSE)*N36)</f>
        <v>20.7899712</v>
      </c>
      <c r="F36" s="18" t="s">
        <v>22</v>
      </c>
      <c r="G36" s="19">
        <v>1</v>
      </c>
      <c r="H36" s="20">
        <v>0.8</v>
      </c>
      <c r="I36" s="19">
        <f t="shared" si="0"/>
        <v>0.5</v>
      </c>
      <c r="J36" s="21">
        <f t="shared" si="1"/>
        <v>30</v>
      </c>
      <c r="K36" s="18" t="s">
        <v>23</v>
      </c>
      <c r="L36" s="18">
        <v>0</v>
      </c>
      <c r="M36" s="18" t="s">
        <v>24</v>
      </c>
      <c r="N36" s="7">
        <v>0</v>
      </c>
      <c r="O36" s="18">
        <v>0</v>
      </c>
      <c r="P36" s="22">
        <f>(G36*Ref!$I$3)+(L36*Ref!$I$5)</f>
        <v>-38.981195999999997</v>
      </c>
      <c r="Q36" s="46"/>
      <c r="R36" s="46">
        <f t="shared" si="9"/>
        <v>0</v>
      </c>
      <c r="S36" s="21">
        <f>R36*Ref!J3</f>
        <v>0</v>
      </c>
      <c r="T36" s="18">
        <f t="shared" si="10"/>
        <v>0</v>
      </c>
      <c r="U36" s="18">
        <f t="shared" si="11"/>
        <v>0</v>
      </c>
      <c r="V36" s="50">
        <f t="shared" si="15"/>
        <v>0</v>
      </c>
      <c r="W36" s="50">
        <f t="shared" si="7"/>
        <v>0</v>
      </c>
      <c r="X36">
        <f t="shared" si="13"/>
        <v>0</v>
      </c>
    </row>
    <row r="37" spans="1:24" ht="13">
      <c r="A37" s="23" t="s">
        <v>55</v>
      </c>
      <c r="B37" s="26">
        <v>1218</v>
      </c>
      <c r="C37" s="7">
        <v>36</v>
      </c>
      <c r="D37" s="26">
        <v>605</v>
      </c>
      <c r="E37" s="17">
        <f>(VLOOKUP(F37,Ref!$A$3:$I$20,7,FALSE)*G37*H37)+(VLOOKUP(M37,Ref!$A$3:$I$20,7,FALSE)*N37)</f>
        <v>11.6943588</v>
      </c>
      <c r="F37" s="18" t="s">
        <v>22</v>
      </c>
      <c r="G37" s="19">
        <v>0.5</v>
      </c>
      <c r="H37" s="20">
        <v>0.9</v>
      </c>
      <c r="I37" s="19">
        <f t="shared" si="0"/>
        <v>0.25</v>
      </c>
      <c r="J37" s="21">
        <f t="shared" si="1"/>
        <v>15</v>
      </c>
      <c r="K37" s="18" t="s">
        <v>23</v>
      </c>
      <c r="L37" s="18">
        <v>0</v>
      </c>
      <c r="M37" s="18" t="s">
        <v>24</v>
      </c>
      <c r="N37" s="7">
        <v>0</v>
      </c>
      <c r="O37" s="18">
        <v>0.1</v>
      </c>
      <c r="P37" s="22">
        <f>(G37*Ref!$I$3)+(L37*Ref!$I$5)</f>
        <v>-19.490597999999999</v>
      </c>
      <c r="Q37" s="46">
        <v>4</v>
      </c>
      <c r="R37" s="46">
        <f t="shared" si="9"/>
        <v>2</v>
      </c>
      <c r="S37" s="21">
        <f>R37*Ref!J3</f>
        <v>84</v>
      </c>
      <c r="T37" s="18">
        <f t="shared" si="10"/>
        <v>0.4</v>
      </c>
      <c r="U37" s="18">
        <f t="shared" si="11"/>
        <v>1</v>
      </c>
      <c r="V37" s="50">
        <f t="shared" si="15"/>
        <v>60</v>
      </c>
      <c r="W37" s="50">
        <f t="shared" si="7"/>
        <v>144</v>
      </c>
      <c r="X37">
        <f t="shared" si="13"/>
        <v>1.4</v>
      </c>
    </row>
    <row r="38" spans="1:24" ht="13">
      <c r="A38" s="23" t="s">
        <v>56</v>
      </c>
      <c r="B38" s="26">
        <v>1818</v>
      </c>
      <c r="C38" s="7">
        <v>36</v>
      </c>
      <c r="D38" s="26">
        <v>605</v>
      </c>
      <c r="E38" s="17">
        <f>(VLOOKUP(F38,Ref!$A$3:$I$20,7,FALSE)*G38*H38)+(VLOOKUP(M38,Ref!$A$3:$I$20,7,FALSE)*N38)</f>
        <v>23.3887176</v>
      </c>
      <c r="F38" s="18" t="s">
        <v>22</v>
      </c>
      <c r="G38" s="19">
        <v>1</v>
      </c>
      <c r="H38" s="20">
        <v>0.9</v>
      </c>
      <c r="I38" s="19">
        <f t="shared" si="0"/>
        <v>0.5</v>
      </c>
      <c r="J38" s="21">
        <f t="shared" si="1"/>
        <v>30</v>
      </c>
      <c r="K38" s="18" t="s">
        <v>23</v>
      </c>
      <c r="L38" s="18">
        <v>0</v>
      </c>
      <c r="M38" s="18" t="s">
        <v>24</v>
      </c>
      <c r="N38" s="7">
        <v>0</v>
      </c>
      <c r="O38" s="18">
        <v>0</v>
      </c>
      <c r="P38" s="22">
        <f>(G38*Ref!$I$3)+(L38*Ref!$I$5)</f>
        <v>-38.981195999999997</v>
      </c>
      <c r="Q38" s="46"/>
      <c r="R38" s="46">
        <f t="shared" si="9"/>
        <v>0</v>
      </c>
      <c r="S38" s="21">
        <f>R38*Ref!J3</f>
        <v>0</v>
      </c>
      <c r="T38" s="18">
        <f t="shared" si="10"/>
        <v>0</v>
      </c>
      <c r="U38" s="18">
        <f t="shared" si="11"/>
        <v>0</v>
      </c>
      <c r="V38" s="50">
        <f t="shared" si="15"/>
        <v>0</v>
      </c>
      <c r="W38" s="50">
        <f t="shared" si="7"/>
        <v>0</v>
      </c>
      <c r="X38">
        <f t="shared" si="13"/>
        <v>0</v>
      </c>
    </row>
    <row r="39" spans="1:24" ht="13">
      <c r="A39" s="23" t="s">
        <v>57</v>
      </c>
      <c r="B39" s="26">
        <v>2418</v>
      </c>
      <c r="C39" s="7">
        <v>36</v>
      </c>
      <c r="D39" s="26">
        <v>605</v>
      </c>
      <c r="E39" s="17">
        <f>(VLOOKUP(F39,Ref!$A$3:$I$20,7,FALSE)*G39*H39)+(VLOOKUP(M39,Ref!$A$3:$I$20,7,FALSE)*N39)</f>
        <v>23.3887176</v>
      </c>
      <c r="F39" s="18" t="s">
        <v>22</v>
      </c>
      <c r="G39" s="19">
        <v>1</v>
      </c>
      <c r="H39" s="20">
        <v>0.9</v>
      </c>
      <c r="I39" s="19">
        <f t="shared" si="0"/>
        <v>0.5</v>
      </c>
      <c r="J39" s="21">
        <f t="shared" si="1"/>
        <v>30</v>
      </c>
      <c r="K39" s="18" t="s">
        <v>23</v>
      </c>
      <c r="L39" s="18">
        <v>0</v>
      </c>
      <c r="M39" s="18" t="s">
        <v>24</v>
      </c>
      <c r="N39" s="7">
        <v>0</v>
      </c>
      <c r="O39" s="18">
        <v>0.1</v>
      </c>
      <c r="P39" s="22">
        <f>(G39*Ref!$I$3)+(L39*Ref!$I$5)</f>
        <v>-38.981195999999997</v>
      </c>
      <c r="Q39" s="46">
        <v>4</v>
      </c>
      <c r="R39" s="46">
        <f t="shared" si="9"/>
        <v>4</v>
      </c>
      <c r="S39" s="21">
        <f>R39*Ref!J3</f>
        <v>168</v>
      </c>
      <c r="T39" s="18">
        <f t="shared" si="10"/>
        <v>0.4</v>
      </c>
      <c r="U39" s="18">
        <f t="shared" si="11"/>
        <v>2</v>
      </c>
      <c r="V39" s="50">
        <f t="shared" si="15"/>
        <v>120</v>
      </c>
      <c r="W39" s="50">
        <f t="shared" si="7"/>
        <v>288</v>
      </c>
      <c r="X39">
        <f t="shared" si="13"/>
        <v>2.4</v>
      </c>
    </row>
    <row r="40" spans="1:24" ht="13">
      <c r="A40" s="23" t="s">
        <v>58</v>
      </c>
      <c r="B40" s="26">
        <v>2418</v>
      </c>
      <c r="C40" s="7">
        <v>36</v>
      </c>
      <c r="D40" s="26">
        <v>605</v>
      </c>
      <c r="E40" s="17">
        <f>(VLOOKUP(F40,Ref!$A$3:$I$20,7,FALSE)*G40*H40)+(VLOOKUP(M40,Ref!$A$3:$I$20,7,FALSE)*N40)</f>
        <v>23.3887176</v>
      </c>
      <c r="F40" s="18" t="s">
        <v>22</v>
      </c>
      <c r="G40" s="19">
        <v>1</v>
      </c>
      <c r="H40" s="20">
        <v>0.9</v>
      </c>
      <c r="I40" s="19">
        <f t="shared" si="0"/>
        <v>0.5</v>
      </c>
      <c r="J40" s="21">
        <f t="shared" si="1"/>
        <v>30</v>
      </c>
      <c r="K40" s="18" t="s">
        <v>23</v>
      </c>
      <c r="L40" s="18">
        <v>0</v>
      </c>
      <c r="M40" s="18" t="s">
        <v>24</v>
      </c>
      <c r="N40" s="7">
        <v>0</v>
      </c>
      <c r="O40" s="18">
        <v>0.1</v>
      </c>
      <c r="P40" s="22">
        <f>(G40*Ref!$I$3)+(L40*Ref!$I$5)</f>
        <v>-38.981195999999997</v>
      </c>
      <c r="Q40" s="46">
        <v>16</v>
      </c>
      <c r="R40" s="46">
        <f t="shared" si="9"/>
        <v>16</v>
      </c>
      <c r="S40" s="21">
        <f>R40*Ref!J3</f>
        <v>672</v>
      </c>
      <c r="T40" s="18">
        <f t="shared" si="10"/>
        <v>1.6</v>
      </c>
      <c r="U40" s="18">
        <f t="shared" si="11"/>
        <v>8</v>
      </c>
      <c r="V40" s="50">
        <f t="shared" si="15"/>
        <v>480</v>
      </c>
      <c r="W40" s="50">
        <f t="shared" si="7"/>
        <v>1152</v>
      </c>
      <c r="X40">
        <f t="shared" si="13"/>
        <v>9.6</v>
      </c>
    </row>
    <row r="41" spans="1:24" ht="13">
      <c r="A41" s="23" t="s">
        <v>59</v>
      </c>
      <c r="B41" s="26">
        <v>1218</v>
      </c>
      <c r="C41" s="7">
        <v>36</v>
      </c>
      <c r="D41" s="26">
        <v>605</v>
      </c>
      <c r="E41" s="17">
        <f>(VLOOKUP(F41,Ref!$A$3:$I$20,7,FALSE)*G41*H41)+(VLOOKUP(M41,Ref!$A$3:$I$20,7,FALSE)*N41)</f>
        <v>11.6943588</v>
      </c>
      <c r="F41" s="18" t="s">
        <v>22</v>
      </c>
      <c r="G41" s="19">
        <v>0.5</v>
      </c>
      <c r="H41" s="20">
        <v>0.9</v>
      </c>
      <c r="I41" s="19">
        <f t="shared" si="0"/>
        <v>0.25</v>
      </c>
      <c r="J41" s="21">
        <f t="shared" si="1"/>
        <v>15</v>
      </c>
      <c r="K41" s="18" t="s">
        <v>23</v>
      </c>
      <c r="L41" s="18">
        <v>0</v>
      </c>
      <c r="M41" s="18" t="s">
        <v>24</v>
      </c>
      <c r="N41" s="7">
        <v>0</v>
      </c>
      <c r="O41" s="18">
        <v>0.1</v>
      </c>
      <c r="P41" s="22">
        <f>(G41*Ref!$I$3)+(L41*Ref!$I$5)</f>
        <v>-19.490597999999999</v>
      </c>
      <c r="Q41" s="46">
        <v>4</v>
      </c>
      <c r="R41" s="46">
        <f t="shared" si="9"/>
        <v>2</v>
      </c>
      <c r="S41" s="21">
        <f>R41*Ref!J3</f>
        <v>84</v>
      </c>
      <c r="T41" s="18">
        <f t="shared" si="10"/>
        <v>0.4</v>
      </c>
      <c r="U41" s="18">
        <f t="shared" si="11"/>
        <v>1</v>
      </c>
      <c r="V41" s="50">
        <f t="shared" si="15"/>
        <v>60</v>
      </c>
      <c r="W41" s="50">
        <f t="shared" si="7"/>
        <v>144</v>
      </c>
      <c r="X41">
        <f t="shared" si="13"/>
        <v>1.4</v>
      </c>
    </row>
    <row r="42" spans="1:24" ht="13">
      <c r="A42" s="23" t="s">
        <v>60</v>
      </c>
      <c r="B42" s="26">
        <v>1818</v>
      </c>
      <c r="C42" s="7">
        <v>36</v>
      </c>
      <c r="D42" s="26">
        <v>605</v>
      </c>
      <c r="E42" s="17">
        <f>(VLOOKUP(F42,Ref!$A$3:$I$20,7,FALSE)*G42*H42)+(VLOOKUP(M42,Ref!$A$3:$I$20,7,FALSE)*N42)</f>
        <v>23.3887176</v>
      </c>
      <c r="F42" s="18" t="s">
        <v>22</v>
      </c>
      <c r="G42" s="19">
        <v>1</v>
      </c>
      <c r="H42" s="20">
        <v>0.9</v>
      </c>
      <c r="I42" s="19">
        <f t="shared" si="0"/>
        <v>0.5</v>
      </c>
      <c r="J42" s="21">
        <f t="shared" si="1"/>
        <v>30</v>
      </c>
      <c r="K42" s="18" t="s">
        <v>23</v>
      </c>
      <c r="L42" s="18">
        <v>0</v>
      </c>
      <c r="M42" s="18" t="s">
        <v>24</v>
      </c>
      <c r="N42" s="7">
        <v>0</v>
      </c>
      <c r="O42" s="18">
        <v>0.1</v>
      </c>
      <c r="P42" s="22">
        <f>(G42*Ref!$I$3)+(L42*Ref!$I$5)</f>
        <v>-38.981195999999997</v>
      </c>
      <c r="Q42" s="46">
        <v>4</v>
      </c>
      <c r="R42" s="46">
        <f t="shared" si="9"/>
        <v>4</v>
      </c>
      <c r="S42" s="21">
        <f>R42*Ref!J3</f>
        <v>168</v>
      </c>
      <c r="T42" s="18">
        <f t="shared" si="10"/>
        <v>0.4</v>
      </c>
      <c r="U42" s="18">
        <f t="shared" si="11"/>
        <v>2</v>
      </c>
      <c r="V42" s="50">
        <f t="shared" si="15"/>
        <v>120</v>
      </c>
      <c r="W42" s="50">
        <f t="shared" si="7"/>
        <v>288</v>
      </c>
      <c r="X42">
        <f t="shared" si="13"/>
        <v>2.4</v>
      </c>
    </row>
    <row r="43" spans="1:24" ht="13">
      <c r="A43" s="23" t="s">
        <v>61</v>
      </c>
      <c r="B43" s="26">
        <v>2418</v>
      </c>
      <c r="C43" s="7">
        <v>36</v>
      </c>
      <c r="D43" s="26">
        <v>605</v>
      </c>
      <c r="E43" s="17">
        <f>(VLOOKUP(F43,Ref!$A$3:$I$20,7,FALSE)*G43*H43)+(VLOOKUP(M43,Ref!$A$3:$I$20,7,FALSE)*N43)</f>
        <v>23.3887176</v>
      </c>
      <c r="F43" s="18" t="s">
        <v>22</v>
      </c>
      <c r="G43" s="19">
        <v>1</v>
      </c>
      <c r="H43" s="20">
        <v>0.9</v>
      </c>
      <c r="I43" s="19">
        <f t="shared" si="0"/>
        <v>0.5</v>
      </c>
      <c r="J43" s="21">
        <f t="shared" si="1"/>
        <v>30</v>
      </c>
      <c r="K43" s="18" t="s">
        <v>23</v>
      </c>
      <c r="L43" s="18">
        <v>0</v>
      </c>
      <c r="M43" s="18" t="s">
        <v>24</v>
      </c>
      <c r="N43" s="7">
        <v>0</v>
      </c>
      <c r="O43" s="18">
        <v>0</v>
      </c>
      <c r="P43" s="22">
        <f>(G43*Ref!$I$3)+(L43*Ref!$I$5)</f>
        <v>-38.981195999999997</v>
      </c>
      <c r="Q43" s="46"/>
      <c r="R43" s="46">
        <f t="shared" si="9"/>
        <v>0</v>
      </c>
      <c r="S43" s="21">
        <f>R43*Ref!J3</f>
        <v>0</v>
      </c>
      <c r="T43" s="18">
        <f t="shared" si="10"/>
        <v>0</v>
      </c>
      <c r="U43" s="18">
        <f t="shared" si="11"/>
        <v>0</v>
      </c>
      <c r="V43" s="50">
        <f t="shared" si="15"/>
        <v>0</v>
      </c>
      <c r="W43" s="50">
        <f t="shared" si="7"/>
        <v>0</v>
      </c>
      <c r="X43">
        <f t="shared" si="13"/>
        <v>0</v>
      </c>
    </row>
    <row r="44" spans="1:24" ht="13">
      <c r="A44" s="23" t="s">
        <v>62</v>
      </c>
      <c r="B44" s="26">
        <v>2418</v>
      </c>
      <c r="C44" s="7">
        <v>36</v>
      </c>
      <c r="D44" s="26">
        <v>605</v>
      </c>
      <c r="E44" s="17">
        <f>(VLOOKUP(F44,Ref!$A$3:$I$20,7,FALSE)*G44*H44)+(VLOOKUP(M44,Ref!$A$3:$I$20,7,FALSE)*N44)</f>
        <v>23.3887176</v>
      </c>
      <c r="F44" s="18" t="s">
        <v>22</v>
      </c>
      <c r="G44" s="19">
        <v>1</v>
      </c>
      <c r="H44" s="20">
        <v>0.9</v>
      </c>
      <c r="I44" s="19">
        <f t="shared" si="0"/>
        <v>0.5</v>
      </c>
      <c r="J44" s="21">
        <f t="shared" si="1"/>
        <v>30</v>
      </c>
      <c r="K44" s="18" t="s">
        <v>23</v>
      </c>
      <c r="L44" s="18">
        <v>0</v>
      </c>
      <c r="M44" s="18" t="s">
        <v>24</v>
      </c>
      <c r="N44" s="7">
        <v>0</v>
      </c>
      <c r="O44" s="18">
        <v>0</v>
      </c>
      <c r="P44" s="22">
        <f>(G44*Ref!$I$3)+(L44*Ref!$I$5)</f>
        <v>-38.981195999999997</v>
      </c>
      <c r="Q44" s="46"/>
      <c r="R44" s="46">
        <f t="shared" si="9"/>
        <v>0</v>
      </c>
      <c r="S44" s="21">
        <f>R44*Ref!J3</f>
        <v>0</v>
      </c>
      <c r="T44" s="18">
        <f t="shared" si="10"/>
        <v>0</v>
      </c>
      <c r="U44" s="18">
        <f t="shared" si="11"/>
        <v>0</v>
      </c>
      <c r="V44" s="50">
        <f t="shared" si="15"/>
        <v>0</v>
      </c>
      <c r="W44" s="50">
        <f t="shared" si="7"/>
        <v>0</v>
      </c>
      <c r="X44">
        <f t="shared" si="13"/>
        <v>0</v>
      </c>
    </row>
    <row r="45" spans="1:24" ht="13">
      <c r="A45" s="23" t="s">
        <v>63</v>
      </c>
      <c r="B45" s="26">
        <v>2418</v>
      </c>
      <c r="C45" s="7">
        <v>36</v>
      </c>
      <c r="D45" s="26">
        <v>605</v>
      </c>
      <c r="E45" s="17">
        <f>(VLOOKUP(F45,Ref!$A$3:$I$20,7,FALSE)*G45*H45)+(VLOOKUP(M45,Ref!$A$3:$I$20,7,FALSE)*N45)</f>
        <v>23.3887176</v>
      </c>
      <c r="F45" s="18" t="s">
        <v>22</v>
      </c>
      <c r="G45" s="19">
        <v>1</v>
      </c>
      <c r="H45" s="20">
        <v>0.9</v>
      </c>
      <c r="I45" s="19">
        <f t="shared" si="0"/>
        <v>0.5</v>
      </c>
      <c r="J45" s="21">
        <f t="shared" si="1"/>
        <v>30</v>
      </c>
      <c r="K45" s="18" t="s">
        <v>23</v>
      </c>
      <c r="L45" s="18">
        <v>0</v>
      </c>
      <c r="M45" s="18" t="s">
        <v>24</v>
      </c>
      <c r="N45" s="7">
        <v>0</v>
      </c>
      <c r="O45" s="18">
        <v>0</v>
      </c>
      <c r="P45" s="22">
        <f>(G45*Ref!$I$3)+(L45*Ref!$I$5)</f>
        <v>-38.981195999999997</v>
      </c>
      <c r="Q45" s="46"/>
      <c r="R45" s="46">
        <f t="shared" si="9"/>
        <v>0</v>
      </c>
      <c r="S45" s="21">
        <f>R45*Ref!J3</f>
        <v>0</v>
      </c>
      <c r="T45" s="18">
        <f t="shared" si="10"/>
        <v>0</v>
      </c>
      <c r="U45" s="18">
        <f t="shared" si="11"/>
        <v>0</v>
      </c>
      <c r="V45" s="50">
        <f t="shared" si="15"/>
        <v>0</v>
      </c>
      <c r="W45" s="50">
        <f t="shared" si="7"/>
        <v>0</v>
      </c>
      <c r="X45">
        <f t="shared" si="13"/>
        <v>0</v>
      </c>
    </row>
    <row r="46" spans="1:24" ht="13">
      <c r="A46" s="24" t="s">
        <v>64</v>
      </c>
      <c r="B46" s="26">
        <v>882</v>
      </c>
      <c r="C46" s="27">
        <v>2988</v>
      </c>
      <c r="D46" s="16">
        <v>2887</v>
      </c>
      <c r="E46" s="17">
        <f>(VLOOKUP(F46,Ref!$A$3:$I$20,7,FALSE)*G46*H46)+(VLOOKUP(M46,Ref!$A$3:$I$20,7,FALSE)*N46)</f>
        <v>70.171152799999987</v>
      </c>
      <c r="F46" s="18" t="s">
        <v>22</v>
      </c>
      <c r="G46" s="19">
        <v>3</v>
      </c>
      <c r="H46" s="20">
        <v>0.9</v>
      </c>
      <c r="I46" s="19">
        <f t="shared" si="0"/>
        <v>1.5</v>
      </c>
      <c r="J46" s="21">
        <f t="shared" si="1"/>
        <v>90</v>
      </c>
      <c r="K46" s="18" t="s">
        <v>23</v>
      </c>
      <c r="L46" s="18"/>
      <c r="M46" s="18" t="s">
        <v>24</v>
      </c>
      <c r="N46" s="7">
        <v>0.1</v>
      </c>
      <c r="O46" s="18"/>
      <c r="P46" s="22">
        <f>(G46*Ref!$I$3)+(L46*Ref!$I$5)</f>
        <v>-116.94358799999999</v>
      </c>
      <c r="Q46" s="46"/>
      <c r="R46" s="46">
        <f t="shared" si="9"/>
        <v>0</v>
      </c>
      <c r="S46" s="21">
        <f>R46*Ref!J3</f>
        <v>0</v>
      </c>
      <c r="T46" s="18">
        <f t="shared" si="10"/>
        <v>0</v>
      </c>
      <c r="U46" s="18">
        <f t="shared" si="11"/>
        <v>0</v>
      </c>
      <c r="V46" s="50">
        <f t="shared" si="15"/>
        <v>0</v>
      </c>
      <c r="W46" s="50">
        <f t="shared" si="7"/>
        <v>0</v>
      </c>
      <c r="X46">
        <f t="shared" si="13"/>
        <v>0</v>
      </c>
    </row>
    <row r="47" spans="1:24" ht="13">
      <c r="C47" s="28"/>
      <c r="D47" s="29"/>
      <c r="E47" s="30"/>
      <c r="G47" s="19"/>
      <c r="I47" s="21"/>
      <c r="J47" s="21"/>
      <c r="K47" s="21"/>
      <c r="L47" s="21"/>
      <c r="Q47" s="46"/>
      <c r="R47" s="46"/>
      <c r="S47" s="21"/>
      <c r="T47" s="21"/>
    </row>
    <row r="48" spans="1:24" s="51" customFormat="1" ht="15.5">
      <c r="A48" s="51" t="s">
        <v>79</v>
      </c>
      <c r="C48" s="52"/>
      <c r="D48" s="53"/>
      <c r="E48" s="54"/>
      <c r="G48" s="55"/>
      <c r="I48" s="56"/>
      <c r="J48" s="56"/>
      <c r="K48" s="56"/>
      <c r="L48" s="56"/>
      <c r="Q48" s="59">
        <f>SUM(Q8:Q46)</f>
        <v>195</v>
      </c>
      <c r="R48" s="46">
        <f>SUM(R8:R46)</f>
        <v>407.5</v>
      </c>
      <c r="S48" s="61">
        <f t="shared" ref="S48:X48" si="18">SUM(S8:S46)</f>
        <v>17115</v>
      </c>
      <c r="T48" s="46">
        <f t="shared" si="18"/>
        <v>90.900000000000034</v>
      </c>
      <c r="U48" s="57">
        <f t="shared" si="18"/>
        <v>203.75</v>
      </c>
      <c r="V48" s="58">
        <f t="shared" si="18"/>
        <v>12225</v>
      </c>
      <c r="W48" s="60">
        <f t="shared" si="18"/>
        <v>29340</v>
      </c>
      <c r="X48" s="62">
        <f t="shared" si="18"/>
        <v>294.64999999999986</v>
      </c>
    </row>
    <row r="49" spans="3:20" ht="13">
      <c r="C49" s="28"/>
      <c r="D49" s="29"/>
      <c r="E49" s="30"/>
      <c r="G49" s="19"/>
      <c r="I49" s="21"/>
      <c r="J49" s="21"/>
      <c r="K49" s="21"/>
      <c r="L49" s="21"/>
      <c r="Q49" s="46"/>
      <c r="R49" s="46"/>
      <c r="S49" s="21"/>
      <c r="T49" s="21"/>
    </row>
    <row r="50" spans="3:20" ht="13">
      <c r="C50" s="28"/>
      <c r="D50" s="29"/>
      <c r="E50" s="30"/>
      <c r="I50" s="31"/>
      <c r="J50" s="31"/>
      <c r="K50" s="31"/>
      <c r="L50" s="31"/>
      <c r="Q50" s="47"/>
      <c r="R50" s="47"/>
      <c r="S50" s="31"/>
      <c r="T50" s="31"/>
    </row>
    <row r="51" spans="3:20" ht="13">
      <c r="C51" s="28"/>
      <c r="D51" s="29"/>
      <c r="E51" s="30"/>
    </row>
    <row r="52" spans="3:20" ht="13">
      <c r="C52" s="28"/>
      <c r="D52" s="29"/>
      <c r="E52" s="30"/>
    </row>
    <row r="53" spans="3:20" ht="12.5">
      <c r="C53" s="28"/>
      <c r="D53" s="29"/>
    </row>
    <row r="54" spans="3:20" ht="12.5">
      <c r="C54" s="28"/>
      <c r="D54" s="29"/>
    </row>
    <row r="55" spans="3:20" ht="12.5">
      <c r="C55" s="28"/>
      <c r="D55" s="29"/>
    </row>
    <row r="56" spans="3:20" ht="12.5">
      <c r="C56" s="28"/>
      <c r="D56" s="29"/>
    </row>
    <row r="57" spans="3:20" ht="12.5">
      <c r="C57" s="28"/>
      <c r="D57" s="29"/>
    </row>
    <row r="58" spans="3:20" ht="12.5">
      <c r="C58" s="28"/>
      <c r="D58" s="29"/>
    </row>
    <row r="59" spans="3:20" ht="12.5">
      <c r="C59" s="28"/>
      <c r="D59" s="29"/>
    </row>
    <row r="60" spans="3:20" ht="12.5">
      <c r="C60" s="28"/>
      <c r="D60" s="29"/>
    </row>
    <row r="61" spans="3:20" ht="12.5">
      <c r="C61" s="28"/>
      <c r="D61" s="29"/>
    </row>
    <row r="62" spans="3:20" ht="12.5">
      <c r="C62" s="28"/>
      <c r="D62" s="29"/>
    </row>
    <row r="63" spans="3:20" ht="12.5">
      <c r="C63" s="28"/>
      <c r="D63" s="29"/>
    </row>
    <row r="64" spans="3:20" ht="12.5">
      <c r="C64" s="28"/>
      <c r="D64" s="29"/>
    </row>
    <row r="65" spans="3:4" ht="12.5">
      <c r="C65" s="28"/>
      <c r="D65" s="29"/>
    </row>
    <row r="66" spans="3:4" ht="12.5">
      <c r="C66" s="28"/>
      <c r="D66" s="29"/>
    </row>
    <row r="67" spans="3:4" ht="12.5">
      <c r="C67" s="28"/>
      <c r="D67" s="29"/>
    </row>
    <row r="68" spans="3:4" ht="12.5">
      <c r="C68" s="28"/>
      <c r="D68" s="2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Ref!$A$3:$A$27</xm:f>
          </x14:formula1>
          <xm:sqref>F6:F46 K6:K46 M6:M46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"/>
  <sheetViews>
    <sheetView workbookViewId="0">
      <selection activeCell="H8" sqref="H8"/>
    </sheetView>
  </sheetViews>
  <sheetFormatPr defaultColWidth="14.453125" defaultRowHeight="15.75" customHeight="1"/>
  <cols>
    <col min="1" max="1" width="26" customWidth="1"/>
    <col min="8" max="8" width="21.54296875" customWidth="1"/>
    <col min="9" max="9" width="19.54296875" customWidth="1"/>
  </cols>
  <sheetData>
    <row r="1" spans="1:10" ht="13">
      <c r="A1" s="12" t="s">
        <v>65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3">
      <c r="A2" s="14" t="s">
        <v>5</v>
      </c>
      <c r="B2" s="14" t="s">
        <v>66</v>
      </c>
      <c r="C2" s="14" t="s">
        <v>67</v>
      </c>
      <c r="D2" s="14" t="s">
        <v>68</v>
      </c>
      <c r="E2" s="14" t="s">
        <v>69</v>
      </c>
      <c r="F2" s="14" t="s">
        <v>70</v>
      </c>
      <c r="G2" s="14" t="s">
        <v>71</v>
      </c>
      <c r="H2" s="14" t="s">
        <v>72</v>
      </c>
      <c r="I2" s="14" t="s">
        <v>73</v>
      </c>
      <c r="J2" s="41" t="s">
        <v>75</v>
      </c>
    </row>
    <row r="3" spans="1:10" ht="15.75" customHeight="1">
      <c r="A3" s="32" t="s">
        <v>22</v>
      </c>
      <c r="B3" s="33">
        <v>2.44</v>
      </c>
      <c r="C3" s="33">
        <v>1.22</v>
      </c>
      <c r="D3" s="33">
        <v>1.7999999999999999E-2</v>
      </c>
      <c r="E3" s="34">
        <f t="shared" ref="E3:E5" si="0">C3*B3*D3</f>
        <v>5.3582399999999995E-2</v>
      </c>
      <c r="F3" s="33">
        <v>485</v>
      </c>
      <c r="G3" s="35">
        <f>E3*F3</f>
        <v>25.987463999999999</v>
      </c>
      <c r="H3" s="36">
        <v>-1.5</v>
      </c>
      <c r="I3" s="35">
        <f>H3*G3</f>
        <v>-38.981195999999997</v>
      </c>
      <c r="J3" s="49">
        <v>42</v>
      </c>
    </row>
    <row r="4" spans="1:10" ht="15.75" customHeight="1">
      <c r="A4" s="37" t="s">
        <v>24</v>
      </c>
      <c r="B4" s="33">
        <v>4.0000000000000001E-3</v>
      </c>
      <c r="C4" s="33">
        <v>3.5000000000000003E-2</v>
      </c>
      <c r="D4" s="33">
        <v>4.0000000000000001E-3</v>
      </c>
      <c r="E4" s="34">
        <f t="shared" si="0"/>
        <v>5.6000000000000004E-7</v>
      </c>
      <c r="F4" s="34"/>
      <c r="G4" s="33">
        <v>0.05</v>
      </c>
      <c r="H4" s="34"/>
      <c r="I4" s="34"/>
      <c r="J4" s="34"/>
    </row>
    <row r="5" spans="1:10" ht="15.75" customHeight="1">
      <c r="A5" s="32" t="s">
        <v>23</v>
      </c>
      <c r="B5" s="33">
        <v>1</v>
      </c>
      <c r="C5" s="33">
        <v>1</v>
      </c>
      <c r="D5" s="33">
        <v>0.25</v>
      </c>
      <c r="E5" s="34">
        <f t="shared" si="0"/>
        <v>0.25</v>
      </c>
      <c r="F5" s="33">
        <v>22</v>
      </c>
      <c r="G5" s="35">
        <f>E5*F5</f>
        <v>5.5</v>
      </c>
      <c r="I5" s="38">
        <f>1.1</f>
        <v>1.1000000000000001</v>
      </c>
      <c r="J5" s="38"/>
    </row>
    <row r="6" spans="1:10" ht="15.75" customHeight="1">
      <c r="A6" s="33"/>
      <c r="B6" s="34"/>
      <c r="C6" s="34"/>
      <c r="D6" s="34"/>
      <c r="E6" s="34"/>
      <c r="F6" s="34"/>
      <c r="G6" s="34"/>
      <c r="H6" s="34"/>
      <c r="I6" s="34"/>
    </row>
    <row r="7" spans="1:10" ht="15.75" customHeight="1">
      <c r="A7" s="33"/>
      <c r="C7" s="34"/>
      <c r="D7" s="34"/>
      <c r="E7" s="34"/>
      <c r="F7" s="34"/>
      <c r="G7" s="34"/>
      <c r="H7" s="34"/>
      <c r="I7" s="34"/>
    </row>
    <row r="8" spans="1:10" ht="15.75" customHeight="1">
      <c r="A8" s="39"/>
      <c r="C8" s="40"/>
      <c r="D8" s="40"/>
      <c r="E8" s="40"/>
      <c r="F8" s="40"/>
      <c r="G8" s="40"/>
      <c r="H8" s="40"/>
      <c r="I8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Blocks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</cp:lastModifiedBy>
  <dcterms:modified xsi:type="dcterms:W3CDTF">2022-04-20T19:25:23Z</dcterms:modified>
</cp:coreProperties>
</file>