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ocks" sheetId="1" r:id="rId4"/>
    <sheet state="visible" name="Ref" sheetId="2" r:id="rId5"/>
  </sheets>
  <definedNames/>
  <calcPr/>
</workbook>
</file>

<file path=xl/sharedStrings.xml><?xml version="1.0" encoding="utf-8"?>
<sst xmlns="http://schemas.openxmlformats.org/spreadsheetml/2006/main" count="182" uniqueCount="70">
  <si>
    <t>SYSTEM NAME:</t>
  </si>
  <si>
    <t>SKYLARK250</t>
  </si>
  <si>
    <t>Version no.</t>
  </si>
  <si>
    <t>0.1.0</t>
  </si>
  <si>
    <t>Block library</t>
  </si>
  <si>
    <t>Name</t>
  </si>
  <si>
    <t>Width (mm)</t>
  </si>
  <si>
    <t>Length (mm)</t>
  </si>
  <si>
    <t>Height (mm)</t>
  </si>
  <si>
    <t>Est. mass (kg)</t>
  </si>
  <si>
    <t>Structural timber</t>
  </si>
  <si>
    <t>Sheet quantity</t>
  </si>
  <si>
    <t>Optimisation</t>
  </si>
  <si>
    <t>Manufacturing time (hrs)</t>
  </si>
  <si>
    <t>Manufacturing cost</t>
  </si>
  <si>
    <t>Insulation type</t>
  </si>
  <si>
    <t>Insulation (m2)</t>
  </si>
  <si>
    <t>Fixings</t>
  </si>
  <si>
    <t>Quantity (units)</t>
  </si>
  <si>
    <t>Est. assembly time (person-hrs)</t>
  </si>
  <si>
    <t>kgCO2e (A1-A3)</t>
  </si>
  <si>
    <t>SKYLARK250_FLOOR-S</t>
  </si>
  <si>
    <t>18mm spruce plywood</t>
  </si>
  <si>
    <t>Polyester insulation</t>
  </si>
  <si>
    <t>Brad nails</t>
  </si>
  <si>
    <t>SKYLARK250_FLOOR-M</t>
  </si>
  <si>
    <t>SKYLARK250_FLOOR-L</t>
  </si>
  <si>
    <t>SKYLARK250_END_S</t>
  </si>
  <si>
    <t>SKYLARK250_END_M</t>
  </si>
  <si>
    <t>SKYLARK250_END_L</t>
  </si>
  <si>
    <t>SKYLARK250_CORNER-S</t>
  </si>
  <si>
    <t>SKYLARK250_CORNER-M</t>
  </si>
  <si>
    <t>SKYLARK250_CORNER-XL</t>
  </si>
  <si>
    <t>SKYLARK250_WALL-S</t>
  </si>
  <si>
    <t>SKYLARK250_WALL-M</t>
  </si>
  <si>
    <t>SKYLARK250_WALL-XL</t>
  </si>
  <si>
    <t>SKYLARK250_WINDOW-S1</t>
  </si>
  <si>
    <t>SKYLARK250_WINDOW-M1</t>
  </si>
  <si>
    <t>SKYLARK250_WINDOW-XL1</t>
  </si>
  <si>
    <t>SKYLARK250_DOOR-S1</t>
  </si>
  <si>
    <t>SKYLARK250_DOOR-M1</t>
  </si>
  <si>
    <t>SKYLARK250_DOOR-XL1</t>
  </si>
  <si>
    <t>SKYLARK250_ROOF-G</t>
  </si>
  <si>
    <t>SKYLARK250_VERGE-G</t>
  </si>
  <si>
    <t>SKYLARK250_COMB-A/END-X1</t>
  </si>
  <si>
    <t>SKYLARK250_COMB-A/END-X2</t>
  </si>
  <si>
    <t>SKYLARK250_COMB-A/END-X3</t>
  </si>
  <si>
    <t>SKYLARK250_COMB-A/MID-1</t>
  </si>
  <si>
    <t>SKYLARK250_COMB-A/END-Y1</t>
  </si>
  <si>
    <t>SKYLARK250_COMB-A/END-Y2</t>
  </si>
  <si>
    <t>SKYLARK250_COMB-A/END-Y3</t>
  </si>
  <si>
    <t>SKYLARK250_COMB-B/END-X1</t>
  </si>
  <si>
    <t>SKYLARK250_COMB-B/END-X2</t>
  </si>
  <si>
    <t>SKYLARK250_COMB-B/END-X3</t>
  </si>
  <si>
    <t>SKYLARK250_COMB-B/MID-1</t>
  </si>
  <si>
    <t>SKYLARK250_COMB-B/END-Y1</t>
  </si>
  <si>
    <t>SKYLARK250_COMB-B/END-Y2</t>
  </si>
  <si>
    <t>SKYLARK250_COMB-G/MID-Y1</t>
  </si>
  <si>
    <t>SKYLARK250_COMB-G/END-X1</t>
  </si>
  <si>
    <t>SKYLARK250_COMB-G/MID-X1</t>
  </si>
  <si>
    <t>SKYLARK250_STAIRS_M1</t>
  </si>
  <si>
    <t>Materials Menu</t>
  </si>
  <si>
    <t>Y (m)</t>
  </si>
  <si>
    <t>X (m)</t>
  </si>
  <si>
    <t>Z (m)</t>
  </si>
  <si>
    <t>Volume (m3)</t>
  </si>
  <si>
    <t>Density (kg/m3)</t>
  </si>
  <si>
    <t>Mass (kg)</t>
  </si>
  <si>
    <t>kgCO2e/kg (A1-A3)</t>
  </si>
  <si>
    <t>Embodied C02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</si>
</sst>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[$£]#,##0.00"/>
  </numFmts>
  <fonts count="18">
    <font>
      <sz val="10.0"/>
      <color rgb="FF000000"/>
      <name val="Arial"/>
    </font>
    <font>
      <b/>
      <sz val="12.0"/>
      <color rgb="FFFFFFFF"/>
      <name val="Consolas"/>
    </font>
    <font>
      <color rgb="FFFFFFFF"/>
      <name val="Consolas"/>
    </font>
    <font>
      <color rgb="FFFFFFFF"/>
      <name val="Arial"/>
    </font>
    <font>
      <b/>
      <color rgb="FFFFFFFF"/>
      <name val="Consolas"/>
    </font>
    <font>
      <color rgb="FF434343"/>
      <name val="Consolas"/>
    </font>
    <font>
      <color theme="1"/>
      <name val="Consolas"/>
    </font>
    <font>
      <color theme="1"/>
      <name val="Arial"/>
    </font>
    <font>
      <b/>
      <color theme="1"/>
      <name val="Consolas"/>
    </font>
    <font>
      <b/>
      <sz val="10.0"/>
      <color rgb="FFFFFFFF"/>
      <name val="Consolas"/>
    </font>
    <font>
      <b/>
      <sz val="10.0"/>
      <color theme="1"/>
      <name val="Consolas"/>
    </font>
    <font>
      <color rgb="FF666666"/>
      <name val="Inter"/>
    </font>
    <font>
      <color theme="1"/>
      <name val="Inter"/>
    </font>
    <font>
      <b/>
      <color theme="1"/>
      <name val="Inter"/>
    </font>
    <font>
      <b/>
      <color theme="1"/>
      <name val="Arial"/>
    </font>
    <font>
      <sz val="9.0"/>
      <color theme="1"/>
      <name val="Inter"/>
    </font>
    <font>
      <sz val="9.0"/>
      <color rgb="FF000000"/>
      <name val="Inter"/>
    </font>
    <font>
      <sz val="9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9900FF"/>
        <bgColor rgb="FF9900FF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3" numFmtId="0" xfId="0" applyFont="1"/>
    <xf borderId="0" fillId="2" fontId="4" numFmtId="0" xfId="0" applyAlignment="1" applyFont="1">
      <alignment readingOrder="0"/>
    </xf>
    <xf borderId="0" fillId="3" fontId="5" numFmtId="0" xfId="0" applyAlignment="1" applyFill="1" applyFont="1">
      <alignment readingOrder="0"/>
    </xf>
    <xf borderId="0" fillId="0" fontId="6" numFmtId="0" xfId="0" applyFont="1"/>
    <xf borderId="0" fillId="0" fontId="7" numFmtId="0" xfId="0" applyAlignment="1" applyFont="1">
      <alignment readingOrder="0"/>
    </xf>
    <xf borderId="0" fillId="4" fontId="6" numFmtId="0" xfId="0" applyAlignment="1" applyFill="1" applyFont="1">
      <alignment vertical="bottom"/>
    </xf>
    <xf borderId="0" fillId="4" fontId="6" numFmtId="0" xfId="0" applyFont="1"/>
    <xf borderId="0" fillId="4" fontId="8" numFmtId="0" xfId="0" applyAlignment="1" applyFont="1">
      <alignment readingOrder="0"/>
    </xf>
    <xf borderId="0" fillId="4" fontId="7" numFmtId="0" xfId="0" applyFont="1"/>
    <xf borderId="0" fillId="5" fontId="4" numFmtId="0" xfId="0" applyAlignment="1" applyFill="1" applyFont="1">
      <alignment readingOrder="0"/>
    </xf>
    <xf borderId="0" fillId="5" fontId="2" numFmtId="0" xfId="0" applyFont="1"/>
    <xf borderId="0" fillId="6" fontId="9" numFmtId="0" xfId="0" applyAlignment="1" applyFill="1" applyFont="1">
      <alignment readingOrder="0" vertical="bottom"/>
    </xf>
    <xf borderId="0" fillId="3" fontId="10" numFmtId="0" xfId="0" applyAlignment="1" applyFont="1">
      <alignment readingOrder="0" vertical="bottom"/>
    </xf>
    <xf borderId="0" fillId="7" fontId="9" numFmtId="0" xfId="0" applyAlignment="1" applyFill="1" applyFont="1">
      <alignment readingOrder="0" vertical="bottom"/>
    </xf>
    <xf borderId="0" fillId="8" fontId="9" numFmtId="0" xfId="0" applyAlignment="1" applyFill="1" applyFont="1">
      <alignment readingOrder="0" vertical="bottom"/>
    </xf>
    <xf borderId="0" fillId="9" fontId="9" numFmtId="0" xfId="0" applyAlignment="1" applyFill="1" applyFont="1">
      <alignment readingOrder="0" vertical="bottom"/>
    </xf>
    <xf borderId="0" fillId="0" fontId="11" numFmtId="0" xfId="0" applyAlignment="1" applyFont="1">
      <alignment vertical="bottom"/>
    </xf>
    <xf borderId="0" fillId="0" fontId="12" numFmtId="3" xfId="0" applyAlignment="1" applyFont="1" applyNumberFormat="1">
      <alignment readingOrder="0" vertical="bottom"/>
    </xf>
    <xf borderId="0" fillId="0" fontId="13" numFmtId="164" xfId="0" applyAlignment="1" applyFont="1" applyNumberFormat="1">
      <alignment horizontal="right" readingOrder="0" vertical="bottom"/>
    </xf>
    <xf borderId="0" fillId="0" fontId="12" numFmtId="0" xfId="0" applyAlignment="1" applyFont="1">
      <alignment horizontal="right" readingOrder="0" vertical="bottom"/>
    </xf>
    <xf borderId="0" fillId="0" fontId="12" numFmtId="4" xfId="0" applyAlignment="1" applyFont="1" applyNumberFormat="1">
      <alignment readingOrder="0" vertical="bottom"/>
    </xf>
    <xf borderId="0" fillId="0" fontId="12" numFmtId="9" xfId="0" applyAlignment="1" applyFont="1" applyNumberFormat="1">
      <alignment horizontal="right" readingOrder="0" vertical="bottom"/>
    </xf>
    <xf borderId="0" fillId="0" fontId="12" numFmtId="165" xfId="0" applyAlignment="1" applyFont="1" applyNumberFormat="1">
      <alignment horizontal="right" readingOrder="0" vertical="bottom"/>
    </xf>
    <xf borderId="0" fillId="0" fontId="14" numFmtId="164" xfId="0" applyFont="1" applyNumberFormat="1"/>
    <xf borderId="0" fillId="0" fontId="11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0" fillId="4" fontId="12" numFmtId="3" xfId="0" applyAlignment="1" applyFont="1" applyNumberFormat="1">
      <alignment readingOrder="0"/>
    </xf>
    <xf borderId="0" fillId="0" fontId="12" numFmtId="3" xfId="0" applyAlignment="1" applyFont="1" applyNumberFormat="1">
      <alignment readingOrder="0"/>
    </xf>
    <xf borderId="0" fillId="0" fontId="12" numFmtId="3" xfId="0" applyAlignment="1" applyFont="1" applyNumberFormat="1">
      <alignment horizontal="right" readingOrder="0" vertical="bottom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0" fontId="14" numFmtId="0" xfId="0" applyFont="1"/>
    <xf borderId="0" fillId="0" fontId="7" numFmtId="165" xfId="0" applyFont="1" applyNumberFormat="1"/>
    <xf borderId="0" fillId="0" fontId="15" numFmtId="0" xfId="0" applyAlignment="1" applyFont="1">
      <alignment horizontal="left" readingOrder="0" vertical="bottom"/>
    </xf>
    <xf borderId="0" fillId="0" fontId="15" numFmtId="0" xfId="0" applyAlignment="1" applyFont="1">
      <alignment readingOrder="0"/>
    </xf>
    <xf borderId="0" fillId="0" fontId="15" numFmtId="0" xfId="0" applyFont="1"/>
    <xf borderId="0" fillId="0" fontId="15" numFmtId="164" xfId="0" applyFont="1" applyNumberFormat="1"/>
    <xf borderId="0" fillId="0" fontId="16" numFmtId="0" xfId="0" applyAlignment="1" applyFont="1">
      <alignment readingOrder="0" vertical="bottom"/>
    </xf>
    <xf borderId="0" fillId="0" fontId="15" numFmtId="0" xfId="0" applyAlignment="1" applyFont="1">
      <alignment horizontal="left" readingOrder="0"/>
    </xf>
    <xf borderId="0" fillId="0" fontId="16" numFmtId="2" xfId="0" applyAlignment="1" applyFont="1" applyNumberFormat="1">
      <alignment vertical="bottom"/>
    </xf>
    <xf borderId="0" fillId="0" fontId="17" numFmtId="0" xfId="0" applyAlignment="1" applyFont="1">
      <alignment readingOrder="0"/>
    </xf>
    <xf borderId="0" fillId="0" fontId="1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29.43"/>
    <col customWidth="1" min="2" max="2" width="16.86"/>
    <col customWidth="1" min="3" max="3" width="15.14"/>
    <col customWidth="1" min="4" max="4" width="15.71"/>
    <col customWidth="1" min="5" max="5" width="10.29"/>
    <col customWidth="1" min="6" max="6" width="24.14"/>
    <col customWidth="1" min="7" max="7" width="17.57"/>
    <col customWidth="1" min="8" max="8" width="15.29"/>
    <col customWidth="1" min="9" max="9" width="19.86"/>
    <col customWidth="1" min="10" max="10" width="19.57"/>
    <col customWidth="1" min="11" max="11" width="22.0"/>
    <col customWidth="1" min="12" max="12" width="16.86"/>
    <col customWidth="1" min="13" max="13" width="15.86"/>
    <col customWidth="1" min="14" max="14" width="17.29"/>
    <col customWidth="1" min="15" max="15" width="20.43"/>
    <col customWidth="1" min="16" max="16" width="14.14"/>
  </cols>
  <sheetData>
    <row r="1" ht="33.75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>
      <c r="A2" s="4" t="s">
        <v>2</v>
      </c>
      <c r="B2" s="5" t="s">
        <v>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/>
    </row>
    <row r="3">
      <c r="A3" s="8"/>
      <c r="B3" s="8"/>
      <c r="C3" s="8"/>
      <c r="D3" s="8"/>
      <c r="E3" s="9"/>
      <c r="F3" s="8"/>
      <c r="G3" s="8"/>
      <c r="H3" s="8"/>
      <c r="I3" s="8"/>
      <c r="J3" s="8"/>
      <c r="K3" s="8"/>
      <c r="L3" s="8"/>
      <c r="M3" s="8"/>
      <c r="N3" s="10"/>
      <c r="O3" s="9"/>
      <c r="P3" s="11"/>
    </row>
    <row r="4">
      <c r="A4" s="12" t="s">
        <v>4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>
      <c r="A5" s="14" t="s">
        <v>5</v>
      </c>
      <c r="B5" s="14" t="s">
        <v>6</v>
      </c>
      <c r="C5" s="14" t="s">
        <v>7</v>
      </c>
      <c r="D5" s="14" t="s">
        <v>8</v>
      </c>
      <c r="E5" s="14" t="s">
        <v>9</v>
      </c>
      <c r="F5" s="15" t="s">
        <v>10</v>
      </c>
      <c r="G5" s="15" t="s">
        <v>11</v>
      </c>
      <c r="H5" s="15" t="s">
        <v>12</v>
      </c>
      <c r="I5" s="16" t="s">
        <v>13</v>
      </c>
      <c r="J5" s="16" t="s">
        <v>14</v>
      </c>
      <c r="K5" s="17" t="s">
        <v>15</v>
      </c>
      <c r="L5" s="17" t="s">
        <v>16</v>
      </c>
      <c r="M5" s="18" t="s">
        <v>17</v>
      </c>
      <c r="N5" s="18" t="s">
        <v>18</v>
      </c>
      <c r="O5" s="14" t="s">
        <v>19</v>
      </c>
      <c r="P5" s="14" t="s">
        <v>20</v>
      </c>
    </row>
    <row r="6">
      <c r="A6" s="19" t="s">
        <v>21</v>
      </c>
      <c r="B6" s="20">
        <v>4236.0</v>
      </c>
      <c r="C6" s="20">
        <v>600.0</v>
      </c>
      <c r="D6" s="20">
        <v>380.0</v>
      </c>
      <c r="E6" s="21">
        <f>(vlookup(F6,Ref!$A$3:$I$20,7,false)*G6*H6)+(vlookup(M6,Ref!$A$3:$I$20,7,false)*L6)</f>
        <v>93.6819504</v>
      </c>
      <c r="F6" s="22" t="s">
        <v>22</v>
      </c>
      <c r="G6" s="23">
        <v>4.0</v>
      </c>
      <c r="H6" s="24">
        <v>0.9</v>
      </c>
      <c r="I6" s="23">
        <f t="shared" ref="I6:I42" si="1">G6*0.5</f>
        <v>2</v>
      </c>
      <c r="J6" s="25">
        <f t="shared" ref="J6:J42" si="2">60*I6</f>
        <v>120</v>
      </c>
      <c r="K6" s="22" t="s">
        <v>23</v>
      </c>
      <c r="L6" s="22">
        <f t="shared" ref="L6:L11" si="3">(B6/1000)*(C6/1000)</f>
        <v>2.5416</v>
      </c>
      <c r="M6" s="22" t="s">
        <v>24</v>
      </c>
      <c r="N6" s="7">
        <v>0.1</v>
      </c>
      <c r="O6" s="22">
        <v>0.5</v>
      </c>
      <c r="P6" s="26">
        <f>(G6*Ref!$I$3)+(L6*Ref!$I$5)</f>
        <v>-153.129024</v>
      </c>
    </row>
    <row r="7">
      <c r="A7" s="19" t="s">
        <v>25</v>
      </c>
      <c r="B7" s="20">
        <v>5436.0</v>
      </c>
      <c r="C7" s="20">
        <v>600.0</v>
      </c>
      <c r="D7" s="20">
        <v>380.0</v>
      </c>
      <c r="E7" s="21">
        <f>(vlookup(F7,Ref!$A$3:$I$20,7,false)*G7*H7)+(vlookup(M7,Ref!$A$3:$I$20,7,false)*L7)</f>
        <v>93.7179504</v>
      </c>
      <c r="F7" s="22" t="s">
        <v>22</v>
      </c>
      <c r="G7" s="23">
        <v>4.0</v>
      </c>
      <c r="H7" s="24">
        <v>0.9</v>
      </c>
      <c r="I7" s="23">
        <f t="shared" si="1"/>
        <v>2</v>
      </c>
      <c r="J7" s="25">
        <f t="shared" si="2"/>
        <v>120</v>
      </c>
      <c r="K7" s="22" t="s">
        <v>23</v>
      </c>
      <c r="L7" s="22">
        <f t="shared" si="3"/>
        <v>3.2616</v>
      </c>
      <c r="M7" s="22" t="s">
        <v>24</v>
      </c>
      <c r="N7" s="7">
        <v>0.1</v>
      </c>
      <c r="O7" s="22">
        <v>0.8</v>
      </c>
      <c r="P7" s="26">
        <f>(G7*Ref!$I$3)+(L7*Ref!$I$5)</f>
        <v>-152.337024</v>
      </c>
    </row>
    <row r="8">
      <c r="A8" s="19" t="s">
        <v>26</v>
      </c>
      <c r="B8" s="20">
        <v>6036.0</v>
      </c>
      <c r="C8" s="20">
        <v>600.0</v>
      </c>
      <c r="D8" s="20">
        <v>380.0</v>
      </c>
      <c r="E8" s="21">
        <f>(vlookup(F8,Ref!$A$3:$I$20,7,false)*G8*H8)+(vlookup(M8,Ref!$A$3:$I$20,7,false)*L8)</f>
        <v>105.4303092</v>
      </c>
      <c r="F8" s="22" t="s">
        <v>22</v>
      </c>
      <c r="G8" s="23">
        <v>4.5</v>
      </c>
      <c r="H8" s="24">
        <v>0.9</v>
      </c>
      <c r="I8" s="23">
        <f t="shared" si="1"/>
        <v>2.25</v>
      </c>
      <c r="J8" s="25">
        <f t="shared" si="2"/>
        <v>135</v>
      </c>
      <c r="K8" s="22" t="s">
        <v>23</v>
      </c>
      <c r="L8" s="22">
        <f t="shared" si="3"/>
        <v>3.6216</v>
      </c>
      <c r="M8" s="22" t="s">
        <v>24</v>
      </c>
      <c r="N8" s="7">
        <v>0.1</v>
      </c>
      <c r="O8" s="22">
        <v>1.0</v>
      </c>
      <c r="P8" s="26">
        <f>(G8*Ref!$I$3)+(L8*Ref!$I$5)</f>
        <v>-171.431622</v>
      </c>
    </row>
    <row r="9">
      <c r="A9" s="19" t="s">
        <v>27</v>
      </c>
      <c r="B9" s="20">
        <v>4236.0</v>
      </c>
      <c r="C9" s="20">
        <v>318.0</v>
      </c>
      <c r="D9" s="20">
        <v>380.0</v>
      </c>
      <c r="E9" s="21">
        <f>(vlookup(F9,Ref!$A$3:$I$20,7,false)*G9*H9)+(vlookup(M9,Ref!$A$3:$I$20,7,false)*L9)</f>
        <v>70.2335052</v>
      </c>
      <c r="F9" s="22" t="s">
        <v>22</v>
      </c>
      <c r="G9" s="23">
        <v>3.0</v>
      </c>
      <c r="H9" s="24">
        <v>0.9</v>
      </c>
      <c r="I9" s="23">
        <f t="shared" si="1"/>
        <v>1.5</v>
      </c>
      <c r="J9" s="25">
        <f t="shared" si="2"/>
        <v>90</v>
      </c>
      <c r="K9" s="22" t="s">
        <v>23</v>
      </c>
      <c r="L9" s="22">
        <f t="shared" si="3"/>
        <v>1.347048</v>
      </c>
      <c r="M9" s="22" t="s">
        <v>24</v>
      </c>
      <c r="N9" s="7">
        <v>0.1</v>
      </c>
      <c r="O9" s="22">
        <v>0.5</v>
      </c>
      <c r="P9" s="26">
        <f>(G9*Ref!$I$3)+(L9*Ref!$I$5)</f>
        <v>-115.4618352</v>
      </c>
    </row>
    <row r="10">
      <c r="A10" s="19" t="s">
        <v>28</v>
      </c>
      <c r="B10" s="20">
        <v>5436.0</v>
      </c>
      <c r="C10" s="20">
        <v>318.0</v>
      </c>
      <c r="D10" s="20">
        <v>380.0</v>
      </c>
      <c r="E10" s="21">
        <f>(vlookup(F10,Ref!$A$3:$I$20,7,false)*G10*H10)+(vlookup(M10,Ref!$A$3:$I$20,7,false)*L10)</f>
        <v>81.946944</v>
      </c>
      <c r="F10" s="22" t="s">
        <v>22</v>
      </c>
      <c r="G10" s="23">
        <v>3.5</v>
      </c>
      <c r="H10" s="24">
        <v>0.9</v>
      </c>
      <c r="I10" s="23">
        <f t="shared" si="1"/>
        <v>1.75</v>
      </c>
      <c r="J10" s="25">
        <f t="shared" si="2"/>
        <v>105</v>
      </c>
      <c r="K10" s="22" t="s">
        <v>23</v>
      </c>
      <c r="L10" s="22">
        <f t="shared" si="3"/>
        <v>1.728648</v>
      </c>
      <c r="M10" s="22" t="s">
        <v>24</v>
      </c>
      <c r="N10" s="7">
        <v>0.1</v>
      </c>
      <c r="O10" s="22">
        <v>0.5</v>
      </c>
      <c r="P10" s="26">
        <f>(G10*Ref!$I$3)+(L10*Ref!$I$5)</f>
        <v>-134.5326732</v>
      </c>
    </row>
    <row r="11" ht="15.0" customHeight="1">
      <c r="A11" s="19" t="s">
        <v>29</v>
      </c>
      <c r="B11" s="20">
        <v>6036.0</v>
      </c>
      <c r="C11" s="20">
        <v>318.0</v>
      </c>
      <c r="D11" s="20">
        <v>380.0</v>
      </c>
      <c r="E11" s="21">
        <f>(vlookup(F11,Ref!$A$3:$I$20,7,false)*G11*H11)+(vlookup(M11,Ref!$A$3:$I$20,7,false)*L11)</f>
        <v>93.6508428</v>
      </c>
      <c r="F11" s="22" t="s">
        <v>22</v>
      </c>
      <c r="G11" s="23">
        <v>4.0</v>
      </c>
      <c r="H11" s="24">
        <v>0.9</v>
      </c>
      <c r="I11" s="23">
        <f t="shared" si="1"/>
        <v>2</v>
      </c>
      <c r="J11" s="25">
        <f t="shared" si="2"/>
        <v>120</v>
      </c>
      <c r="K11" s="22" t="s">
        <v>23</v>
      </c>
      <c r="L11" s="22">
        <f t="shared" si="3"/>
        <v>1.919448</v>
      </c>
      <c r="M11" s="22" t="s">
        <v>24</v>
      </c>
      <c r="N11" s="7">
        <v>0.1</v>
      </c>
      <c r="O11" s="22">
        <v>0.5</v>
      </c>
      <c r="P11" s="26">
        <f>(G11*Ref!$I$3)+(L11*Ref!$I$5)</f>
        <v>-153.8133912</v>
      </c>
    </row>
    <row r="12" ht="15.0" customHeight="1">
      <c r="A12" s="27" t="s">
        <v>30</v>
      </c>
      <c r="B12" s="20">
        <v>318.0</v>
      </c>
      <c r="C12" s="20">
        <v>318.0</v>
      </c>
      <c r="D12" s="20">
        <v>2100.0</v>
      </c>
      <c r="E12" s="21">
        <f>(vlookup(F12,Ref!$A$3:$I$20,7,false)*G12*H12)+(vlookup(M12,Ref!$A$3:$I$20,7,false)*L12)</f>
        <v>29.269287</v>
      </c>
      <c r="F12" s="22" t="s">
        <v>22</v>
      </c>
      <c r="G12" s="23">
        <v>1.25</v>
      </c>
      <c r="H12" s="24">
        <v>0.9</v>
      </c>
      <c r="I12" s="23">
        <f t="shared" si="1"/>
        <v>0.625</v>
      </c>
      <c r="J12" s="25">
        <f t="shared" si="2"/>
        <v>37.5</v>
      </c>
      <c r="K12" s="22" t="s">
        <v>23</v>
      </c>
      <c r="L12" s="22">
        <f t="shared" ref="L12:L17" si="4">(D12/1000)*(C12/1000)</f>
        <v>0.6678</v>
      </c>
      <c r="M12" s="22" t="s">
        <v>24</v>
      </c>
      <c r="N12" s="7">
        <v>0.1</v>
      </c>
      <c r="O12" s="22">
        <v>0.3</v>
      </c>
      <c r="P12" s="26">
        <f>(G12*Ref!$I$3)+(L12*Ref!$I$5)</f>
        <v>-47.991915</v>
      </c>
    </row>
    <row r="13" ht="15.0" customHeight="1">
      <c r="A13" s="19" t="s">
        <v>31</v>
      </c>
      <c r="B13" s="20">
        <v>318.0</v>
      </c>
      <c r="C13" s="20">
        <v>318.0</v>
      </c>
      <c r="D13" s="20">
        <v>2400.0</v>
      </c>
      <c r="E13" s="21">
        <f>(vlookup(F13,Ref!$A$3:$I$20,7,false)*G13*H13)+(vlookup(M13,Ref!$A$3:$I$20,7,false)*L13)</f>
        <v>29.274057</v>
      </c>
      <c r="F13" s="22" t="s">
        <v>22</v>
      </c>
      <c r="G13" s="23">
        <v>1.25</v>
      </c>
      <c r="H13" s="24">
        <v>0.9</v>
      </c>
      <c r="I13" s="23">
        <f t="shared" si="1"/>
        <v>0.625</v>
      </c>
      <c r="J13" s="25">
        <f t="shared" si="2"/>
        <v>37.5</v>
      </c>
      <c r="K13" s="22" t="s">
        <v>23</v>
      </c>
      <c r="L13" s="22">
        <f t="shared" si="4"/>
        <v>0.7632</v>
      </c>
      <c r="M13" s="22" t="s">
        <v>24</v>
      </c>
      <c r="N13" s="7">
        <v>0.1</v>
      </c>
      <c r="O13" s="22">
        <v>0.3</v>
      </c>
      <c r="P13" s="26">
        <f>(G13*Ref!$I$3)+(L13*Ref!$I$5)</f>
        <v>-47.886975</v>
      </c>
    </row>
    <row r="14" ht="15.0" customHeight="1">
      <c r="A14" s="19" t="s">
        <v>32</v>
      </c>
      <c r="B14" s="20">
        <v>318.0</v>
      </c>
      <c r="C14" s="20">
        <v>318.0</v>
      </c>
      <c r="D14" s="20">
        <v>3000.0</v>
      </c>
      <c r="E14" s="21">
        <f>(vlookup(F14,Ref!$A$3:$I$20,7,false)*G14*H14)+(vlookup(M14,Ref!$A$3:$I$20,7,false)*L14)</f>
        <v>46.8251352</v>
      </c>
      <c r="F14" s="22" t="s">
        <v>22</v>
      </c>
      <c r="G14" s="23">
        <v>2.0</v>
      </c>
      <c r="H14" s="24">
        <v>0.9</v>
      </c>
      <c r="I14" s="23">
        <f t="shared" si="1"/>
        <v>1</v>
      </c>
      <c r="J14" s="25">
        <f t="shared" si="2"/>
        <v>60</v>
      </c>
      <c r="K14" s="22" t="s">
        <v>23</v>
      </c>
      <c r="L14" s="22">
        <f t="shared" si="4"/>
        <v>0.954</v>
      </c>
      <c r="M14" s="22" t="s">
        <v>24</v>
      </c>
      <c r="N14" s="7">
        <v>0.1</v>
      </c>
      <c r="O14" s="22">
        <v>0.5</v>
      </c>
      <c r="P14" s="26">
        <f>(G14*Ref!$I$3)+(L14*Ref!$I$5)</f>
        <v>-76.912992</v>
      </c>
    </row>
    <row r="15" ht="15.0" customHeight="1">
      <c r="A15" s="27" t="s">
        <v>33</v>
      </c>
      <c r="B15" s="20">
        <v>318.0</v>
      </c>
      <c r="C15" s="20">
        <v>600.0</v>
      </c>
      <c r="D15" s="20">
        <v>2100.0</v>
      </c>
      <c r="E15" s="21">
        <f>(vlookup(F15,Ref!$A$3:$I$20,7,false)*G15*H15)+(vlookup(M15,Ref!$A$3:$I$20,7,false)*L15)</f>
        <v>40.9932558</v>
      </c>
      <c r="F15" s="22" t="s">
        <v>22</v>
      </c>
      <c r="G15" s="23">
        <v>1.75</v>
      </c>
      <c r="H15" s="24">
        <v>0.9</v>
      </c>
      <c r="I15" s="23">
        <f t="shared" si="1"/>
        <v>0.875</v>
      </c>
      <c r="J15" s="25">
        <f t="shared" si="2"/>
        <v>52.5</v>
      </c>
      <c r="K15" s="22" t="s">
        <v>23</v>
      </c>
      <c r="L15" s="22">
        <f t="shared" si="4"/>
        <v>1.26</v>
      </c>
      <c r="M15" s="22" t="s">
        <v>24</v>
      </c>
      <c r="N15" s="7">
        <v>0.1</v>
      </c>
      <c r="O15" s="22">
        <v>0.5</v>
      </c>
      <c r="P15" s="26">
        <f>(G15*Ref!$I$3)+(L15*Ref!$I$5)</f>
        <v>-66.831093</v>
      </c>
    </row>
    <row r="16" ht="15.0" customHeight="1">
      <c r="A16" s="19" t="s">
        <v>34</v>
      </c>
      <c r="B16" s="20">
        <v>318.0</v>
      </c>
      <c r="C16" s="20">
        <v>600.0</v>
      </c>
      <c r="D16" s="20">
        <v>2400.0</v>
      </c>
      <c r="E16" s="21">
        <f>(vlookup(F16,Ref!$A$3:$I$20,7,false)*G16*H16)+(vlookup(M16,Ref!$A$3:$I$20,7,false)*L16)</f>
        <v>46.8494352</v>
      </c>
      <c r="F16" s="22" t="s">
        <v>22</v>
      </c>
      <c r="G16" s="23">
        <v>2.0</v>
      </c>
      <c r="H16" s="24">
        <v>0.9</v>
      </c>
      <c r="I16" s="23">
        <f t="shared" si="1"/>
        <v>1</v>
      </c>
      <c r="J16" s="25">
        <f t="shared" si="2"/>
        <v>60</v>
      </c>
      <c r="K16" s="22" t="s">
        <v>23</v>
      </c>
      <c r="L16" s="22">
        <f t="shared" si="4"/>
        <v>1.44</v>
      </c>
      <c r="M16" s="22" t="s">
        <v>24</v>
      </c>
      <c r="N16" s="7">
        <v>0.1</v>
      </c>
      <c r="O16" s="22">
        <v>0.5</v>
      </c>
      <c r="P16" s="26">
        <f>(G16*Ref!$I$3)+(L16*Ref!$I$5)</f>
        <v>-76.378392</v>
      </c>
    </row>
    <row r="17">
      <c r="A17" s="19" t="s">
        <v>35</v>
      </c>
      <c r="B17" s="20">
        <v>318.0</v>
      </c>
      <c r="C17" s="20">
        <v>600.0</v>
      </c>
      <c r="D17" s="20">
        <v>3000.0</v>
      </c>
      <c r="E17" s="21">
        <f>(vlookup(F17,Ref!$A$3:$I$20,7,false)*G17*H17)+(vlookup(M17,Ref!$A$3:$I$20,7,false)*L17)</f>
        <v>58.561794</v>
      </c>
      <c r="F17" s="22" t="s">
        <v>22</v>
      </c>
      <c r="G17" s="23">
        <v>2.5</v>
      </c>
      <c r="H17" s="24">
        <v>0.9</v>
      </c>
      <c r="I17" s="23">
        <f t="shared" si="1"/>
        <v>1.25</v>
      </c>
      <c r="J17" s="25">
        <f t="shared" si="2"/>
        <v>75</v>
      </c>
      <c r="K17" s="22" t="s">
        <v>23</v>
      </c>
      <c r="L17" s="22">
        <f t="shared" si="4"/>
        <v>1.8</v>
      </c>
      <c r="M17" s="22" t="s">
        <v>24</v>
      </c>
      <c r="N17" s="7">
        <v>0.1</v>
      </c>
      <c r="O17" s="22">
        <v>0.8</v>
      </c>
      <c r="P17" s="26">
        <f>(G17*Ref!$I$3)+(L17*Ref!$I$5)</f>
        <v>-95.47299</v>
      </c>
    </row>
    <row r="18">
      <c r="A18" s="27" t="s">
        <v>36</v>
      </c>
      <c r="B18" s="20">
        <v>318.0</v>
      </c>
      <c r="C18" s="20">
        <v>1200.0</v>
      </c>
      <c r="D18" s="20">
        <v>2100.0</v>
      </c>
      <c r="E18" s="21">
        <f>(vlookup(F18,Ref!$A$3:$I$20,7,false)*G18*H18)+(vlookup(M18,Ref!$A$3:$I$20,7,false)*N18)</f>
        <v>46.7824352</v>
      </c>
      <c r="F18" s="22" t="s">
        <v>22</v>
      </c>
      <c r="G18" s="23">
        <v>2.0</v>
      </c>
      <c r="H18" s="24">
        <v>0.9</v>
      </c>
      <c r="I18" s="23">
        <f t="shared" si="1"/>
        <v>1</v>
      </c>
      <c r="J18" s="25">
        <f t="shared" si="2"/>
        <v>60</v>
      </c>
      <c r="K18" s="22" t="s">
        <v>23</v>
      </c>
      <c r="L18" s="22">
        <f t="shared" ref="L18:L19" si="5">0.852+0.232</f>
        <v>1.084</v>
      </c>
      <c r="M18" s="22" t="s">
        <v>24</v>
      </c>
      <c r="N18" s="7">
        <v>0.1</v>
      </c>
      <c r="O18" s="22">
        <v>0.5</v>
      </c>
      <c r="P18" s="26">
        <f>(G18*Ref!$I$3)+(L18*Ref!$I$5)</f>
        <v>-76.769992</v>
      </c>
    </row>
    <row r="19">
      <c r="A19" s="28" t="s">
        <v>37</v>
      </c>
      <c r="B19" s="20">
        <v>318.0</v>
      </c>
      <c r="C19" s="20">
        <v>1200.0</v>
      </c>
      <c r="D19" s="20">
        <v>2400.0</v>
      </c>
      <c r="E19" s="21">
        <f>(vlookup(F19,Ref!$A$3:$I$20,7,false)*G19*H19)+(vlookup(M19,Ref!$A$3:$I$20,7,false)*N19)</f>
        <v>46.7824352</v>
      </c>
      <c r="F19" s="22" t="s">
        <v>22</v>
      </c>
      <c r="G19" s="23">
        <v>2.0</v>
      </c>
      <c r="H19" s="24">
        <v>0.9</v>
      </c>
      <c r="I19" s="23">
        <f t="shared" si="1"/>
        <v>1</v>
      </c>
      <c r="J19" s="25">
        <f t="shared" si="2"/>
        <v>60</v>
      </c>
      <c r="K19" s="22" t="s">
        <v>23</v>
      </c>
      <c r="L19" s="22">
        <f t="shared" si="5"/>
        <v>1.084</v>
      </c>
      <c r="M19" s="22" t="s">
        <v>24</v>
      </c>
      <c r="N19" s="7">
        <v>0.1</v>
      </c>
      <c r="O19" s="22">
        <v>0.5</v>
      </c>
      <c r="P19" s="26">
        <f>(G19*Ref!$I$3)+(L19*Ref!$I$5)</f>
        <v>-76.769992</v>
      </c>
    </row>
    <row r="20">
      <c r="A20" s="27" t="s">
        <v>38</v>
      </c>
      <c r="B20" s="20">
        <v>318.0</v>
      </c>
      <c r="C20" s="20">
        <v>1200.0</v>
      </c>
      <c r="D20" s="20">
        <v>3000.0</v>
      </c>
      <c r="E20" s="21">
        <f>(vlookup(F20,Ref!$A$3:$I$20,7,false)*G20*H20)+(vlookup(M20,Ref!$A$3:$I$20,7,false)*N20)</f>
        <v>70.1711528</v>
      </c>
      <c r="F20" s="22" t="s">
        <v>22</v>
      </c>
      <c r="G20" s="23">
        <v>3.0</v>
      </c>
      <c r="H20" s="24">
        <v>0.9</v>
      </c>
      <c r="I20" s="23">
        <f t="shared" si="1"/>
        <v>1.5</v>
      </c>
      <c r="J20" s="25">
        <f t="shared" si="2"/>
        <v>90</v>
      </c>
      <c r="K20" s="22" t="s">
        <v>23</v>
      </c>
      <c r="L20" s="22">
        <f>(D20/1000)*(C20/1000)</f>
        <v>3.6</v>
      </c>
      <c r="M20" s="22" t="s">
        <v>24</v>
      </c>
      <c r="N20" s="7">
        <v>0.1</v>
      </c>
      <c r="O20" s="22">
        <v>0.5</v>
      </c>
      <c r="P20" s="26">
        <f>(G20*Ref!$I$3)+(L20*Ref!$I$5)</f>
        <v>-112.983588</v>
      </c>
    </row>
    <row r="21">
      <c r="A21" s="27" t="s">
        <v>39</v>
      </c>
      <c r="B21" s="20">
        <v>318.0</v>
      </c>
      <c r="C21" s="20">
        <v>1200.0</v>
      </c>
      <c r="D21" s="20">
        <v>2100.0</v>
      </c>
      <c r="E21" s="21">
        <f>(vlookup(F21,Ref!$A$3:$I$20,7,false)*G21*H21)+(vlookup(M21,Ref!$A$3:$I$20,7,false)*N21)</f>
        <v>23.3937176</v>
      </c>
      <c r="F21" s="22" t="s">
        <v>22</v>
      </c>
      <c r="G21" s="23">
        <v>1.0</v>
      </c>
      <c r="H21" s="24">
        <v>0.9</v>
      </c>
      <c r="I21" s="23">
        <f t="shared" si="1"/>
        <v>0.5</v>
      </c>
      <c r="J21" s="25">
        <f t="shared" si="2"/>
        <v>30</v>
      </c>
      <c r="K21" s="22" t="s">
        <v>23</v>
      </c>
      <c r="L21" s="22">
        <f t="shared" ref="L21:L22" si="6">0.232</f>
        <v>0.232</v>
      </c>
      <c r="M21" s="22" t="s">
        <v>24</v>
      </c>
      <c r="N21" s="7">
        <v>0.1</v>
      </c>
      <c r="O21" s="22">
        <v>0.5</v>
      </c>
      <c r="P21" s="26">
        <f>(G21*Ref!$I$3)+(L21*Ref!$I$5)</f>
        <v>-38.725996</v>
      </c>
    </row>
    <row r="22">
      <c r="A22" s="28" t="s">
        <v>40</v>
      </c>
      <c r="B22" s="20">
        <v>318.0</v>
      </c>
      <c r="C22" s="20">
        <v>1200.0</v>
      </c>
      <c r="D22" s="20">
        <v>2400.0</v>
      </c>
      <c r="E22" s="21">
        <f>(vlookup(F22,Ref!$A$3:$I$20,7,false)*G22*H22)+(vlookup(M22,Ref!$A$3:$I$20,7,false)*N22)</f>
        <v>23.3937176</v>
      </c>
      <c r="F22" s="22" t="s">
        <v>22</v>
      </c>
      <c r="G22" s="23">
        <v>1.0</v>
      </c>
      <c r="H22" s="24">
        <v>0.9</v>
      </c>
      <c r="I22" s="23">
        <f t="shared" si="1"/>
        <v>0.5</v>
      </c>
      <c r="J22" s="25">
        <f t="shared" si="2"/>
        <v>30</v>
      </c>
      <c r="K22" s="22" t="s">
        <v>23</v>
      </c>
      <c r="L22" s="22">
        <f t="shared" si="6"/>
        <v>0.232</v>
      </c>
      <c r="M22" s="22" t="s">
        <v>24</v>
      </c>
      <c r="N22" s="7">
        <v>0.1</v>
      </c>
      <c r="O22" s="22">
        <v>0.5</v>
      </c>
      <c r="P22" s="26">
        <f>(G22*Ref!$I$3)+(L22*Ref!$I$5)</f>
        <v>-38.725996</v>
      </c>
    </row>
    <row r="23">
      <c r="A23" s="27" t="s">
        <v>41</v>
      </c>
      <c r="B23" s="20">
        <v>318.0</v>
      </c>
      <c r="C23" s="20">
        <v>1200.0</v>
      </c>
      <c r="D23" s="20">
        <v>3000.0</v>
      </c>
      <c r="E23" s="21">
        <f>(vlookup(F23,Ref!$A$3:$I$20,7,false)*G23*H23)+(vlookup(M23,Ref!$A$3:$I$20,7,false)*N23)</f>
        <v>46.7824352</v>
      </c>
      <c r="F23" s="22" t="s">
        <v>22</v>
      </c>
      <c r="G23" s="23">
        <v>2.0</v>
      </c>
      <c r="H23" s="24">
        <v>0.9</v>
      </c>
      <c r="I23" s="23">
        <f t="shared" si="1"/>
        <v>1</v>
      </c>
      <c r="J23" s="25">
        <f t="shared" si="2"/>
        <v>60</v>
      </c>
      <c r="K23" s="22" t="s">
        <v>23</v>
      </c>
      <c r="L23" s="22">
        <v>0.852</v>
      </c>
      <c r="M23" s="22" t="s">
        <v>24</v>
      </c>
      <c r="N23" s="7">
        <v>0.1</v>
      </c>
      <c r="O23" s="22">
        <v>0.5</v>
      </c>
      <c r="P23" s="26">
        <f>(G23*Ref!$I$3)+(L23*Ref!$I$5)</f>
        <v>-77.025192</v>
      </c>
    </row>
    <row r="24">
      <c r="A24" s="28" t="s">
        <v>42</v>
      </c>
      <c r="B24" s="29">
        <v>2718.0</v>
      </c>
      <c r="C24" s="20">
        <v>600.0</v>
      </c>
      <c r="D24" s="20">
        <v>380.0</v>
      </c>
      <c r="E24" s="21">
        <f>(vlookup(F24,Ref!$A$3:$I$20,7,false)*G24*H24)+(vlookup(M24,Ref!$A$3:$I$20,7,false)*N24)</f>
        <v>70.1711528</v>
      </c>
      <c r="F24" s="22" t="s">
        <v>22</v>
      </c>
      <c r="G24" s="23">
        <v>3.0</v>
      </c>
      <c r="H24" s="24">
        <v>0.9</v>
      </c>
      <c r="I24" s="23">
        <f t="shared" si="1"/>
        <v>1.5</v>
      </c>
      <c r="J24" s="25">
        <f t="shared" si="2"/>
        <v>90</v>
      </c>
      <c r="K24" s="22" t="s">
        <v>23</v>
      </c>
      <c r="L24" s="22">
        <f>3.6*0.6</f>
        <v>2.16</v>
      </c>
      <c r="M24" s="22" t="s">
        <v>24</v>
      </c>
      <c r="N24" s="7">
        <v>0.1</v>
      </c>
      <c r="O24" s="22">
        <v>0.8</v>
      </c>
      <c r="P24" s="26">
        <f>(G24*Ref!$I$3)+(L24*Ref!$I$5)</f>
        <v>-114.567588</v>
      </c>
    </row>
    <row r="25">
      <c r="A25" s="28" t="s">
        <v>43</v>
      </c>
      <c r="B25" s="29">
        <v>5436.0</v>
      </c>
      <c r="C25" s="20">
        <v>318.0</v>
      </c>
      <c r="D25" s="20">
        <v>380.0</v>
      </c>
      <c r="E25" s="21">
        <f>(vlookup(F25,Ref!$A$3:$I$20,7,false)*G25*H25)+(vlookup(M25,Ref!$A$3:$I$20,7,false)*N25)</f>
        <v>103.954856</v>
      </c>
      <c r="F25" s="22" t="s">
        <v>22</v>
      </c>
      <c r="G25" s="23">
        <v>5.0</v>
      </c>
      <c r="H25" s="24">
        <v>0.8</v>
      </c>
      <c r="I25" s="23">
        <f t="shared" si="1"/>
        <v>2.5</v>
      </c>
      <c r="J25" s="25">
        <f t="shared" si="2"/>
        <v>150</v>
      </c>
      <c r="K25" s="22" t="s">
        <v>23</v>
      </c>
      <c r="L25" s="22">
        <v>2.782</v>
      </c>
      <c r="M25" s="22" t="s">
        <v>24</v>
      </c>
      <c r="N25" s="7">
        <v>0.1</v>
      </c>
      <c r="O25" s="22">
        <v>0.1</v>
      </c>
      <c r="P25" s="26">
        <f>(G25*Ref!$I$3)+(L25*Ref!$I$5)</f>
        <v>-191.84578</v>
      </c>
    </row>
    <row r="26">
      <c r="A26" s="27" t="s">
        <v>44</v>
      </c>
      <c r="B26" s="30">
        <v>1218.0</v>
      </c>
      <c r="C26" s="7">
        <v>36.0</v>
      </c>
      <c r="D26" s="30">
        <v>510.0</v>
      </c>
      <c r="E26" s="21">
        <f>(vlookup(F26,Ref!$A$3:$I$20,7,false)*G26*H26)+(vlookup(M26,Ref!$A$3:$I$20,7,false)*N26)</f>
        <v>10.3949856</v>
      </c>
      <c r="F26" s="22" t="s">
        <v>22</v>
      </c>
      <c r="G26" s="23">
        <v>0.5</v>
      </c>
      <c r="H26" s="24">
        <v>0.8</v>
      </c>
      <c r="I26" s="23">
        <f t="shared" si="1"/>
        <v>0.25</v>
      </c>
      <c r="J26" s="25">
        <f t="shared" si="2"/>
        <v>15</v>
      </c>
      <c r="K26" s="22" t="s">
        <v>23</v>
      </c>
      <c r="L26" s="22">
        <v>0.0</v>
      </c>
      <c r="M26" s="22" t="s">
        <v>24</v>
      </c>
      <c r="N26" s="7">
        <v>0.0</v>
      </c>
      <c r="O26" s="22">
        <v>0.1</v>
      </c>
      <c r="P26" s="26">
        <f>(G26*Ref!$I$3)+(L26*Ref!$I$5)</f>
        <v>-19.490598</v>
      </c>
    </row>
    <row r="27">
      <c r="A27" s="27" t="s">
        <v>45</v>
      </c>
      <c r="B27" s="30">
        <v>1818.0</v>
      </c>
      <c r="C27" s="7">
        <v>36.0</v>
      </c>
      <c r="D27" s="30">
        <v>510.0</v>
      </c>
      <c r="E27" s="21">
        <f>(vlookup(F27,Ref!$A$3:$I$20,7,false)*G27*H27)+(vlookup(M27,Ref!$A$3:$I$20,7,false)*N27)</f>
        <v>20.7899712</v>
      </c>
      <c r="F27" s="22" t="s">
        <v>22</v>
      </c>
      <c r="G27" s="23">
        <v>1.0</v>
      </c>
      <c r="H27" s="24">
        <v>0.8</v>
      </c>
      <c r="I27" s="23">
        <f t="shared" si="1"/>
        <v>0.5</v>
      </c>
      <c r="J27" s="25">
        <f t="shared" si="2"/>
        <v>30</v>
      </c>
      <c r="K27" s="22" t="s">
        <v>23</v>
      </c>
      <c r="L27" s="22">
        <v>0.0</v>
      </c>
      <c r="M27" s="22" t="s">
        <v>24</v>
      </c>
      <c r="N27" s="7">
        <v>0.0</v>
      </c>
      <c r="O27" s="22">
        <v>0.0</v>
      </c>
      <c r="P27" s="26">
        <f>(G27*Ref!$I$3)+(L27*Ref!$I$5)</f>
        <v>-38.981196</v>
      </c>
    </row>
    <row r="28">
      <c r="A28" s="27" t="s">
        <v>46</v>
      </c>
      <c r="B28" s="30">
        <v>2418.0</v>
      </c>
      <c r="C28" s="7">
        <v>36.0</v>
      </c>
      <c r="D28" s="30">
        <v>510.0</v>
      </c>
      <c r="E28" s="21">
        <f>(vlookup(F28,Ref!$A$3:$I$20,7,false)*G28*H28)+(vlookup(M28,Ref!$A$3:$I$20,7,false)*N28)</f>
        <v>20.7899712</v>
      </c>
      <c r="F28" s="22" t="s">
        <v>22</v>
      </c>
      <c r="G28" s="23">
        <v>1.0</v>
      </c>
      <c r="H28" s="24">
        <v>0.8</v>
      </c>
      <c r="I28" s="23">
        <f t="shared" si="1"/>
        <v>0.5</v>
      </c>
      <c r="J28" s="25">
        <f t="shared" si="2"/>
        <v>30</v>
      </c>
      <c r="K28" s="22" t="s">
        <v>23</v>
      </c>
      <c r="L28" s="22">
        <v>0.0</v>
      </c>
      <c r="M28" s="22" t="s">
        <v>24</v>
      </c>
      <c r="N28" s="7">
        <v>0.0</v>
      </c>
      <c r="O28" s="22">
        <v>0.0</v>
      </c>
      <c r="P28" s="26">
        <f>(G28*Ref!$I$3)+(L28*Ref!$I$5)</f>
        <v>-38.981196</v>
      </c>
    </row>
    <row r="29">
      <c r="A29" s="27" t="s">
        <v>47</v>
      </c>
      <c r="B29" s="30">
        <v>2418.0</v>
      </c>
      <c r="C29" s="7">
        <v>36.0</v>
      </c>
      <c r="D29" s="30">
        <v>510.0</v>
      </c>
      <c r="E29" s="21">
        <f>(vlookup(F29,Ref!$A$3:$I$20,7,false)*G29*H29)+(vlookup(M29,Ref!$A$3:$I$20,7,false)*N29)</f>
        <v>20.7899712</v>
      </c>
      <c r="F29" s="22" t="s">
        <v>22</v>
      </c>
      <c r="G29" s="23">
        <v>1.0</v>
      </c>
      <c r="H29" s="24">
        <v>0.8</v>
      </c>
      <c r="I29" s="23">
        <f t="shared" si="1"/>
        <v>0.5</v>
      </c>
      <c r="J29" s="25">
        <f t="shared" si="2"/>
        <v>30</v>
      </c>
      <c r="K29" s="22" t="s">
        <v>23</v>
      </c>
      <c r="L29" s="22">
        <v>0.0</v>
      </c>
      <c r="M29" s="22" t="s">
        <v>24</v>
      </c>
      <c r="N29" s="7">
        <v>0.0</v>
      </c>
      <c r="O29" s="22">
        <v>0.0</v>
      </c>
      <c r="P29" s="26">
        <f>(G29*Ref!$I$3)+(L29*Ref!$I$5)</f>
        <v>-38.981196</v>
      </c>
    </row>
    <row r="30">
      <c r="A30" s="27" t="s">
        <v>48</v>
      </c>
      <c r="B30" s="30">
        <v>1218.0</v>
      </c>
      <c r="C30" s="7">
        <v>36.0</v>
      </c>
      <c r="D30" s="30">
        <v>510.0</v>
      </c>
      <c r="E30" s="21">
        <f>(vlookup(F30,Ref!$A$3:$I$20,7,false)*G30*H30)+(vlookup(M30,Ref!$A$3:$I$20,7,false)*N30)</f>
        <v>10.3949856</v>
      </c>
      <c r="F30" s="22" t="s">
        <v>22</v>
      </c>
      <c r="G30" s="23">
        <v>0.5</v>
      </c>
      <c r="H30" s="24">
        <v>0.8</v>
      </c>
      <c r="I30" s="23">
        <f t="shared" si="1"/>
        <v>0.25</v>
      </c>
      <c r="J30" s="25">
        <f t="shared" si="2"/>
        <v>15</v>
      </c>
      <c r="K30" s="22" t="s">
        <v>23</v>
      </c>
      <c r="L30" s="22">
        <v>0.0</v>
      </c>
      <c r="M30" s="22" t="s">
        <v>24</v>
      </c>
      <c r="N30" s="7">
        <v>0.0</v>
      </c>
      <c r="O30" s="22">
        <v>0.1</v>
      </c>
      <c r="P30" s="26">
        <f>(G30*Ref!$I$3)+(L30*Ref!$I$5)</f>
        <v>-19.490598</v>
      </c>
    </row>
    <row r="31">
      <c r="A31" s="27" t="s">
        <v>49</v>
      </c>
      <c r="B31" s="30">
        <v>1818.0</v>
      </c>
      <c r="C31" s="7">
        <v>36.0</v>
      </c>
      <c r="D31" s="30">
        <v>510.0</v>
      </c>
      <c r="E31" s="21">
        <f>(vlookup(F31,Ref!$A$3:$I$20,7,false)*G31*H31)+(vlookup(M31,Ref!$A$3:$I$20,7,false)*N31)</f>
        <v>20.7899712</v>
      </c>
      <c r="F31" s="22" t="s">
        <v>22</v>
      </c>
      <c r="G31" s="23">
        <v>1.0</v>
      </c>
      <c r="H31" s="24">
        <v>0.8</v>
      </c>
      <c r="I31" s="23">
        <f t="shared" si="1"/>
        <v>0.5</v>
      </c>
      <c r="J31" s="25">
        <f t="shared" si="2"/>
        <v>30</v>
      </c>
      <c r="K31" s="22" t="s">
        <v>23</v>
      </c>
      <c r="L31" s="22">
        <v>0.0</v>
      </c>
      <c r="M31" s="22" t="s">
        <v>24</v>
      </c>
      <c r="N31" s="7">
        <v>0.0</v>
      </c>
      <c r="O31" s="22">
        <v>0.0</v>
      </c>
      <c r="P31" s="26">
        <f>(G31*Ref!$I$3)+(L31*Ref!$I$5)</f>
        <v>-38.981196</v>
      </c>
    </row>
    <row r="32">
      <c r="A32" s="27" t="s">
        <v>50</v>
      </c>
      <c r="B32" s="30">
        <v>2418.0</v>
      </c>
      <c r="C32" s="7">
        <v>36.0</v>
      </c>
      <c r="D32" s="30">
        <v>510.0</v>
      </c>
      <c r="E32" s="21">
        <f>(vlookup(F32,Ref!$A$3:$I$20,7,false)*G32*H32)+(vlookup(M32,Ref!$A$3:$I$20,7,false)*N32)</f>
        <v>20.7899712</v>
      </c>
      <c r="F32" s="22" t="s">
        <v>22</v>
      </c>
      <c r="G32" s="23">
        <v>1.0</v>
      </c>
      <c r="H32" s="24">
        <v>0.8</v>
      </c>
      <c r="I32" s="23">
        <f t="shared" si="1"/>
        <v>0.5</v>
      </c>
      <c r="J32" s="25">
        <f t="shared" si="2"/>
        <v>30</v>
      </c>
      <c r="K32" s="22" t="s">
        <v>23</v>
      </c>
      <c r="L32" s="22">
        <v>0.0</v>
      </c>
      <c r="M32" s="22" t="s">
        <v>24</v>
      </c>
      <c r="N32" s="7">
        <v>0.0</v>
      </c>
      <c r="O32" s="22">
        <v>0.0</v>
      </c>
      <c r="P32" s="26">
        <f>(G32*Ref!$I$3)+(L32*Ref!$I$5)</f>
        <v>-38.981196</v>
      </c>
    </row>
    <row r="33">
      <c r="A33" s="27" t="s">
        <v>51</v>
      </c>
      <c r="B33" s="30">
        <v>1218.0</v>
      </c>
      <c r="C33" s="7">
        <v>36.0</v>
      </c>
      <c r="D33" s="30">
        <v>605.0</v>
      </c>
      <c r="E33" s="21">
        <f>(vlookup(F33,Ref!$A$3:$I$20,7,false)*G33*H33)+(vlookup(M33,Ref!$A$3:$I$20,7,false)*N33)</f>
        <v>11.6943588</v>
      </c>
      <c r="F33" s="22" t="s">
        <v>22</v>
      </c>
      <c r="G33" s="23">
        <v>0.5</v>
      </c>
      <c r="H33" s="24">
        <v>0.9</v>
      </c>
      <c r="I33" s="23">
        <f t="shared" si="1"/>
        <v>0.25</v>
      </c>
      <c r="J33" s="25">
        <f t="shared" si="2"/>
        <v>15</v>
      </c>
      <c r="K33" s="22" t="s">
        <v>23</v>
      </c>
      <c r="L33" s="22">
        <v>0.0</v>
      </c>
      <c r="M33" s="22" t="s">
        <v>24</v>
      </c>
      <c r="N33" s="7">
        <v>0.0</v>
      </c>
      <c r="O33" s="22">
        <v>0.1</v>
      </c>
      <c r="P33" s="26">
        <f>(G33*Ref!$I$3)+(L33*Ref!$I$5)</f>
        <v>-19.490598</v>
      </c>
    </row>
    <row r="34">
      <c r="A34" s="27" t="s">
        <v>52</v>
      </c>
      <c r="B34" s="30">
        <v>1818.0</v>
      </c>
      <c r="C34" s="7">
        <v>36.0</v>
      </c>
      <c r="D34" s="30">
        <v>605.0</v>
      </c>
      <c r="E34" s="21">
        <f>(vlookup(F34,Ref!$A$3:$I$20,7,false)*G34*H34)+(vlookup(M34,Ref!$A$3:$I$20,7,false)*N34)</f>
        <v>23.3887176</v>
      </c>
      <c r="F34" s="22" t="s">
        <v>22</v>
      </c>
      <c r="G34" s="23">
        <v>1.0</v>
      </c>
      <c r="H34" s="24">
        <v>0.9</v>
      </c>
      <c r="I34" s="23">
        <f t="shared" si="1"/>
        <v>0.5</v>
      </c>
      <c r="J34" s="25">
        <f t="shared" si="2"/>
        <v>30</v>
      </c>
      <c r="K34" s="22" t="s">
        <v>23</v>
      </c>
      <c r="L34" s="22">
        <v>0.0</v>
      </c>
      <c r="M34" s="22" t="s">
        <v>24</v>
      </c>
      <c r="N34" s="7">
        <v>0.0</v>
      </c>
      <c r="O34" s="22">
        <v>0.0</v>
      </c>
      <c r="P34" s="26">
        <f>(G34*Ref!$I$3)+(L34*Ref!$I$5)</f>
        <v>-38.981196</v>
      </c>
    </row>
    <row r="35">
      <c r="A35" s="27" t="s">
        <v>53</v>
      </c>
      <c r="B35" s="30">
        <v>2418.0</v>
      </c>
      <c r="C35" s="7">
        <v>36.0</v>
      </c>
      <c r="D35" s="30">
        <v>605.0</v>
      </c>
      <c r="E35" s="21">
        <f>(vlookup(F35,Ref!$A$3:$I$20,7,false)*G35*H35)+(vlookup(M35,Ref!$A$3:$I$20,7,false)*N35)</f>
        <v>23.3887176</v>
      </c>
      <c r="F35" s="22" t="s">
        <v>22</v>
      </c>
      <c r="G35" s="23">
        <v>1.0</v>
      </c>
      <c r="H35" s="24">
        <v>0.9</v>
      </c>
      <c r="I35" s="23">
        <f t="shared" si="1"/>
        <v>0.5</v>
      </c>
      <c r="J35" s="25">
        <f t="shared" si="2"/>
        <v>30</v>
      </c>
      <c r="K35" s="22" t="s">
        <v>23</v>
      </c>
      <c r="L35" s="22">
        <v>0.0</v>
      </c>
      <c r="M35" s="22" t="s">
        <v>24</v>
      </c>
      <c r="N35" s="7">
        <v>0.0</v>
      </c>
      <c r="O35" s="22">
        <v>0.0</v>
      </c>
      <c r="P35" s="26">
        <f>(G35*Ref!$I$3)+(L35*Ref!$I$5)</f>
        <v>-38.981196</v>
      </c>
    </row>
    <row r="36">
      <c r="A36" s="27" t="s">
        <v>54</v>
      </c>
      <c r="B36" s="30">
        <v>2418.0</v>
      </c>
      <c r="C36" s="7">
        <v>36.0</v>
      </c>
      <c r="D36" s="30">
        <v>605.0</v>
      </c>
      <c r="E36" s="21">
        <f>(vlookup(F36,Ref!$A$3:$I$20,7,false)*G36*H36)+(vlookup(M36,Ref!$A$3:$I$20,7,false)*N36)</f>
        <v>23.3887176</v>
      </c>
      <c r="F36" s="22" t="s">
        <v>22</v>
      </c>
      <c r="G36" s="23">
        <v>1.0</v>
      </c>
      <c r="H36" s="24">
        <v>0.9</v>
      </c>
      <c r="I36" s="23">
        <f t="shared" si="1"/>
        <v>0.5</v>
      </c>
      <c r="J36" s="25">
        <f t="shared" si="2"/>
        <v>30</v>
      </c>
      <c r="K36" s="22" t="s">
        <v>23</v>
      </c>
      <c r="L36" s="22">
        <v>0.0</v>
      </c>
      <c r="M36" s="22" t="s">
        <v>24</v>
      </c>
      <c r="N36" s="7">
        <v>0.0</v>
      </c>
      <c r="O36" s="22">
        <v>0.0</v>
      </c>
      <c r="P36" s="26">
        <f>(G36*Ref!$I$3)+(L36*Ref!$I$5)</f>
        <v>-38.981196</v>
      </c>
    </row>
    <row r="37">
      <c r="A37" s="27" t="s">
        <v>55</v>
      </c>
      <c r="B37" s="30">
        <v>1218.0</v>
      </c>
      <c r="C37" s="7">
        <v>36.0</v>
      </c>
      <c r="D37" s="30">
        <v>605.0</v>
      </c>
      <c r="E37" s="21">
        <f>(vlookup(F37,Ref!$A$3:$I$20,7,false)*G37*H37)+(vlookup(M37,Ref!$A$3:$I$20,7,false)*N37)</f>
        <v>11.6943588</v>
      </c>
      <c r="F37" s="22" t="s">
        <v>22</v>
      </c>
      <c r="G37" s="23">
        <v>0.5</v>
      </c>
      <c r="H37" s="24">
        <v>0.9</v>
      </c>
      <c r="I37" s="23">
        <f t="shared" si="1"/>
        <v>0.25</v>
      </c>
      <c r="J37" s="25">
        <f t="shared" si="2"/>
        <v>15</v>
      </c>
      <c r="K37" s="22" t="s">
        <v>23</v>
      </c>
      <c r="L37" s="22">
        <v>0.0</v>
      </c>
      <c r="M37" s="22" t="s">
        <v>24</v>
      </c>
      <c r="N37" s="7">
        <v>0.0</v>
      </c>
      <c r="O37" s="22">
        <v>0.1</v>
      </c>
      <c r="P37" s="26">
        <f>(G37*Ref!$I$3)+(L37*Ref!$I$5)</f>
        <v>-19.490598</v>
      </c>
    </row>
    <row r="38">
      <c r="A38" s="27" t="s">
        <v>56</v>
      </c>
      <c r="B38" s="30">
        <v>1818.0</v>
      </c>
      <c r="C38" s="7">
        <v>36.0</v>
      </c>
      <c r="D38" s="30">
        <v>605.0</v>
      </c>
      <c r="E38" s="21">
        <f>(vlookup(F38,Ref!$A$3:$I$20,7,false)*G38*H38)+(vlookup(M38,Ref!$A$3:$I$20,7,false)*N38)</f>
        <v>23.3887176</v>
      </c>
      <c r="F38" s="22" t="s">
        <v>22</v>
      </c>
      <c r="G38" s="23">
        <v>1.0</v>
      </c>
      <c r="H38" s="24">
        <v>0.9</v>
      </c>
      <c r="I38" s="23">
        <f t="shared" si="1"/>
        <v>0.5</v>
      </c>
      <c r="J38" s="25">
        <f t="shared" si="2"/>
        <v>30</v>
      </c>
      <c r="K38" s="22" t="s">
        <v>23</v>
      </c>
      <c r="L38" s="22">
        <v>0.0</v>
      </c>
      <c r="M38" s="22" t="s">
        <v>24</v>
      </c>
      <c r="N38" s="7">
        <v>0.0</v>
      </c>
      <c r="O38" s="22">
        <v>0.0</v>
      </c>
      <c r="P38" s="26">
        <f>(G38*Ref!$I$3)+(L38*Ref!$I$5)</f>
        <v>-38.981196</v>
      </c>
    </row>
    <row r="39">
      <c r="A39" s="27" t="s">
        <v>57</v>
      </c>
      <c r="B39" s="30">
        <v>2418.0</v>
      </c>
      <c r="C39" s="7">
        <v>36.0</v>
      </c>
      <c r="D39" s="30">
        <v>605.0</v>
      </c>
      <c r="E39" s="21">
        <f>(vlookup(F39,Ref!$A$3:$I$20,7,false)*G39*H39)+(vlookup(M39,Ref!$A$3:$I$20,7,false)*N39)</f>
        <v>23.3887176</v>
      </c>
      <c r="F39" s="22" t="s">
        <v>22</v>
      </c>
      <c r="G39" s="23">
        <v>1.0</v>
      </c>
      <c r="H39" s="24">
        <v>0.9</v>
      </c>
      <c r="I39" s="23">
        <f t="shared" si="1"/>
        <v>0.5</v>
      </c>
      <c r="J39" s="25">
        <f t="shared" si="2"/>
        <v>30</v>
      </c>
      <c r="K39" s="22" t="s">
        <v>23</v>
      </c>
      <c r="L39" s="22">
        <v>0.0</v>
      </c>
      <c r="M39" s="22" t="s">
        <v>24</v>
      </c>
      <c r="N39" s="7">
        <v>0.0</v>
      </c>
      <c r="O39" s="22">
        <v>0.0</v>
      </c>
      <c r="P39" s="26">
        <f>(G39*Ref!$I$3)+(L39*Ref!$I$5)</f>
        <v>-38.981196</v>
      </c>
    </row>
    <row r="40">
      <c r="A40" s="27" t="s">
        <v>58</v>
      </c>
      <c r="B40" s="30">
        <v>2418.0</v>
      </c>
      <c r="C40" s="7">
        <v>36.0</v>
      </c>
      <c r="D40" s="30">
        <v>605.0</v>
      </c>
      <c r="E40" s="21">
        <f>(vlookup(F40,Ref!$A$3:$I$20,7,false)*G40*H40)+(vlookup(M40,Ref!$A$3:$I$20,7,false)*N40)</f>
        <v>23.3887176</v>
      </c>
      <c r="F40" s="22" t="s">
        <v>22</v>
      </c>
      <c r="G40" s="23">
        <v>1.0</v>
      </c>
      <c r="H40" s="24">
        <v>0.9</v>
      </c>
      <c r="I40" s="23">
        <f t="shared" si="1"/>
        <v>0.5</v>
      </c>
      <c r="J40" s="25">
        <f t="shared" si="2"/>
        <v>30</v>
      </c>
      <c r="K40" s="22" t="s">
        <v>23</v>
      </c>
      <c r="L40" s="22">
        <v>0.0</v>
      </c>
      <c r="M40" s="22" t="s">
        <v>24</v>
      </c>
      <c r="N40" s="7">
        <v>0.0</v>
      </c>
      <c r="O40" s="22">
        <v>0.0</v>
      </c>
      <c r="P40" s="26">
        <f>(G40*Ref!$I$3)+(L40*Ref!$I$5)</f>
        <v>-38.981196</v>
      </c>
    </row>
    <row r="41">
      <c r="A41" s="27" t="s">
        <v>59</v>
      </c>
      <c r="B41" s="30">
        <v>2418.0</v>
      </c>
      <c r="C41" s="7">
        <v>36.0</v>
      </c>
      <c r="D41" s="30">
        <v>605.0</v>
      </c>
      <c r="E41" s="21">
        <f>(vlookup(F41,Ref!$A$3:$I$20,7,false)*G41*H41)+(vlookup(M41,Ref!$A$3:$I$20,7,false)*N41)</f>
        <v>23.3887176</v>
      </c>
      <c r="F41" s="22" t="s">
        <v>22</v>
      </c>
      <c r="G41" s="23">
        <v>1.0</v>
      </c>
      <c r="H41" s="24">
        <v>0.9</v>
      </c>
      <c r="I41" s="23">
        <f t="shared" si="1"/>
        <v>0.5</v>
      </c>
      <c r="J41" s="25">
        <f t="shared" si="2"/>
        <v>30</v>
      </c>
      <c r="K41" s="22" t="s">
        <v>23</v>
      </c>
      <c r="L41" s="22">
        <v>0.0</v>
      </c>
      <c r="M41" s="22" t="s">
        <v>24</v>
      </c>
      <c r="N41" s="7">
        <v>0.0</v>
      </c>
      <c r="O41" s="22">
        <v>0.0</v>
      </c>
      <c r="P41" s="26">
        <f>(G41*Ref!$I$3)+(L41*Ref!$I$5)</f>
        <v>-38.981196</v>
      </c>
    </row>
    <row r="42">
      <c r="A42" s="28" t="s">
        <v>60</v>
      </c>
      <c r="B42" s="30">
        <v>882.0</v>
      </c>
      <c r="C42" s="31">
        <v>2988.0</v>
      </c>
      <c r="D42" s="20">
        <v>2887.0</v>
      </c>
      <c r="E42" s="21">
        <f>(vlookup(F42,Ref!$A$3:$I$20,7,false)*G42*H42)+(vlookup(M42,Ref!$A$3:$I$20,7,false)*N42)</f>
        <v>70.1711528</v>
      </c>
      <c r="F42" s="22" t="s">
        <v>22</v>
      </c>
      <c r="G42" s="23">
        <v>3.0</v>
      </c>
      <c r="H42" s="24">
        <v>0.9</v>
      </c>
      <c r="I42" s="23">
        <f t="shared" si="1"/>
        <v>1.5</v>
      </c>
      <c r="J42" s="25">
        <f t="shared" si="2"/>
        <v>90</v>
      </c>
      <c r="K42" s="22" t="s">
        <v>23</v>
      </c>
      <c r="L42" s="22"/>
      <c r="M42" s="22" t="s">
        <v>24</v>
      </c>
      <c r="N42" s="7">
        <v>0.1</v>
      </c>
      <c r="O42" s="22">
        <v>0.1</v>
      </c>
      <c r="P42" s="26">
        <f>(G42*Ref!$I$3)+(L42*Ref!$I$5)</f>
        <v>-116.943588</v>
      </c>
    </row>
    <row r="43">
      <c r="C43" s="32"/>
      <c r="D43" s="33"/>
      <c r="E43" s="34"/>
      <c r="G43" s="23"/>
      <c r="I43" s="25"/>
      <c r="J43" s="25"/>
      <c r="K43" s="25"/>
      <c r="L43" s="25"/>
    </row>
    <row r="44">
      <c r="C44" s="32"/>
      <c r="D44" s="33"/>
      <c r="E44" s="34"/>
      <c r="G44" s="23"/>
      <c r="I44" s="25"/>
      <c r="J44" s="25"/>
      <c r="K44" s="25"/>
      <c r="L44" s="25"/>
    </row>
    <row r="45">
      <c r="C45" s="32"/>
      <c r="D45" s="33"/>
      <c r="E45" s="34"/>
      <c r="G45" s="23"/>
      <c r="I45" s="25"/>
      <c r="J45" s="25"/>
      <c r="K45" s="25"/>
      <c r="L45" s="25"/>
    </row>
    <row r="46">
      <c r="C46" s="32"/>
      <c r="D46" s="33"/>
      <c r="E46" s="34"/>
      <c r="I46" s="35"/>
      <c r="J46" s="35"/>
      <c r="K46" s="35"/>
      <c r="L46" s="35"/>
    </row>
    <row r="47">
      <c r="C47" s="32"/>
      <c r="D47" s="33"/>
      <c r="E47" s="34"/>
    </row>
    <row r="48">
      <c r="C48" s="32"/>
      <c r="D48" s="33"/>
      <c r="E48" s="34"/>
    </row>
    <row r="49">
      <c r="C49" s="32"/>
      <c r="D49" s="33"/>
    </row>
    <row r="50">
      <c r="C50" s="32"/>
      <c r="D50" s="33"/>
    </row>
    <row r="51">
      <c r="C51" s="32"/>
      <c r="D51" s="33"/>
    </row>
    <row r="52">
      <c r="C52" s="32"/>
      <c r="D52" s="33"/>
    </row>
    <row r="53">
      <c r="C53" s="32"/>
      <c r="D53" s="33"/>
    </row>
    <row r="54">
      <c r="C54" s="32"/>
      <c r="D54" s="33"/>
    </row>
    <row r="55">
      <c r="C55" s="32"/>
      <c r="D55" s="33"/>
    </row>
    <row r="56">
      <c r="C56" s="32"/>
      <c r="D56" s="33"/>
    </row>
    <row r="57">
      <c r="C57" s="32"/>
      <c r="D57" s="33"/>
    </row>
    <row r="58">
      <c r="C58" s="32"/>
      <c r="D58" s="33"/>
    </row>
    <row r="59">
      <c r="C59" s="32"/>
      <c r="D59" s="33"/>
    </row>
    <row r="60">
      <c r="C60" s="32"/>
      <c r="D60" s="33"/>
    </row>
    <row r="61">
      <c r="C61" s="32"/>
      <c r="D61" s="33"/>
    </row>
    <row r="62">
      <c r="C62" s="32"/>
      <c r="D62" s="33"/>
    </row>
    <row r="63">
      <c r="C63" s="32"/>
      <c r="D63" s="33"/>
    </row>
    <row r="64">
      <c r="C64" s="32"/>
      <c r="D64" s="33"/>
    </row>
  </sheetData>
  <dataValidations>
    <dataValidation type="list" allowBlank="1" sqref="F6:F42 K6:K42 M6:M42">
      <formula1>Ref!$A$3:$A$27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0"/>
    <col customWidth="1" min="8" max="8" width="21.57"/>
    <col customWidth="1" min="9" max="9" width="19.57"/>
  </cols>
  <sheetData>
    <row r="1">
      <c r="A1" s="12" t="s">
        <v>61</v>
      </c>
      <c r="B1" s="13"/>
      <c r="C1" s="13"/>
      <c r="D1" s="13"/>
      <c r="E1" s="13"/>
      <c r="F1" s="13"/>
      <c r="G1" s="13"/>
      <c r="H1" s="13"/>
      <c r="I1" s="13"/>
    </row>
    <row r="2">
      <c r="A2" s="14" t="s">
        <v>5</v>
      </c>
      <c r="B2" s="14" t="s">
        <v>62</v>
      </c>
      <c r="C2" s="14" t="s">
        <v>63</v>
      </c>
      <c r="D2" s="14" t="s">
        <v>64</v>
      </c>
      <c r="E2" s="14" t="s">
        <v>65</v>
      </c>
      <c r="F2" s="14" t="s">
        <v>66</v>
      </c>
      <c r="G2" s="14" t="s">
        <v>67</v>
      </c>
      <c r="H2" s="14" t="s">
        <v>68</v>
      </c>
      <c r="I2" s="14" t="s">
        <v>69</v>
      </c>
    </row>
    <row r="3">
      <c r="A3" s="36" t="s">
        <v>22</v>
      </c>
      <c r="B3" s="37">
        <v>2.44</v>
      </c>
      <c r="C3" s="37">
        <v>1.22</v>
      </c>
      <c r="D3" s="37">
        <v>0.018</v>
      </c>
      <c r="E3" s="38">
        <f t="shared" ref="E3:E5" si="1">C3*B3*D3</f>
        <v>0.0535824</v>
      </c>
      <c r="F3" s="37">
        <v>485.0</v>
      </c>
      <c r="G3" s="39">
        <f>E3*F3</f>
        <v>25.987464</v>
      </c>
      <c r="H3" s="40">
        <v>-1.5</v>
      </c>
      <c r="I3" s="39">
        <f>H3*G3</f>
        <v>-38.981196</v>
      </c>
    </row>
    <row r="4">
      <c r="A4" s="41" t="s">
        <v>24</v>
      </c>
      <c r="B4" s="37">
        <v>0.004</v>
      </c>
      <c r="C4" s="37">
        <v>0.035</v>
      </c>
      <c r="D4" s="37">
        <v>0.004</v>
      </c>
      <c r="E4" s="38">
        <f t="shared" si="1"/>
        <v>0.00000056</v>
      </c>
      <c r="F4" s="38"/>
      <c r="G4" s="37">
        <v>0.05</v>
      </c>
      <c r="H4" s="38"/>
      <c r="I4" s="38"/>
    </row>
    <row r="5">
      <c r="A5" s="36" t="s">
        <v>23</v>
      </c>
      <c r="B5" s="37">
        <v>1.0</v>
      </c>
      <c r="C5" s="37">
        <v>1.0</v>
      </c>
      <c r="D5" s="37">
        <v>0.25</v>
      </c>
      <c r="E5" s="38">
        <f t="shared" si="1"/>
        <v>0.25</v>
      </c>
      <c r="F5" s="37">
        <v>22.0</v>
      </c>
      <c r="G5" s="39">
        <f>E5*F5</f>
        <v>5.5</v>
      </c>
      <c r="I5" s="42">
        <f>1.1</f>
        <v>1.1</v>
      </c>
    </row>
    <row r="6">
      <c r="A6" s="37"/>
      <c r="B6" s="38"/>
      <c r="C6" s="38"/>
      <c r="D6" s="38"/>
      <c r="E6" s="38"/>
      <c r="F6" s="38"/>
      <c r="G6" s="38"/>
      <c r="H6" s="38"/>
      <c r="I6" s="38"/>
    </row>
    <row r="7">
      <c r="A7" s="37"/>
      <c r="C7" s="38"/>
      <c r="D7" s="38"/>
      <c r="E7" s="38"/>
      <c r="F7" s="38"/>
      <c r="G7" s="38"/>
      <c r="H7" s="38"/>
      <c r="I7" s="38"/>
    </row>
    <row r="8">
      <c r="A8" s="43"/>
      <c r="C8" s="44"/>
      <c r="D8" s="44"/>
      <c r="E8" s="44"/>
      <c r="F8" s="44"/>
      <c r="G8" s="44"/>
      <c r="H8" s="44"/>
      <c r="I8" s="44"/>
    </row>
  </sheetData>
  <drawing r:id="rId1"/>
</worksheet>
</file>