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fr\HWnLABS\CA\labs\lab3\"/>
    </mc:Choice>
  </mc:AlternateContent>
  <xr:revisionPtr revIDLastSave="0" documentId="13_ncr:1_{5A33D6BB-BF41-4922-874F-FE276F95FCFD}" xr6:coauthVersionLast="45" xr6:coauthVersionMax="45" xr10:uidLastSave="{00000000-0000-0000-0000-000000000000}"/>
  <bookViews>
    <workbookView minimized="1" xWindow="12612" yWindow="2076" windowWidth="9852" windowHeight="9384" xr2:uid="{D3026561-A9E9-4765-9CA5-0B776BE63DB5}"/>
  </bookViews>
  <sheets>
    <sheet name="Sheet1" sheetId="1" r:id="rId1"/>
  </sheets>
  <definedNames>
    <definedName name="_xlchart.v1.0" hidden="1">Sheet1!$B$3</definedName>
    <definedName name="_xlchart.v1.1" hidden="1">Sheet1!$B$5:$B$9</definedName>
    <definedName name="_xlchart.v1.2" hidden="1">Sheet1!$D$3</definedName>
    <definedName name="_xlchart.v1.3" hidden="1">Sheet1!$D$5:$D$9</definedName>
    <definedName name="_xlchart.v1.4" hidden="1">Sheet1!$F$3</definedName>
    <definedName name="_xlchart.v1.5" hidden="1">Sheet1!$F$5:$F$9</definedName>
    <definedName name="_xlchart.v1.6" hidden="1">Sheet1!$H$3</definedName>
    <definedName name="_xlchart.v1.7" hidden="1">Sheet1!$H$5:$H$9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37" i="1"/>
  <c r="B5" i="1"/>
  <c r="B6" i="1"/>
  <c r="H39" i="1"/>
  <c r="H38" i="1"/>
  <c r="H37" i="1"/>
  <c r="H36" i="1"/>
  <c r="H35" i="1"/>
  <c r="F39" i="1"/>
  <c r="F38" i="1"/>
  <c r="F37" i="1"/>
  <c r="F36" i="1"/>
  <c r="F35" i="1"/>
  <c r="B39" i="1"/>
  <c r="B36" i="1"/>
  <c r="B35" i="1"/>
  <c r="D39" i="1"/>
  <c r="D38" i="1"/>
  <c r="D37" i="1"/>
  <c r="D36" i="1"/>
  <c r="D35" i="1"/>
  <c r="H30" i="1"/>
  <c r="H29" i="1"/>
  <c r="H28" i="1"/>
  <c r="H27" i="1"/>
  <c r="H26" i="1"/>
  <c r="F30" i="1"/>
  <c r="F29" i="1"/>
  <c r="F28" i="1"/>
  <c r="F27" i="1"/>
  <c r="F26" i="1"/>
  <c r="B30" i="1"/>
  <c r="B29" i="1"/>
  <c r="B28" i="1"/>
  <c r="B27" i="1"/>
  <c r="B26" i="1"/>
  <c r="D30" i="1"/>
  <c r="D29" i="1"/>
  <c r="D28" i="1"/>
  <c r="D27" i="1"/>
  <c r="D26" i="1"/>
  <c r="H18" i="1"/>
  <c r="H17" i="1"/>
  <c r="H16" i="1"/>
  <c r="H15" i="1"/>
  <c r="H14" i="1"/>
  <c r="F18" i="1"/>
  <c r="F17" i="1"/>
  <c r="F16" i="1"/>
  <c r="F15" i="1"/>
  <c r="F14" i="1"/>
  <c r="B18" i="1"/>
  <c r="B17" i="1"/>
  <c r="B16" i="1"/>
  <c r="B15" i="1"/>
  <c r="B14" i="1"/>
  <c r="D18" i="1"/>
  <c r="D17" i="1"/>
  <c r="D16" i="1"/>
  <c r="D15" i="1"/>
  <c r="D14" i="1"/>
  <c r="F9" i="1"/>
  <c r="F8" i="1"/>
  <c r="F7" i="1"/>
  <c r="F6" i="1"/>
  <c r="F5" i="1"/>
  <c r="H9" i="1"/>
  <c r="H8" i="1"/>
  <c r="H7" i="1"/>
  <c r="H6" i="1"/>
  <c r="H5" i="1"/>
  <c r="B9" i="1"/>
  <c r="B8" i="1"/>
  <c r="B7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<sst xmlns="http://schemas.openxmlformats.org/spreadsheetml/2006/main" count="58" uniqueCount="12">
  <si>
    <t>MM</t>
    <phoneticPr fontId="1" type="noConversion"/>
  </si>
  <si>
    <t>FIFO</t>
    <phoneticPr fontId="1" type="noConversion"/>
  </si>
  <si>
    <t>WAY_CNT</t>
    <phoneticPr fontId="1" type="noConversion"/>
  </si>
  <si>
    <t>（1,2）</t>
    <phoneticPr fontId="1" type="noConversion"/>
  </si>
  <si>
    <t>（2,3）</t>
    <phoneticPr fontId="1" type="noConversion"/>
  </si>
  <si>
    <t>（3,3）</t>
    <phoneticPr fontId="1" type="noConversion"/>
  </si>
  <si>
    <t>（3,4）</t>
    <phoneticPr fontId="1" type="noConversion"/>
  </si>
  <si>
    <t>命中率</t>
    <phoneticPr fontId="1" type="noConversion"/>
  </si>
  <si>
    <t>时钟周期</t>
    <phoneticPr fontId="1" type="noConversion"/>
  </si>
  <si>
    <t>时钟周期(ms)</t>
    <phoneticPr fontId="1" type="noConversion"/>
  </si>
  <si>
    <t>LRU</t>
    <phoneticPr fontId="1" type="noConversion"/>
  </si>
  <si>
    <t>QS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</si>
</sst>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>
                <a:effectLst/>
              </a:rPr>
              <a:t>快排</a:t>
            </a:r>
            <a:r>
              <a:rPr lang="en-US" altLang="zh-CN" sz="1100">
                <a:effectLst/>
              </a:rPr>
              <a:t>(1,2)</a:t>
            </a:r>
            <a:r>
              <a:rPr lang="zh-CN" altLang="en-US" sz="1100">
                <a:effectLst/>
              </a:rPr>
              <a:t>下</a:t>
            </a:r>
            <a:r>
              <a:rPr lang="en-US" altLang="zh-CN" sz="1100">
                <a:effectLst/>
              </a:rPr>
              <a:t>LRU</a:t>
            </a:r>
            <a:r>
              <a:rPr lang="zh-CN" altLang="en-US" sz="1100">
                <a:effectLst/>
              </a:rPr>
              <a:t>与</a:t>
            </a:r>
            <a:r>
              <a:rPr lang="en-US" altLang="zh-CN" sz="1100">
                <a:effectLst/>
              </a:rPr>
              <a:t>FIFO</a:t>
            </a:r>
            <a:r>
              <a:rPr lang="zh-CN" altLang="en-US" sz="1100">
                <a:effectLst/>
              </a:rPr>
              <a:t>算法的命中率比较</a:t>
            </a:r>
            <a:endParaRPr lang="en-US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LRU</c:v>
          </c:tx>
          <c:marker>
            <c:symbol val="none"/>
          </c:marker>
          <c:cat>
            <c:numRef>
              <c:f>Sheet1!$A$14:$A$18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0.83043217286914761</c:v>
                </c:pt>
                <c:pt idx="1">
                  <c:v>0.88160264105642261</c:v>
                </c:pt>
                <c:pt idx="2">
                  <c:v>0.91086434573829533</c:v>
                </c:pt>
                <c:pt idx="3">
                  <c:v>0.92947178871548619</c:v>
                </c:pt>
                <c:pt idx="4">
                  <c:v>0.93622448979591832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8-4EC3-9CCB-1A7B6A011ABD}"/>
            </c:ext>
          </c:extLst>
        </c:ser>
        <c:ser>
          <c:idx val="1"/>
          <c:order val="1"/>
          <c:tx>
            <c:v>FIFO</c:v>
          </c:tx>
          <c:marker>
            <c:symbol val="none"/>
          </c:marker>
          <c:cat>
            <c:numRef>
              <c:f>Sheet1!$A$14:$A$18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Sheet1!$B$26:$B$30</c:f>
              <c:numCache>
                <c:formatCode>General</c:formatCode>
                <c:ptCount val="5"/>
                <c:pt idx="0">
                  <c:v>0.82352941176470584</c:v>
                </c:pt>
                <c:pt idx="1">
                  <c:v>0.8783013205282113</c:v>
                </c:pt>
                <c:pt idx="2">
                  <c:v>0.90216086434573828</c:v>
                </c:pt>
                <c:pt idx="3">
                  <c:v>0.92181872749099636</c:v>
                </c:pt>
                <c:pt idx="4">
                  <c:v>0.92827130852340933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78-4EC3-9CCB-1A7B6A01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02152"/>
        <c:axId val="982701496"/>
      </c:lineChart>
      <c:catAx>
        <c:axId val="98270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组相连度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01496"/>
        <c:crosses val="autoZero"/>
        <c:auto val="1"/>
        <c:lblAlgn val="ctr"/>
        <c:lblOffset val="100"/>
        <c:noMultiLvlLbl val="0"/>
      </c:catAx>
      <c:valAx>
        <c:axId val="9827014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021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255495</xdr:colOff>
      <xdr:row>8</xdr:row>
      <xdr:rowOff>85163</xdr:rowOff>
    </xdr:from>
    <xdr:to>
      <xdr:col>18</xdr:col>
      <xdr:colOff>466164</xdr:colOff>
      <xdr:row>26</xdr:row>
      <xdr:rowOff>8964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F075552-CFA6-45EE-A24B-AB809580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C9F5-753F-40C9-AEFD-87BA1A458781}">
  <dimension ref="A1:I39"/>
  <sheetViews>
    <sheetView tabSelected="1" zoomScale="85" zoomScaleNormal="85" workbookViewId="0">
      <selection activeCell="L29" sqref="L29"/>
    </sheetView>
  </sheetViews>
  <sheetFormatPr defaultRowHeight="13.8" x14ac:dyDescent="0.25"/>
  <cols>
    <col min="1" max="1" width="10.21875" customWidth="1"/>
    <col min="3" max="3" width="12.44140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/>
      <c r="B3" s="2" t="s">
        <v>3</v>
      </c>
      <c r="C3" s="2"/>
      <c r="D3" s="2" t="s">
        <v>4</v>
      </c>
      <c r="E3" s="2"/>
      <c r="F3" s="2" t="s">
        <v>5</v>
      </c>
      <c r="G3" s="2"/>
      <c r="H3" s="2" t="s">
        <v>6</v>
      </c>
      <c r="I3" s="2"/>
    </row>
    <row r="4" spans="1:9" x14ac:dyDescent="0.25">
      <c r="A4" s="1" t="s">
        <v>2</v>
      </c>
      <c r="B4" s="1" t="s">
        <v>7</v>
      </c>
      <c r="C4" s="1" t="s">
        <v>9</v>
      </c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</row>
    <row r="5" spans="1:9" x14ac:dyDescent="0.25">
      <c r="A5" s="1">
        <v>2</v>
      </c>
      <c r="B5" s="1">
        <f>(8704-5568)/8704</f>
        <v>0.36029411764705882</v>
      </c>
      <c r="C5" s="1">
        <v>1.5149999999999999</v>
      </c>
      <c r="D5" s="1">
        <f>(8704-4864)/8704</f>
        <v>0.44117647058823528</v>
      </c>
      <c r="E5" s="1">
        <v>1.363</v>
      </c>
      <c r="F5" s="1">
        <f>(8704-5056)/8704</f>
        <v>0.41911764705882354</v>
      </c>
      <c r="G5" s="1">
        <v>1.405</v>
      </c>
      <c r="H5" s="1">
        <f>(8704-1195)/8704</f>
        <v>0.8627068014705882</v>
      </c>
      <c r="I5" s="1">
        <v>0.56999999999999995</v>
      </c>
    </row>
    <row r="6" spans="1:9" x14ac:dyDescent="0.25">
      <c r="A6" s="1">
        <v>4</v>
      </c>
      <c r="B6" s="1">
        <f>(8704-5568)/8704</f>
        <v>0.36029411764705882</v>
      </c>
      <c r="C6" s="1">
        <v>1.5149999999999999</v>
      </c>
      <c r="D6" s="1">
        <f>(8704-1739)/8704</f>
        <v>0.8002068014705882</v>
      </c>
      <c r="E6" s="1">
        <v>0.68799999999999994</v>
      </c>
      <c r="F6" s="1">
        <f>(8704-4800)/8704</f>
        <v>0.4485294117647059</v>
      </c>
      <c r="G6" s="1">
        <v>1.349</v>
      </c>
      <c r="H6" s="1">
        <f>(8704-72)/8704</f>
        <v>0.99172794117647056</v>
      </c>
      <c r="I6" s="1">
        <v>0.27700000000000002</v>
      </c>
    </row>
    <row r="7" spans="1:9" x14ac:dyDescent="0.25">
      <c r="A7" s="1">
        <v>6</v>
      </c>
      <c r="B7" s="1">
        <f>(8704-5040)/8704</f>
        <v>0.42095588235294118</v>
      </c>
      <c r="C7" s="1">
        <v>1.401</v>
      </c>
      <c r="D7" s="1">
        <f>(8704-184)/8704</f>
        <v>0.97886029411764708</v>
      </c>
      <c r="E7" s="1">
        <v>0.30399999999999999</v>
      </c>
      <c r="F7" s="1">
        <f>(8704-4672)/8704</f>
        <v>0.46323529411764708</v>
      </c>
      <c r="G7" s="1">
        <v>1.3220000000000001</v>
      </c>
      <c r="H7" s="1">
        <f>(8704-48)/8704</f>
        <v>0.99448529411764708</v>
      </c>
      <c r="I7" s="1">
        <v>0.27</v>
      </c>
    </row>
    <row r="8" spans="1:9" x14ac:dyDescent="0.25">
      <c r="A8" s="1">
        <v>8</v>
      </c>
      <c r="B8" s="1">
        <f>(8704-5008)/8704</f>
        <v>0.42463235294117646</v>
      </c>
      <c r="C8" s="1">
        <v>1.3939999999999999</v>
      </c>
      <c r="D8" s="1">
        <f>(8704-146)/8704</f>
        <v>0.98322610294117652</v>
      </c>
      <c r="E8" s="1">
        <v>0.29499999999999998</v>
      </c>
      <c r="F8" s="1">
        <f>(8704-2871)/8704</f>
        <v>0.67015165441176472</v>
      </c>
      <c r="G8" s="1">
        <v>0.93200000000000005</v>
      </c>
      <c r="H8" s="1">
        <f>(8704-48)/8704</f>
        <v>0.99448529411764708</v>
      </c>
      <c r="I8" s="1">
        <v>0.27</v>
      </c>
    </row>
    <row r="9" spans="1:9" x14ac:dyDescent="0.25">
      <c r="A9" s="1">
        <v>10</v>
      </c>
      <c r="B9" s="1">
        <f>(8704-4992)/8704</f>
        <v>0.4264705882352941</v>
      </c>
      <c r="C9" s="1">
        <v>1.391</v>
      </c>
      <c r="D9" s="1">
        <f>(8704-136)/8704</f>
        <v>0.984375</v>
      </c>
      <c r="E9" s="1">
        <v>0.28999999999999998</v>
      </c>
      <c r="F9" s="1">
        <f>(8704-286)/8704</f>
        <v>0.96714154411764708</v>
      </c>
      <c r="G9" s="1">
        <v>0.32700000000000001</v>
      </c>
      <c r="H9" s="1">
        <f>(8704-48)/8704</f>
        <v>0.99448529411764708</v>
      </c>
      <c r="I9" s="1">
        <v>0.27</v>
      </c>
    </row>
    <row r="11" spans="1:9" x14ac:dyDescent="0.25">
      <c r="A11" t="s">
        <v>10</v>
      </c>
    </row>
    <row r="12" spans="1:9" x14ac:dyDescent="0.25">
      <c r="A12" s="1"/>
      <c r="B12" s="2" t="s">
        <v>3</v>
      </c>
      <c r="C12" s="2"/>
      <c r="D12" s="2" t="s">
        <v>4</v>
      </c>
      <c r="E12" s="2"/>
      <c r="F12" s="2" t="s">
        <v>5</v>
      </c>
      <c r="G12" s="2"/>
      <c r="H12" s="2" t="s">
        <v>6</v>
      </c>
      <c r="I12" s="2"/>
    </row>
    <row r="13" spans="1:9" x14ac:dyDescent="0.25">
      <c r="A13" s="1" t="s">
        <v>2</v>
      </c>
      <c r="B13" s="1" t="s">
        <v>7</v>
      </c>
      <c r="C13" s="1" t="s">
        <v>9</v>
      </c>
      <c r="D13" s="1" t="s">
        <v>7</v>
      </c>
      <c r="E13" s="1" t="s">
        <v>8</v>
      </c>
      <c r="F13" s="1" t="s">
        <v>7</v>
      </c>
      <c r="G13" s="1" t="s">
        <v>8</v>
      </c>
      <c r="H13" s="1" t="s">
        <v>7</v>
      </c>
      <c r="I13" s="1" t="s">
        <v>8</v>
      </c>
    </row>
    <row r="14" spans="1:9" x14ac:dyDescent="0.25">
      <c r="A14" s="1">
        <v>2</v>
      </c>
      <c r="B14" s="1">
        <f>(8740-5040)/8740</f>
        <v>0.42334096109839819</v>
      </c>
      <c r="C14" s="1">
        <v>1.401</v>
      </c>
      <c r="D14" s="1">
        <f>(8740-4672)/8740</f>
        <v>0.4654462242562929</v>
      </c>
      <c r="E14" s="1">
        <v>1.3220000000000001</v>
      </c>
      <c r="F14" s="1">
        <f>(8740-4672)/8740</f>
        <v>0.4654462242562929</v>
      </c>
      <c r="G14" s="1">
        <v>1.3220000000000001</v>
      </c>
      <c r="H14" s="1">
        <f>(8740-874)/8740</f>
        <v>0.9</v>
      </c>
      <c r="I14" s="1">
        <v>0.501</v>
      </c>
    </row>
    <row r="15" spans="1:9" x14ac:dyDescent="0.25">
      <c r="A15" s="1">
        <v>4</v>
      </c>
      <c r="B15" s="1">
        <f>(8740-5022)/8740</f>
        <v>0.4254004576659039</v>
      </c>
      <c r="C15" s="1">
        <v>1.397</v>
      </c>
      <c r="D15" s="1">
        <f>(8740-1546)/8740</f>
        <v>0.82311212814645307</v>
      </c>
      <c r="E15" s="1">
        <v>0.64600000000000002</v>
      </c>
      <c r="F15" s="1">
        <f>(8740-4670)/8740</f>
        <v>0.46567505720823799</v>
      </c>
      <c r="G15" s="1">
        <v>1.321</v>
      </c>
      <c r="H15" s="1">
        <f>(8740-60)/8740</f>
        <v>0.99313501144164762</v>
      </c>
      <c r="I15" s="1">
        <v>0.27500000000000002</v>
      </c>
    </row>
    <row r="16" spans="1:9" x14ac:dyDescent="0.25">
      <c r="A16" s="1">
        <v>6</v>
      </c>
      <c r="B16" s="1">
        <f>(8740-4990)/8740</f>
        <v>0.42906178489702518</v>
      </c>
      <c r="C16" s="1">
        <v>1.39</v>
      </c>
      <c r="D16" s="1">
        <f>(8740-122)/8740</f>
        <v>0.98604118993135015</v>
      </c>
      <c r="E16" s="1">
        <v>0.29099999999999998</v>
      </c>
      <c r="F16" s="1">
        <f>(8740-4534)/8740</f>
        <v>0.48123569794050342</v>
      </c>
      <c r="G16" s="1">
        <v>1.2909999999999999</v>
      </c>
      <c r="H16" s="1">
        <f>(8740-48)/8740</f>
        <v>0.99450800915331805</v>
      </c>
      <c r="I16" s="1">
        <v>0.27</v>
      </c>
    </row>
    <row r="17" spans="1:9" x14ac:dyDescent="0.25">
      <c r="A17" s="1">
        <v>8</v>
      </c>
      <c r="B17" s="1">
        <f>(8740-4959)/8740</f>
        <v>0.43260869565217391</v>
      </c>
      <c r="C17" s="1">
        <v>1.383</v>
      </c>
      <c r="D17" s="1">
        <f>(8740-114)/8740</f>
        <v>0.9869565217391304</v>
      </c>
      <c r="E17" s="1">
        <v>0.28799999999999998</v>
      </c>
      <c r="F17" s="1">
        <f>(8740-2623)/8740</f>
        <v>0.69988558352402741</v>
      </c>
      <c r="G17" s="1">
        <v>0.879</v>
      </c>
      <c r="H17" s="1">
        <f>(8740-48)/8740</f>
        <v>0.99450800915331805</v>
      </c>
      <c r="I17" s="1">
        <v>0.27</v>
      </c>
    </row>
    <row r="18" spans="1:9" x14ac:dyDescent="0.25">
      <c r="A18" s="1">
        <v>10</v>
      </c>
      <c r="B18" s="1">
        <f>(8740-4942)/8740</f>
        <v>0.43455377574370707</v>
      </c>
      <c r="C18" s="1">
        <v>1.38</v>
      </c>
      <c r="D18" s="1">
        <f>(8740-108)/8740</f>
        <v>0.98764302059496567</v>
      </c>
      <c r="E18" s="1">
        <v>0.28499999999999998</v>
      </c>
      <c r="F18" s="1">
        <f>(8740-126)/8740</f>
        <v>0.98558352402745997</v>
      </c>
      <c r="G18" s="1">
        <v>0.29299999999999998</v>
      </c>
      <c r="H18" s="1">
        <f>(8740-48)/8740</f>
        <v>0.99450800915331805</v>
      </c>
      <c r="I18" s="1">
        <v>0.27</v>
      </c>
    </row>
    <row r="22" spans="1:9" x14ac:dyDescent="0.25">
      <c r="A22" t="s">
        <v>11</v>
      </c>
    </row>
    <row r="23" spans="1:9" x14ac:dyDescent="0.25">
      <c r="A23" t="s">
        <v>1</v>
      </c>
    </row>
    <row r="24" spans="1:9" x14ac:dyDescent="0.25">
      <c r="A24" s="1"/>
      <c r="B24" s="2" t="s">
        <v>3</v>
      </c>
      <c r="C24" s="2"/>
      <c r="D24" s="2" t="s">
        <v>4</v>
      </c>
      <c r="E24" s="2"/>
      <c r="F24" s="2" t="s">
        <v>5</v>
      </c>
      <c r="G24" s="2"/>
      <c r="H24" s="2" t="s">
        <v>6</v>
      </c>
      <c r="I24" s="2"/>
    </row>
    <row r="25" spans="1:9" x14ac:dyDescent="0.25">
      <c r="A25" s="1" t="s">
        <v>2</v>
      </c>
      <c r="B25" s="1" t="s">
        <v>7</v>
      </c>
      <c r="C25" s="1" t="s">
        <v>9</v>
      </c>
      <c r="D25" s="1" t="s">
        <v>7</v>
      </c>
      <c r="E25" s="1" t="s">
        <v>8</v>
      </c>
      <c r="F25" s="1" t="s">
        <v>7</v>
      </c>
      <c r="G25" s="1" t="s">
        <v>8</v>
      </c>
      <c r="H25" s="1" t="s">
        <v>7</v>
      </c>
      <c r="I25" s="1" t="s">
        <v>8</v>
      </c>
    </row>
    <row r="26" spans="1:9" x14ac:dyDescent="0.25">
      <c r="A26" s="1">
        <v>2</v>
      </c>
      <c r="B26" s="1">
        <f>(6664-1176)/6664</f>
        <v>0.82352941176470584</v>
      </c>
      <c r="C26" s="1">
        <v>0.54700000000000004</v>
      </c>
      <c r="D26" s="1">
        <f>(6664-229)/6664</f>
        <v>0.96563625450180068</v>
      </c>
      <c r="E26" s="1">
        <v>0.22900000000000001</v>
      </c>
      <c r="F26" s="1">
        <f>(6664-371)/6664</f>
        <v>0.94432773109243695</v>
      </c>
      <c r="G26" s="1">
        <v>0.28100000000000003</v>
      </c>
      <c r="H26" s="1">
        <f>(6664-34)/6664</f>
        <v>0.99489795918367352</v>
      </c>
      <c r="I26" s="1">
        <v>0.157</v>
      </c>
    </row>
    <row r="27" spans="1:9" x14ac:dyDescent="0.25">
      <c r="A27" s="1">
        <v>4</v>
      </c>
      <c r="B27" s="1">
        <f>(6664-811)/6664</f>
        <v>0.8783013205282113</v>
      </c>
      <c r="C27" s="1">
        <v>0.432</v>
      </c>
      <c r="D27" s="1">
        <f>(6664-73)/6664</f>
        <v>0.98904561824729897</v>
      </c>
      <c r="E27" s="1">
        <v>0.17</v>
      </c>
      <c r="F27" s="1">
        <f>(6664-198)/6664</f>
        <v>0.97028811524609848</v>
      </c>
      <c r="G27" s="1">
        <v>0.219</v>
      </c>
      <c r="H27" s="1">
        <f>(6664-21)/6664</f>
        <v>0.99684873949579833</v>
      </c>
      <c r="I27" s="1">
        <v>0.15</v>
      </c>
    </row>
    <row r="28" spans="1:9" x14ac:dyDescent="0.25">
      <c r="A28" s="1">
        <v>6</v>
      </c>
      <c r="B28" s="1">
        <f>(6664-652)/6664</f>
        <v>0.90216086434573828</v>
      </c>
      <c r="C28" s="1">
        <v>0.38200000000000001</v>
      </c>
      <c r="D28" s="1">
        <f>(6664-41)/6664</f>
        <v>0.9938475390156063</v>
      </c>
      <c r="E28" s="1">
        <v>0.155</v>
      </c>
      <c r="F28" s="1">
        <f>(6664-136)/6664</f>
        <v>0.97959183673469385</v>
      </c>
      <c r="G28" s="1">
        <v>0.19500000000000001</v>
      </c>
      <c r="H28" s="1">
        <f>(6664-21)/6664</f>
        <v>0.99684873949579833</v>
      </c>
      <c r="I28" s="1">
        <v>0.15</v>
      </c>
    </row>
    <row r="29" spans="1:9" x14ac:dyDescent="0.25">
      <c r="A29" s="1">
        <v>8</v>
      </c>
      <c r="B29" s="1">
        <f>(6664-521)/6664</f>
        <v>0.92181872749099636</v>
      </c>
      <c r="C29" s="1">
        <v>0.33500000000000002</v>
      </c>
      <c r="D29" s="1">
        <f>(6664-41)/6664</f>
        <v>0.9938475390156063</v>
      </c>
      <c r="E29" s="1">
        <v>0.155</v>
      </c>
      <c r="F29" s="1">
        <f>(6664-85)/6664</f>
        <v>0.98724489795918369</v>
      </c>
      <c r="G29" s="1">
        <v>0.17499999999999999</v>
      </c>
      <c r="H29" s="1">
        <f>(6664-21)/6664</f>
        <v>0.99684873949579833</v>
      </c>
      <c r="I29" s="1">
        <v>0.15</v>
      </c>
    </row>
    <row r="30" spans="1:9" x14ac:dyDescent="0.25">
      <c r="A30" s="1">
        <v>10</v>
      </c>
      <c r="B30" s="1">
        <f>(6664-478)/6664</f>
        <v>0.92827130852340933</v>
      </c>
      <c r="C30" s="1">
        <v>0.31900000000000001</v>
      </c>
      <c r="D30" s="1">
        <f>(6664-41)/6664</f>
        <v>0.9938475390156063</v>
      </c>
      <c r="E30" s="1">
        <v>0.155</v>
      </c>
      <c r="F30" s="1">
        <f>(6664-45)/6664</f>
        <v>0.99324729891956787</v>
      </c>
      <c r="G30" s="1">
        <v>0.156</v>
      </c>
      <c r="H30" s="1">
        <f>(6664-21)/6664</f>
        <v>0.99684873949579833</v>
      </c>
      <c r="I30" s="1">
        <v>0.15</v>
      </c>
    </row>
    <row r="32" spans="1:9" x14ac:dyDescent="0.25">
      <c r="A32" t="s">
        <v>10</v>
      </c>
    </row>
    <row r="33" spans="1:9" x14ac:dyDescent="0.25">
      <c r="A33" s="1"/>
      <c r="B33" s="2" t="s">
        <v>3</v>
      </c>
      <c r="C33" s="2"/>
      <c r="D33" s="2" t="s">
        <v>4</v>
      </c>
      <c r="E33" s="2"/>
      <c r="F33" s="2" t="s">
        <v>5</v>
      </c>
      <c r="G33" s="2"/>
      <c r="H33" s="2" t="s">
        <v>6</v>
      </c>
      <c r="I33" s="2"/>
    </row>
    <row r="34" spans="1:9" x14ac:dyDescent="0.25">
      <c r="A34" s="1" t="s">
        <v>2</v>
      </c>
      <c r="B34" s="1" t="s">
        <v>7</v>
      </c>
      <c r="C34" s="1" t="s">
        <v>9</v>
      </c>
      <c r="D34" s="1" t="s">
        <v>7</v>
      </c>
      <c r="E34" s="1" t="s">
        <v>8</v>
      </c>
      <c r="F34" s="1" t="s">
        <v>7</v>
      </c>
      <c r="G34" s="1" t="s">
        <v>8</v>
      </c>
      <c r="H34" s="1" t="s">
        <v>7</v>
      </c>
      <c r="I34" s="1" t="s">
        <v>8</v>
      </c>
    </row>
    <row r="35" spans="1:9" x14ac:dyDescent="0.25">
      <c r="A35" s="1">
        <v>2</v>
      </c>
      <c r="B35" s="1">
        <f>(6664-1130)/6664</f>
        <v>0.83043217286914761</v>
      </c>
      <c r="C35" s="1">
        <v>0.52700000000000002</v>
      </c>
      <c r="D35" s="1">
        <f>(6664-212)/6664</f>
        <v>0.96818727490996404</v>
      </c>
      <c r="E35" s="1">
        <v>0.221</v>
      </c>
      <c r="F35" s="1">
        <f>(6664-352)/6664</f>
        <v>0.94717887154861946</v>
      </c>
      <c r="G35" s="1">
        <v>0.27300000000000002</v>
      </c>
      <c r="H35" s="1">
        <f>(6664-34)/6664</f>
        <v>0.99489795918367352</v>
      </c>
      <c r="I35" s="1">
        <v>0.157</v>
      </c>
    </row>
    <row r="36" spans="1:9" x14ac:dyDescent="0.25">
      <c r="A36" s="1">
        <v>4</v>
      </c>
      <c r="B36" s="1">
        <f>(6664-789)/6664</f>
        <v>0.88160264105642261</v>
      </c>
      <c r="C36" s="1">
        <v>0.42099999999999999</v>
      </c>
      <c r="D36" s="1">
        <f>(6664-71)/6664</f>
        <v>0.98934573829531813</v>
      </c>
      <c r="E36" s="1">
        <v>0.16900000000000001</v>
      </c>
      <c r="F36" s="1">
        <f>(6664-182)/6664</f>
        <v>0.97268907563025209</v>
      </c>
      <c r="G36" s="1">
        <v>0.21099999999999999</v>
      </c>
      <c r="H36" s="1">
        <f>(6664-21)/6664</f>
        <v>0.99684873949579833</v>
      </c>
      <c r="I36" s="1">
        <v>0.15</v>
      </c>
    </row>
    <row r="37" spans="1:9" x14ac:dyDescent="0.25">
      <c r="A37" s="1">
        <v>6</v>
      </c>
      <c r="B37" s="1">
        <f>(6664-594)/6664</f>
        <v>0.91086434573829533</v>
      </c>
      <c r="C37" s="1">
        <v>0.35699999999999998</v>
      </c>
      <c r="D37" s="1">
        <f>(6664-41)/6664</f>
        <v>0.9938475390156063</v>
      </c>
      <c r="E37" s="1">
        <v>0.155</v>
      </c>
      <c r="F37" s="1">
        <f>(6664-115)/6664</f>
        <v>0.98274309723889552</v>
      </c>
      <c r="G37" s="1">
        <v>0.186</v>
      </c>
      <c r="H37" s="1">
        <f>(6664-21)/6664</f>
        <v>0.99684873949579833</v>
      </c>
      <c r="I37" s="1">
        <v>0.15</v>
      </c>
    </row>
    <row r="38" spans="1:9" x14ac:dyDescent="0.25">
      <c r="A38" s="1">
        <v>8</v>
      </c>
      <c r="B38" s="1">
        <f>(6664-470)/6664</f>
        <v>0.92947178871548619</v>
      </c>
      <c r="C38" s="1">
        <v>0.313</v>
      </c>
      <c r="D38" s="1">
        <f>(6664-41)/6664</f>
        <v>0.9938475390156063</v>
      </c>
      <c r="E38" s="1">
        <v>0.155</v>
      </c>
      <c r="F38" s="1">
        <f>(6664-69)/6664</f>
        <v>0.98964585834333729</v>
      </c>
      <c r="G38" s="1">
        <v>0.16800000000000001</v>
      </c>
      <c r="H38" s="1">
        <f>(6664-21)/6664</f>
        <v>0.99684873949579833</v>
      </c>
      <c r="I38" s="1">
        <v>0.15</v>
      </c>
    </row>
    <row r="39" spans="1:9" x14ac:dyDescent="0.25">
      <c r="A39" s="1">
        <v>10</v>
      </c>
      <c r="B39" s="1">
        <f>(6664-425)/6664</f>
        <v>0.93622448979591832</v>
      </c>
      <c r="C39" s="1">
        <v>0.29699999999999999</v>
      </c>
      <c r="D39" s="1">
        <f>(6664-41)/6664</f>
        <v>0.9938475390156063</v>
      </c>
      <c r="E39" s="1">
        <v>0.155</v>
      </c>
      <c r="F39" s="1">
        <f>(6664-45)/6664</f>
        <v>0.99324729891956787</v>
      </c>
      <c r="G39" s="1">
        <v>0.157</v>
      </c>
      <c r="H39" s="1">
        <f>(6664-21)/6664</f>
        <v>0.99684873949579833</v>
      </c>
      <c r="I39" s="1">
        <v>0.15</v>
      </c>
    </row>
  </sheetData>
  <mergeCells count="16">
    <mergeCell ref="B24:C24"/>
    <mergeCell ref="D24:E24"/>
    <mergeCell ref="F24:G24"/>
    <mergeCell ref="H24:I24"/>
    <mergeCell ref="B33:C33"/>
    <mergeCell ref="D33:E33"/>
    <mergeCell ref="F33:G33"/>
    <mergeCell ref="H33:I33"/>
    <mergeCell ref="B3:C3"/>
    <mergeCell ref="D3:E3"/>
    <mergeCell ref="F3:G3"/>
    <mergeCell ref="H3:I3"/>
    <mergeCell ref="B12:C12"/>
    <mergeCell ref="D12:E12"/>
    <mergeCell ref="F12:G12"/>
    <mergeCell ref="H12:I1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</dc:creator>
  <cp:lastModifiedBy>fr</cp:lastModifiedBy>
  <dcterms:created xsi:type="dcterms:W3CDTF">2020-05-17T12:38:21Z</dcterms:created>
  <dcterms:modified xsi:type="dcterms:W3CDTF">2020-05-17T16:08:05Z</dcterms:modified>
</cp:coreProperties>
</file>