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ctavio.garcia\eclipse-workspace\DGIS\WebContent\tablero\defunciones\defunciones_sexo_porentidad\"/>
    </mc:Choice>
  </mc:AlternateContent>
  <bookViews>
    <workbookView xWindow="5595" yWindow="495" windowWidth="31785" windowHeight="20925" tabRatio="1000"/>
  </bookViews>
  <sheets>
    <sheet name="Concentrado" sheetId="1" r:id="rId1"/>
    <sheet name="NACIONAL" sheetId="2" r:id="rId2"/>
    <sheet name="AGS" sheetId="3" r:id="rId3"/>
    <sheet name="BC" sheetId="4" r:id="rId4"/>
    <sheet name="BCS" sheetId="5" r:id="rId5"/>
    <sheet name="CAMP" sheetId="6" r:id="rId6"/>
    <sheet name="CHIS" sheetId="7" r:id="rId7"/>
    <sheet name="CHI" sheetId="8" r:id="rId8"/>
    <sheet name="CDMX" sheetId="9" r:id="rId9"/>
    <sheet name="COAH" sheetId="10" r:id="rId10"/>
    <sheet name="COL" sheetId="11" r:id="rId11"/>
    <sheet name="DGO" sheetId="12" r:id="rId12"/>
    <sheet name="GTO" sheetId="13" r:id="rId13"/>
    <sheet name="GRO" sheetId="14" r:id="rId14"/>
    <sheet name="HGO" sheetId="15" r:id="rId15"/>
    <sheet name="JAL" sheetId="16" r:id="rId16"/>
    <sheet name="MEX" sheetId="17" r:id="rId17"/>
    <sheet name="MICH" sheetId="18" r:id="rId18"/>
    <sheet name="MOR" sheetId="19" r:id="rId19"/>
    <sheet name="NAY" sheetId="20" r:id="rId20"/>
    <sheet name="NL" sheetId="21" r:id="rId21"/>
    <sheet name="OAX" sheetId="22" r:id="rId22"/>
    <sheet name="PUE" sheetId="23" r:id="rId23"/>
    <sheet name="QRO" sheetId="24" r:id="rId24"/>
    <sheet name="QROO" sheetId="25" r:id="rId25"/>
    <sheet name="SLP" sheetId="26" r:id="rId26"/>
    <sheet name="SIN" sheetId="27" r:id="rId27"/>
    <sheet name="SON" sheetId="28" r:id="rId28"/>
    <sheet name="TAB" sheetId="29" r:id="rId29"/>
    <sheet name="TAMPS" sheetId="30" r:id="rId30"/>
    <sheet name="TLAX" sheetId="31" r:id="rId31"/>
    <sheet name="VER" sheetId="32" r:id="rId32"/>
    <sheet name="YUC" sheetId="33" r:id="rId33"/>
    <sheet name="ZAC" sheetId="34" r:id="rId34"/>
  </sheets>
  <definedNames>
    <definedName name="_xlnm._FilterDatabase" localSheetId="0" hidden="1">Concentrado!#REF!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3" l="1"/>
  <c r="C26" i="3"/>
  <c r="D26" i="3"/>
  <c r="E26" i="3"/>
  <c r="B26" i="4"/>
  <c r="C26" i="4"/>
  <c r="D26" i="4"/>
  <c r="E26" i="4"/>
  <c r="B26" i="5"/>
  <c r="C26" i="5"/>
  <c r="D26" i="5"/>
  <c r="E26" i="5"/>
  <c r="B26" i="6"/>
  <c r="C26" i="6"/>
  <c r="D26" i="6"/>
  <c r="E26" i="6"/>
  <c r="B26" i="7"/>
  <c r="C26" i="7"/>
  <c r="D26" i="7"/>
  <c r="E26" i="7"/>
  <c r="B26" i="8"/>
  <c r="C26" i="8"/>
  <c r="D26" i="8"/>
  <c r="E26" i="8"/>
  <c r="B26" i="9"/>
  <c r="C26" i="9"/>
  <c r="D26" i="9"/>
  <c r="E26" i="9"/>
  <c r="B26" i="10"/>
  <c r="C26" i="10"/>
  <c r="D26" i="10"/>
  <c r="E26" i="10"/>
  <c r="B26" i="11"/>
  <c r="C26" i="11"/>
  <c r="D26" i="11"/>
  <c r="E26" i="11"/>
  <c r="B26" i="12"/>
  <c r="C26" i="12"/>
  <c r="D26" i="12"/>
  <c r="E26" i="12"/>
  <c r="B26" i="13"/>
  <c r="C26" i="13"/>
  <c r="D26" i="13"/>
  <c r="E26" i="13"/>
  <c r="B26" i="14"/>
  <c r="C26" i="14"/>
  <c r="D26" i="14"/>
  <c r="E26" i="14"/>
  <c r="B26" i="15"/>
  <c r="C26" i="15"/>
  <c r="D26" i="15"/>
  <c r="E26" i="15"/>
  <c r="B26" i="16"/>
  <c r="C26" i="16"/>
  <c r="D26" i="16"/>
  <c r="E26" i="16"/>
  <c r="B26" i="17"/>
  <c r="C26" i="17"/>
  <c r="D26" i="17"/>
  <c r="E26" i="17"/>
  <c r="B26" i="18"/>
  <c r="C26" i="18"/>
  <c r="D26" i="18"/>
  <c r="E26" i="18"/>
  <c r="B26" i="19"/>
  <c r="C26" i="19"/>
  <c r="D26" i="19"/>
  <c r="E26" i="19"/>
  <c r="B26" i="20"/>
  <c r="C26" i="20"/>
  <c r="D26" i="20"/>
  <c r="E26" i="20"/>
  <c r="B26" i="21"/>
  <c r="C26" i="21"/>
  <c r="D26" i="21"/>
  <c r="E26" i="21"/>
  <c r="B26" i="22"/>
  <c r="C26" i="22"/>
  <c r="D26" i="22"/>
  <c r="E26" i="22"/>
  <c r="B26" i="23"/>
  <c r="C26" i="23"/>
  <c r="D26" i="23"/>
  <c r="E26" i="23"/>
  <c r="B26" i="24"/>
  <c r="C26" i="24"/>
  <c r="D26" i="24"/>
  <c r="E26" i="24"/>
  <c r="B26" i="25"/>
  <c r="C26" i="25"/>
  <c r="D26" i="25"/>
  <c r="E26" i="25"/>
  <c r="B26" i="26"/>
  <c r="C26" i="26"/>
  <c r="D26" i="26"/>
  <c r="E26" i="26"/>
  <c r="B26" i="27"/>
  <c r="C26" i="27"/>
  <c r="D26" i="27"/>
  <c r="E26" i="27"/>
  <c r="B26" i="28"/>
  <c r="C26" i="28"/>
  <c r="D26" i="28"/>
  <c r="E26" i="28"/>
  <c r="B26" i="29"/>
  <c r="C26" i="29"/>
  <c r="D26" i="29"/>
  <c r="E26" i="29"/>
  <c r="B26" i="30"/>
  <c r="C26" i="30"/>
  <c r="D26" i="30"/>
  <c r="E26" i="30"/>
  <c r="B26" i="31"/>
  <c r="C26" i="31"/>
  <c r="D26" i="31"/>
  <c r="E26" i="31"/>
  <c r="B26" i="32"/>
  <c r="C26" i="32"/>
  <c r="D26" i="32"/>
  <c r="E26" i="32"/>
  <c r="B26" i="33"/>
  <c r="C26" i="33"/>
  <c r="D26" i="33"/>
  <c r="E26" i="33"/>
  <c r="B26" i="34"/>
  <c r="C26" i="34"/>
  <c r="D26" i="34"/>
  <c r="E26" i="34"/>
  <c r="B26" i="2"/>
  <c r="C26" i="2"/>
  <c r="D26" i="2"/>
  <c r="E26" i="2"/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3" i="7"/>
  <c r="C3" i="7"/>
  <c r="D3" i="7"/>
  <c r="E3" i="7"/>
  <c r="B4" i="7"/>
  <c r="C4" i="7"/>
  <c r="D4" i="7"/>
  <c r="E4" i="7"/>
  <c r="B5" i="7"/>
  <c r="C5" i="7"/>
  <c r="D5" i="7"/>
  <c r="E5" i="7"/>
  <c r="B6" i="7"/>
  <c r="C6" i="7"/>
  <c r="D6" i="7"/>
  <c r="E6" i="7"/>
  <c r="B7" i="7"/>
  <c r="C7" i="7"/>
  <c r="D7" i="7"/>
  <c r="E7" i="7"/>
  <c r="B8" i="7"/>
  <c r="C8" i="7"/>
  <c r="D8" i="7"/>
  <c r="E8" i="7"/>
  <c r="B9" i="7"/>
  <c r="C9" i="7"/>
  <c r="D9" i="7"/>
  <c r="E9" i="7"/>
  <c r="B10" i="7"/>
  <c r="C10" i="7"/>
  <c r="D10" i="7"/>
  <c r="E10" i="7"/>
  <c r="B11" i="7"/>
  <c r="C11" i="7"/>
  <c r="D11" i="7"/>
  <c r="E11" i="7"/>
  <c r="B12" i="7"/>
  <c r="C12" i="7"/>
  <c r="D12" i="7"/>
  <c r="E12" i="7"/>
  <c r="B13" i="7"/>
  <c r="C13" i="7"/>
  <c r="D13" i="7"/>
  <c r="E13" i="7"/>
  <c r="B14" i="7"/>
  <c r="C14" i="7"/>
  <c r="D14" i="7"/>
  <c r="E14" i="7"/>
  <c r="B15" i="7"/>
  <c r="C15" i="7"/>
  <c r="D15" i="7"/>
  <c r="E15" i="7"/>
  <c r="B16" i="7"/>
  <c r="C16" i="7"/>
  <c r="D16" i="7"/>
  <c r="E16" i="7"/>
  <c r="B17" i="7"/>
  <c r="C17" i="7"/>
  <c r="D17" i="7"/>
  <c r="E17" i="7"/>
  <c r="B18" i="7"/>
  <c r="C18" i="7"/>
  <c r="D18" i="7"/>
  <c r="E18" i="7"/>
  <c r="B19" i="7"/>
  <c r="C19" i="7"/>
  <c r="D19" i="7"/>
  <c r="E19" i="7"/>
  <c r="B20" i="7"/>
  <c r="C20" i="7"/>
  <c r="D20" i="7"/>
  <c r="E20" i="7"/>
  <c r="B21" i="7"/>
  <c r="C21" i="7"/>
  <c r="D21" i="7"/>
  <c r="E21" i="7"/>
  <c r="B22" i="7"/>
  <c r="C22" i="7"/>
  <c r="D22" i="7"/>
  <c r="E22" i="7"/>
  <c r="B23" i="7"/>
  <c r="C23" i="7"/>
  <c r="D23" i="7"/>
  <c r="E23" i="7"/>
  <c r="B24" i="7"/>
  <c r="C24" i="7"/>
  <c r="D24" i="7"/>
  <c r="E24" i="7"/>
  <c r="B25" i="7"/>
  <c r="C25" i="7"/>
  <c r="D25" i="7"/>
  <c r="E25" i="7"/>
  <c r="B3" i="8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3" i="9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3" i="10"/>
  <c r="C3" i="10"/>
  <c r="D3" i="10"/>
  <c r="E3" i="10"/>
  <c r="B4" i="10"/>
  <c r="C4" i="10"/>
  <c r="D4" i="10"/>
  <c r="E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B21" i="10"/>
  <c r="C21" i="10"/>
  <c r="D21" i="10"/>
  <c r="E21" i="10"/>
  <c r="B22" i="10"/>
  <c r="C22" i="10"/>
  <c r="D22" i="10"/>
  <c r="E22" i="10"/>
  <c r="B23" i="10"/>
  <c r="C23" i="10"/>
  <c r="D23" i="10"/>
  <c r="E23" i="10"/>
  <c r="B24" i="10"/>
  <c r="C24" i="10"/>
  <c r="D24" i="10"/>
  <c r="E24" i="10"/>
  <c r="B25" i="10"/>
  <c r="C25" i="10"/>
  <c r="D25" i="10"/>
  <c r="E25" i="10"/>
  <c r="B3" i="11"/>
  <c r="C3" i="11"/>
  <c r="D3" i="11"/>
  <c r="E3" i="11"/>
  <c r="B4" i="11"/>
  <c r="C4" i="11"/>
  <c r="D4" i="11"/>
  <c r="E4" i="11"/>
  <c r="B5" i="11"/>
  <c r="C5" i="11"/>
  <c r="D5" i="11"/>
  <c r="E5" i="11"/>
  <c r="B6" i="11"/>
  <c r="C6" i="11"/>
  <c r="D6" i="11"/>
  <c r="E6" i="11"/>
  <c r="B7" i="11"/>
  <c r="C7" i="11"/>
  <c r="D7" i="11"/>
  <c r="E7" i="11"/>
  <c r="B8" i="11"/>
  <c r="C8" i="11"/>
  <c r="D8" i="11"/>
  <c r="E8" i="11"/>
  <c r="B9" i="11"/>
  <c r="C9" i="11"/>
  <c r="D9" i="11"/>
  <c r="E9" i="11"/>
  <c r="B10" i="11"/>
  <c r="C10" i="11"/>
  <c r="D10" i="11"/>
  <c r="E10" i="11"/>
  <c r="B11" i="11"/>
  <c r="C11" i="11"/>
  <c r="D11" i="11"/>
  <c r="E11" i="11"/>
  <c r="B12" i="11"/>
  <c r="C12" i="11"/>
  <c r="D12" i="11"/>
  <c r="E12" i="11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7" i="11"/>
  <c r="C17" i="11"/>
  <c r="D17" i="11"/>
  <c r="E17" i="11"/>
  <c r="B18" i="11"/>
  <c r="C18" i="11"/>
  <c r="D18" i="11"/>
  <c r="E18" i="11"/>
  <c r="B19" i="11"/>
  <c r="C19" i="11"/>
  <c r="D19" i="11"/>
  <c r="E19" i="11"/>
  <c r="B20" i="11"/>
  <c r="C20" i="11"/>
  <c r="D20" i="11"/>
  <c r="E20" i="11"/>
  <c r="B21" i="11"/>
  <c r="C21" i="11"/>
  <c r="D21" i="11"/>
  <c r="E21" i="11"/>
  <c r="B22" i="11"/>
  <c r="C22" i="11"/>
  <c r="D22" i="11"/>
  <c r="E22" i="11"/>
  <c r="B23" i="11"/>
  <c r="C23" i="11"/>
  <c r="D23" i="11"/>
  <c r="E23" i="11"/>
  <c r="B24" i="11"/>
  <c r="C24" i="11"/>
  <c r="D24" i="11"/>
  <c r="E24" i="11"/>
  <c r="B25" i="11"/>
  <c r="C25" i="11"/>
  <c r="D25" i="11"/>
  <c r="E25" i="11"/>
  <c r="B3" i="12"/>
  <c r="C3" i="12"/>
  <c r="D3" i="12"/>
  <c r="E3" i="12"/>
  <c r="B4" i="12"/>
  <c r="C4" i="12"/>
  <c r="D4" i="12"/>
  <c r="E4" i="12"/>
  <c r="B5" i="12"/>
  <c r="C5" i="12"/>
  <c r="D5" i="12"/>
  <c r="E5" i="12"/>
  <c r="B6" i="12"/>
  <c r="C6" i="12"/>
  <c r="D6" i="12"/>
  <c r="E6" i="12"/>
  <c r="B7" i="12"/>
  <c r="C7" i="12"/>
  <c r="D7" i="12"/>
  <c r="E7" i="12"/>
  <c r="B8" i="12"/>
  <c r="C8" i="12"/>
  <c r="D8" i="12"/>
  <c r="E8" i="12"/>
  <c r="B9" i="12"/>
  <c r="C9" i="12"/>
  <c r="D9" i="12"/>
  <c r="E9" i="12"/>
  <c r="B10" i="12"/>
  <c r="C10" i="12"/>
  <c r="D10" i="12"/>
  <c r="E10" i="12"/>
  <c r="B11" i="12"/>
  <c r="C11" i="12"/>
  <c r="D11" i="12"/>
  <c r="E11" i="12"/>
  <c r="B12" i="12"/>
  <c r="C12" i="12"/>
  <c r="D12" i="12"/>
  <c r="E12" i="12"/>
  <c r="B13" i="12"/>
  <c r="C13" i="12"/>
  <c r="D13" i="12"/>
  <c r="E13" i="12"/>
  <c r="B14" i="12"/>
  <c r="C14" i="12"/>
  <c r="D14" i="12"/>
  <c r="E14" i="12"/>
  <c r="B15" i="12"/>
  <c r="C15" i="12"/>
  <c r="D15" i="12"/>
  <c r="E15" i="12"/>
  <c r="B16" i="12"/>
  <c r="C16" i="12"/>
  <c r="D16" i="12"/>
  <c r="E16" i="12"/>
  <c r="B17" i="12"/>
  <c r="C17" i="12"/>
  <c r="D17" i="12"/>
  <c r="E17" i="12"/>
  <c r="B18" i="12"/>
  <c r="C18" i="12"/>
  <c r="D18" i="12"/>
  <c r="E18" i="12"/>
  <c r="B19" i="12"/>
  <c r="C19" i="12"/>
  <c r="D19" i="12"/>
  <c r="E19" i="12"/>
  <c r="B20" i="12"/>
  <c r="C20" i="12"/>
  <c r="D20" i="12"/>
  <c r="E20" i="12"/>
  <c r="B21" i="12"/>
  <c r="C21" i="12"/>
  <c r="D21" i="12"/>
  <c r="E21" i="12"/>
  <c r="B22" i="12"/>
  <c r="C22" i="12"/>
  <c r="D22" i="12"/>
  <c r="E22" i="12"/>
  <c r="B23" i="12"/>
  <c r="C23" i="12"/>
  <c r="D23" i="12"/>
  <c r="E23" i="12"/>
  <c r="B24" i="12"/>
  <c r="C24" i="12"/>
  <c r="D24" i="12"/>
  <c r="E24" i="12"/>
  <c r="B25" i="12"/>
  <c r="C25" i="12"/>
  <c r="D25" i="12"/>
  <c r="E25" i="12"/>
  <c r="B3" i="13"/>
  <c r="C3" i="13"/>
  <c r="D3" i="13"/>
  <c r="E3" i="13"/>
  <c r="B4" i="13"/>
  <c r="C4" i="13"/>
  <c r="D4" i="13"/>
  <c r="E4" i="13"/>
  <c r="B5" i="13"/>
  <c r="C5" i="13"/>
  <c r="D5" i="13"/>
  <c r="E5" i="13"/>
  <c r="B6" i="13"/>
  <c r="C6" i="13"/>
  <c r="D6" i="13"/>
  <c r="E6" i="13"/>
  <c r="B7" i="13"/>
  <c r="C7" i="13"/>
  <c r="D7" i="13"/>
  <c r="E7" i="13"/>
  <c r="B8" i="13"/>
  <c r="C8" i="13"/>
  <c r="D8" i="13"/>
  <c r="E8" i="13"/>
  <c r="B9" i="13"/>
  <c r="C9" i="13"/>
  <c r="D9" i="13"/>
  <c r="E9" i="13"/>
  <c r="B10" i="13"/>
  <c r="C10" i="13"/>
  <c r="D10" i="13"/>
  <c r="E10" i="13"/>
  <c r="B11" i="13"/>
  <c r="C11" i="13"/>
  <c r="D11" i="13"/>
  <c r="E11" i="13"/>
  <c r="B12" i="13"/>
  <c r="C12" i="13"/>
  <c r="D12" i="13"/>
  <c r="E12" i="13"/>
  <c r="B13" i="13"/>
  <c r="C13" i="13"/>
  <c r="D13" i="13"/>
  <c r="E13" i="13"/>
  <c r="B14" i="13"/>
  <c r="C14" i="13"/>
  <c r="D14" i="13"/>
  <c r="E14" i="13"/>
  <c r="B15" i="13"/>
  <c r="C15" i="13"/>
  <c r="D15" i="13"/>
  <c r="E15" i="13"/>
  <c r="B16" i="13"/>
  <c r="C16" i="13"/>
  <c r="D16" i="13"/>
  <c r="E16" i="13"/>
  <c r="B17" i="13"/>
  <c r="C17" i="13"/>
  <c r="D17" i="13"/>
  <c r="E17" i="13"/>
  <c r="B18" i="13"/>
  <c r="C18" i="13"/>
  <c r="D18" i="13"/>
  <c r="E18" i="13"/>
  <c r="B19" i="13"/>
  <c r="C19" i="13"/>
  <c r="D19" i="13"/>
  <c r="E19" i="13"/>
  <c r="B20" i="13"/>
  <c r="C20" i="13"/>
  <c r="D20" i="13"/>
  <c r="E20" i="13"/>
  <c r="B21" i="13"/>
  <c r="C21" i="13"/>
  <c r="D21" i="13"/>
  <c r="E21" i="13"/>
  <c r="B22" i="13"/>
  <c r="C22" i="13"/>
  <c r="D22" i="13"/>
  <c r="E22" i="13"/>
  <c r="B23" i="13"/>
  <c r="C23" i="13"/>
  <c r="D23" i="13"/>
  <c r="E23" i="13"/>
  <c r="B24" i="13"/>
  <c r="C24" i="13"/>
  <c r="D24" i="13"/>
  <c r="E24" i="13"/>
  <c r="B25" i="13"/>
  <c r="C25" i="13"/>
  <c r="D25" i="13"/>
  <c r="E25" i="13"/>
  <c r="B3" i="14"/>
  <c r="C3" i="14"/>
  <c r="D3" i="14"/>
  <c r="E3" i="14"/>
  <c r="B4" i="14"/>
  <c r="C4" i="14"/>
  <c r="D4" i="14"/>
  <c r="E4" i="14"/>
  <c r="B5" i="14"/>
  <c r="C5" i="14"/>
  <c r="D5" i="14"/>
  <c r="E5" i="14"/>
  <c r="B6" i="14"/>
  <c r="C6" i="14"/>
  <c r="D6" i="14"/>
  <c r="E6" i="14"/>
  <c r="B7" i="14"/>
  <c r="C7" i="14"/>
  <c r="D7" i="14"/>
  <c r="E7" i="14"/>
  <c r="B8" i="14"/>
  <c r="C8" i="14"/>
  <c r="D8" i="14"/>
  <c r="E8" i="14"/>
  <c r="B9" i="14"/>
  <c r="C9" i="14"/>
  <c r="D9" i="14"/>
  <c r="E9" i="14"/>
  <c r="B10" i="14"/>
  <c r="C10" i="14"/>
  <c r="D10" i="14"/>
  <c r="E10" i="14"/>
  <c r="B11" i="14"/>
  <c r="C11" i="14"/>
  <c r="D11" i="14"/>
  <c r="E11" i="14"/>
  <c r="B12" i="14"/>
  <c r="C12" i="14"/>
  <c r="D12" i="14"/>
  <c r="E12" i="14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7" i="14"/>
  <c r="C17" i="14"/>
  <c r="D17" i="14"/>
  <c r="E17" i="14"/>
  <c r="B18" i="14"/>
  <c r="C18" i="14"/>
  <c r="D18" i="14"/>
  <c r="E18" i="14"/>
  <c r="B19" i="14"/>
  <c r="C19" i="14"/>
  <c r="D19" i="14"/>
  <c r="E19" i="14"/>
  <c r="B20" i="14"/>
  <c r="C20" i="14"/>
  <c r="D20" i="14"/>
  <c r="E20" i="14"/>
  <c r="B21" i="14"/>
  <c r="C21" i="14"/>
  <c r="D21" i="14"/>
  <c r="E21" i="14"/>
  <c r="B22" i="14"/>
  <c r="C22" i="14"/>
  <c r="D22" i="14"/>
  <c r="E22" i="14"/>
  <c r="B23" i="14"/>
  <c r="C23" i="14"/>
  <c r="D23" i="14"/>
  <c r="E23" i="14"/>
  <c r="B24" i="14"/>
  <c r="C24" i="14"/>
  <c r="D24" i="14"/>
  <c r="E24" i="14"/>
  <c r="B25" i="14"/>
  <c r="C25" i="14"/>
  <c r="D25" i="14"/>
  <c r="E25" i="14"/>
  <c r="B3" i="15"/>
  <c r="C3" i="15"/>
  <c r="D3" i="15"/>
  <c r="E3" i="15"/>
  <c r="B4" i="15"/>
  <c r="C4" i="15"/>
  <c r="D4" i="15"/>
  <c r="E4" i="15"/>
  <c r="B5" i="15"/>
  <c r="C5" i="15"/>
  <c r="D5" i="15"/>
  <c r="E5" i="15"/>
  <c r="B6" i="15"/>
  <c r="C6" i="15"/>
  <c r="D6" i="15"/>
  <c r="E6" i="15"/>
  <c r="B7" i="15"/>
  <c r="C7" i="15"/>
  <c r="D7" i="15"/>
  <c r="E7" i="15"/>
  <c r="B8" i="15"/>
  <c r="C8" i="15"/>
  <c r="D8" i="15"/>
  <c r="E8" i="15"/>
  <c r="B9" i="15"/>
  <c r="C9" i="15"/>
  <c r="D9" i="15"/>
  <c r="E9" i="15"/>
  <c r="B10" i="15"/>
  <c r="C10" i="15"/>
  <c r="D10" i="15"/>
  <c r="E10" i="15"/>
  <c r="B11" i="15"/>
  <c r="C11" i="15"/>
  <c r="D11" i="15"/>
  <c r="E11" i="15"/>
  <c r="B12" i="15"/>
  <c r="C12" i="15"/>
  <c r="D12" i="15"/>
  <c r="E12" i="15"/>
  <c r="B13" i="15"/>
  <c r="C13" i="15"/>
  <c r="D13" i="15"/>
  <c r="E13" i="15"/>
  <c r="B14" i="15"/>
  <c r="C14" i="15"/>
  <c r="D14" i="15"/>
  <c r="E14" i="15"/>
  <c r="B15" i="15"/>
  <c r="C15" i="15"/>
  <c r="D15" i="15"/>
  <c r="E15" i="15"/>
  <c r="B16" i="15"/>
  <c r="C16" i="15"/>
  <c r="D16" i="15"/>
  <c r="E16" i="15"/>
  <c r="B17" i="15"/>
  <c r="C17" i="15"/>
  <c r="D17" i="15"/>
  <c r="E17" i="15"/>
  <c r="B18" i="15"/>
  <c r="C18" i="15"/>
  <c r="D18" i="15"/>
  <c r="E18" i="15"/>
  <c r="B19" i="15"/>
  <c r="C19" i="15"/>
  <c r="D19" i="15"/>
  <c r="E19" i="15"/>
  <c r="B20" i="15"/>
  <c r="C20" i="15"/>
  <c r="D20" i="15"/>
  <c r="E20" i="15"/>
  <c r="B21" i="15"/>
  <c r="C21" i="15"/>
  <c r="D21" i="15"/>
  <c r="E21" i="15"/>
  <c r="B22" i="15"/>
  <c r="C22" i="15"/>
  <c r="D22" i="15"/>
  <c r="E22" i="15"/>
  <c r="B23" i="15"/>
  <c r="C23" i="15"/>
  <c r="D23" i="15"/>
  <c r="E23" i="15"/>
  <c r="B24" i="15"/>
  <c r="C24" i="15"/>
  <c r="D24" i="15"/>
  <c r="E24" i="15"/>
  <c r="B25" i="15"/>
  <c r="C25" i="15"/>
  <c r="D25" i="15"/>
  <c r="E25" i="15"/>
  <c r="B3" i="16"/>
  <c r="C3" i="16"/>
  <c r="D3" i="16"/>
  <c r="E3" i="16"/>
  <c r="B4" i="16"/>
  <c r="C4" i="16"/>
  <c r="D4" i="16"/>
  <c r="E4" i="16"/>
  <c r="B5" i="16"/>
  <c r="C5" i="16"/>
  <c r="D5" i="16"/>
  <c r="E5" i="16"/>
  <c r="B6" i="16"/>
  <c r="C6" i="16"/>
  <c r="D6" i="16"/>
  <c r="E6" i="16"/>
  <c r="B7" i="16"/>
  <c r="C7" i="16"/>
  <c r="D7" i="16"/>
  <c r="E7" i="16"/>
  <c r="B8" i="16"/>
  <c r="C8" i="16"/>
  <c r="D8" i="16"/>
  <c r="E8" i="16"/>
  <c r="B9" i="16"/>
  <c r="C9" i="16"/>
  <c r="D9" i="16"/>
  <c r="E9" i="16"/>
  <c r="B10" i="16"/>
  <c r="C10" i="16"/>
  <c r="D10" i="16"/>
  <c r="E10" i="16"/>
  <c r="B11" i="16"/>
  <c r="C11" i="16"/>
  <c r="D11" i="16"/>
  <c r="E11" i="16"/>
  <c r="B12" i="16"/>
  <c r="C12" i="16"/>
  <c r="D12" i="16"/>
  <c r="E12" i="16"/>
  <c r="B13" i="16"/>
  <c r="C13" i="16"/>
  <c r="D13" i="16"/>
  <c r="E13" i="16"/>
  <c r="B14" i="16"/>
  <c r="C14" i="16"/>
  <c r="D14" i="16"/>
  <c r="E14" i="16"/>
  <c r="B15" i="16"/>
  <c r="C15" i="16"/>
  <c r="D15" i="16"/>
  <c r="E15" i="16"/>
  <c r="B16" i="16"/>
  <c r="C16" i="16"/>
  <c r="D16" i="16"/>
  <c r="E16" i="16"/>
  <c r="B17" i="16"/>
  <c r="C17" i="16"/>
  <c r="D17" i="16"/>
  <c r="E17" i="16"/>
  <c r="B18" i="16"/>
  <c r="C18" i="16"/>
  <c r="D18" i="16"/>
  <c r="E18" i="16"/>
  <c r="B19" i="16"/>
  <c r="C19" i="16"/>
  <c r="D19" i="16"/>
  <c r="E19" i="16"/>
  <c r="B20" i="16"/>
  <c r="C20" i="16"/>
  <c r="D20" i="16"/>
  <c r="E20" i="16"/>
  <c r="B21" i="16"/>
  <c r="C21" i="16"/>
  <c r="D21" i="16"/>
  <c r="E21" i="16"/>
  <c r="B22" i="16"/>
  <c r="C22" i="16"/>
  <c r="D22" i="16"/>
  <c r="E22" i="16"/>
  <c r="B23" i="16"/>
  <c r="C23" i="16"/>
  <c r="D23" i="16"/>
  <c r="E23" i="16"/>
  <c r="B24" i="16"/>
  <c r="C24" i="16"/>
  <c r="D24" i="16"/>
  <c r="E24" i="16"/>
  <c r="B25" i="16"/>
  <c r="C25" i="16"/>
  <c r="D25" i="16"/>
  <c r="E25" i="16"/>
  <c r="B3" i="17"/>
  <c r="C3" i="17"/>
  <c r="D3" i="17"/>
  <c r="E3" i="17"/>
  <c r="B4" i="17"/>
  <c r="C4" i="17"/>
  <c r="D4" i="17"/>
  <c r="E4" i="17"/>
  <c r="B5" i="17"/>
  <c r="C5" i="17"/>
  <c r="D5" i="17"/>
  <c r="E5" i="17"/>
  <c r="B6" i="17"/>
  <c r="C6" i="17"/>
  <c r="D6" i="17"/>
  <c r="E6" i="17"/>
  <c r="B7" i="17"/>
  <c r="C7" i="17"/>
  <c r="D7" i="17"/>
  <c r="E7" i="17"/>
  <c r="B8" i="17"/>
  <c r="C8" i="17"/>
  <c r="D8" i="17"/>
  <c r="E8" i="17"/>
  <c r="B9" i="17"/>
  <c r="C9" i="17"/>
  <c r="D9" i="17"/>
  <c r="E9" i="17"/>
  <c r="B10" i="17"/>
  <c r="C10" i="17"/>
  <c r="D10" i="17"/>
  <c r="E10" i="17"/>
  <c r="B11" i="17"/>
  <c r="C11" i="17"/>
  <c r="D11" i="17"/>
  <c r="E11" i="17"/>
  <c r="B12" i="17"/>
  <c r="C12" i="17"/>
  <c r="D12" i="17"/>
  <c r="E12" i="17"/>
  <c r="B13" i="17"/>
  <c r="C13" i="17"/>
  <c r="D13" i="17"/>
  <c r="E13" i="17"/>
  <c r="B14" i="17"/>
  <c r="C14" i="17"/>
  <c r="D14" i="17"/>
  <c r="E14" i="17"/>
  <c r="B15" i="17"/>
  <c r="C15" i="17"/>
  <c r="D15" i="17"/>
  <c r="E15" i="17"/>
  <c r="B16" i="17"/>
  <c r="C16" i="17"/>
  <c r="D16" i="17"/>
  <c r="E16" i="17"/>
  <c r="B17" i="17"/>
  <c r="C17" i="17"/>
  <c r="D17" i="17"/>
  <c r="E17" i="17"/>
  <c r="B18" i="17"/>
  <c r="C18" i="17"/>
  <c r="D18" i="17"/>
  <c r="E18" i="17"/>
  <c r="B19" i="17"/>
  <c r="C19" i="17"/>
  <c r="D19" i="17"/>
  <c r="E19" i="17"/>
  <c r="B20" i="17"/>
  <c r="C20" i="17"/>
  <c r="D20" i="17"/>
  <c r="E20" i="17"/>
  <c r="B21" i="17"/>
  <c r="C21" i="17"/>
  <c r="D21" i="17"/>
  <c r="E21" i="17"/>
  <c r="B22" i="17"/>
  <c r="C22" i="17"/>
  <c r="D22" i="17"/>
  <c r="E22" i="17"/>
  <c r="B23" i="17"/>
  <c r="C23" i="17"/>
  <c r="D23" i="17"/>
  <c r="E23" i="17"/>
  <c r="B24" i="17"/>
  <c r="C24" i="17"/>
  <c r="D24" i="17"/>
  <c r="E24" i="17"/>
  <c r="B25" i="17"/>
  <c r="C25" i="17"/>
  <c r="D25" i="17"/>
  <c r="E25" i="17"/>
  <c r="B3" i="18"/>
  <c r="C3" i="18"/>
  <c r="D3" i="18"/>
  <c r="E3" i="18"/>
  <c r="B4" i="18"/>
  <c r="C4" i="18"/>
  <c r="D4" i="18"/>
  <c r="E4" i="18"/>
  <c r="B5" i="18"/>
  <c r="C5" i="18"/>
  <c r="D5" i="18"/>
  <c r="E5" i="18"/>
  <c r="B6" i="18"/>
  <c r="C6" i="18"/>
  <c r="D6" i="18"/>
  <c r="E6" i="18"/>
  <c r="B7" i="18"/>
  <c r="C7" i="18"/>
  <c r="D7" i="18"/>
  <c r="E7" i="18"/>
  <c r="B8" i="18"/>
  <c r="C8" i="18"/>
  <c r="D8" i="18"/>
  <c r="E8" i="18"/>
  <c r="B9" i="18"/>
  <c r="C9" i="18"/>
  <c r="D9" i="18"/>
  <c r="E9" i="18"/>
  <c r="B10" i="18"/>
  <c r="C10" i="18"/>
  <c r="D10" i="18"/>
  <c r="E10" i="18"/>
  <c r="B11" i="18"/>
  <c r="C11" i="18"/>
  <c r="D11" i="18"/>
  <c r="E11" i="18"/>
  <c r="B12" i="18"/>
  <c r="C12" i="18"/>
  <c r="D12" i="18"/>
  <c r="E12" i="18"/>
  <c r="B13" i="18"/>
  <c r="C13" i="18"/>
  <c r="D13" i="18"/>
  <c r="E13" i="18"/>
  <c r="B14" i="18"/>
  <c r="C14" i="18"/>
  <c r="D14" i="18"/>
  <c r="E14" i="18"/>
  <c r="B15" i="18"/>
  <c r="C15" i="18"/>
  <c r="D15" i="18"/>
  <c r="E15" i="18"/>
  <c r="B16" i="18"/>
  <c r="C16" i="18"/>
  <c r="D16" i="18"/>
  <c r="E16" i="18"/>
  <c r="B17" i="18"/>
  <c r="C17" i="18"/>
  <c r="D17" i="18"/>
  <c r="E17" i="18"/>
  <c r="B18" i="18"/>
  <c r="C18" i="18"/>
  <c r="D18" i="18"/>
  <c r="E18" i="18"/>
  <c r="B19" i="18"/>
  <c r="C19" i="18"/>
  <c r="D19" i="18"/>
  <c r="E19" i="18"/>
  <c r="B20" i="18"/>
  <c r="C20" i="18"/>
  <c r="D20" i="18"/>
  <c r="E20" i="18"/>
  <c r="B21" i="18"/>
  <c r="C21" i="18"/>
  <c r="D21" i="18"/>
  <c r="E21" i="18"/>
  <c r="B22" i="18"/>
  <c r="C22" i="18"/>
  <c r="D22" i="18"/>
  <c r="E22" i="18"/>
  <c r="B23" i="18"/>
  <c r="C23" i="18"/>
  <c r="D23" i="18"/>
  <c r="E23" i="18"/>
  <c r="B24" i="18"/>
  <c r="C24" i="18"/>
  <c r="D24" i="18"/>
  <c r="E24" i="18"/>
  <c r="B25" i="18"/>
  <c r="C25" i="18"/>
  <c r="D25" i="18"/>
  <c r="E25" i="18"/>
  <c r="B3" i="19"/>
  <c r="C3" i="19"/>
  <c r="D3" i="19"/>
  <c r="E3" i="19"/>
  <c r="B4" i="19"/>
  <c r="C4" i="19"/>
  <c r="D4" i="19"/>
  <c r="E4" i="19"/>
  <c r="B5" i="19"/>
  <c r="C5" i="19"/>
  <c r="D5" i="19"/>
  <c r="E5" i="19"/>
  <c r="B6" i="19"/>
  <c r="C6" i="19"/>
  <c r="D6" i="19"/>
  <c r="E6" i="19"/>
  <c r="B7" i="19"/>
  <c r="C7" i="19"/>
  <c r="D7" i="19"/>
  <c r="E7" i="19"/>
  <c r="B8" i="19"/>
  <c r="C8" i="19"/>
  <c r="D8" i="19"/>
  <c r="E8" i="19"/>
  <c r="B9" i="19"/>
  <c r="C9" i="19"/>
  <c r="D9" i="19"/>
  <c r="E9" i="19"/>
  <c r="B10" i="19"/>
  <c r="C10" i="19"/>
  <c r="D10" i="19"/>
  <c r="E10" i="19"/>
  <c r="B11" i="19"/>
  <c r="C11" i="19"/>
  <c r="D11" i="19"/>
  <c r="E11" i="19"/>
  <c r="B12" i="19"/>
  <c r="C12" i="19"/>
  <c r="D12" i="19"/>
  <c r="E12" i="19"/>
  <c r="B13" i="19"/>
  <c r="C13" i="19"/>
  <c r="D13" i="19"/>
  <c r="E13" i="19"/>
  <c r="B14" i="19"/>
  <c r="C14" i="19"/>
  <c r="D14" i="19"/>
  <c r="E14" i="19"/>
  <c r="B15" i="19"/>
  <c r="C15" i="19"/>
  <c r="D15" i="19"/>
  <c r="E15" i="19"/>
  <c r="B16" i="19"/>
  <c r="C16" i="19"/>
  <c r="D16" i="19"/>
  <c r="E16" i="19"/>
  <c r="B17" i="19"/>
  <c r="C17" i="19"/>
  <c r="D17" i="19"/>
  <c r="E17" i="19"/>
  <c r="B18" i="19"/>
  <c r="C18" i="19"/>
  <c r="D18" i="19"/>
  <c r="E18" i="19"/>
  <c r="B19" i="19"/>
  <c r="C19" i="19"/>
  <c r="D19" i="19"/>
  <c r="E19" i="19"/>
  <c r="B20" i="19"/>
  <c r="C20" i="19"/>
  <c r="D20" i="19"/>
  <c r="E20" i="19"/>
  <c r="B21" i="19"/>
  <c r="C21" i="19"/>
  <c r="D21" i="19"/>
  <c r="E21" i="19"/>
  <c r="B22" i="19"/>
  <c r="C22" i="19"/>
  <c r="D22" i="19"/>
  <c r="E22" i="19"/>
  <c r="B23" i="19"/>
  <c r="C23" i="19"/>
  <c r="D23" i="19"/>
  <c r="E23" i="19"/>
  <c r="B24" i="19"/>
  <c r="C24" i="19"/>
  <c r="D24" i="19"/>
  <c r="E24" i="19"/>
  <c r="B25" i="19"/>
  <c r="C25" i="19"/>
  <c r="D25" i="19"/>
  <c r="E25" i="19"/>
  <c r="B3" i="20"/>
  <c r="C3" i="20"/>
  <c r="D3" i="20"/>
  <c r="E3" i="20"/>
  <c r="B4" i="20"/>
  <c r="C4" i="20"/>
  <c r="D4" i="20"/>
  <c r="E4" i="20"/>
  <c r="B5" i="20"/>
  <c r="C5" i="20"/>
  <c r="D5" i="20"/>
  <c r="E5" i="20"/>
  <c r="B6" i="20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D9" i="20"/>
  <c r="E9" i="20"/>
  <c r="B10" i="20"/>
  <c r="C10" i="20"/>
  <c r="D10" i="20"/>
  <c r="E10" i="20"/>
  <c r="B11" i="20"/>
  <c r="C11" i="20"/>
  <c r="D11" i="20"/>
  <c r="E11" i="20"/>
  <c r="B12" i="20"/>
  <c r="C12" i="20"/>
  <c r="D12" i="20"/>
  <c r="E12" i="20"/>
  <c r="B13" i="20"/>
  <c r="C13" i="20"/>
  <c r="D13" i="20"/>
  <c r="E13" i="20"/>
  <c r="B14" i="20"/>
  <c r="C14" i="20"/>
  <c r="D14" i="20"/>
  <c r="E14" i="20"/>
  <c r="B15" i="20"/>
  <c r="C15" i="20"/>
  <c r="D15" i="20"/>
  <c r="E15" i="20"/>
  <c r="B16" i="20"/>
  <c r="C16" i="20"/>
  <c r="D16" i="20"/>
  <c r="E16" i="20"/>
  <c r="B17" i="20"/>
  <c r="C17" i="20"/>
  <c r="D17" i="20"/>
  <c r="E17" i="20"/>
  <c r="B18" i="20"/>
  <c r="C18" i="20"/>
  <c r="D18" i="20"/>
  <c r="E18" i="20"/>
  <c r="B19" i="20"/>
  <c r="C19" i="20"/>
  <c r="D19" i="20"/>
  <c r="E19" i="20"/>
  <c r="B20" i="20"/>
  <c r="C20" i="20"/>
  <c r="D20" i="20"/>
  <c r="E20" i="20"/>
  <c r="B21" i="20"/>
  <c r="C21" i="20"/>
  <c r="D21" i="20"/>
  <c r="E21" i="20"/>
  <c r="B22" i="20"/>
  <c r="C22" i="20"/>
  <c r="D22" i="20"/>
  <c r="E22" i="20"/>
  <c r="B23" i="20"/>
  <c r="C23" i="20"/>
  <c r="D23" i="20"/>
  <c r="E23" i="20"/>
  <c r="B24" i="20"/>
  <c r="C24" i="20"/>
  <c r="D24" i="20"/>
  <c r="E24" i="20"/>
  <c r="B25" i="20"/>
  <c r="C25" i="20"/>
  <c r="D25" i="20"/>
  <c r="E25" i="20"/>
  <c r="B3" i="21"/>
  <c r="C3" i="21"/>
  <c r="D3" i="21"/>
  <c r="E3" i="21"/>
  <c r="B4" i="21"/>
  <c r="C4" i="21"/>
  <c r="D4" i="21"/>
  <c r="E4" i="21"/>
  <c r="B5" i="21"/>
  <c r="C5" i="21"/>
  <c r="D5" i="21"/>
  <c r="E5" i="21"/>
  <c r="B6" i="21"/>
  <c r="C6" i="21"/>
  <c r="D6" i="21"/>
  <c r="E6" i="21"/>
  <c r="B7" i="21"/>
  <c r="C7" i="21"/>
  <c r="D7" i="21"/>
  <c r="E7" i="21"/>
  <c r="B8" i="21"/>
  <c r="C8" i="21"/>
  <c r="D8" i="21"/>
  <c r="E8" i="21"/>
  <c r="B9" i="21"/>
  <c r="C9" i="21"/>
  <c r="D9" i="21"/>
  <c r="E9" i="21"/>
  <c r="B10" i="21"/>
  <c r="C10" i="21"/>
  <c r="D10" i="21"/>
  <c r="E10" i="21"/>
  <c r="B11" i="21"/>
  <c r="C11" i="21"/>
  <c r="D11" i="21"/>
  <c r="E11" i="21"/>
  <c r="B12" i="21"/>
  <c r="C12" i="21"/>
  <c r="D12" i="21"/>
  <c r="E12" i="21"/>
  <c r="B13" i="21"/>
  <c r="C13" i="21"/>
  <c r="D13" i="21"/>
  <c r="E13" i="21"/>
  <c r="B14" i="21"/>
  <c r="C14" i="21"/>
  <c r="D14" i="21"/>
  <c r="E14" i="21"/>
  <c r="B15" i="21"/>
  <c r="C15" i="21"/>
  <c r="D15" i="21"/>
  <c r="E15" i="21"/>
  <c r="B16" i="21"/>
  <c r="C16" i="21"/>
  <c r="D16" i="21"/>
  <c r="E16" i="21"/>
  <c r="B17" i="21"/>
  <c r="C17" i="21"/>
  <c r="D17" i="21"/>
  <c r="E17" i="21"/>
  <c r="B18" i="21"/>
  <c r="C18" i="21"/>
  <c r="D18" i="21"/>
  <c r="E18" i="21"/>
  <c r="B19" i="21"/>
  <c r="C19" i="21"/>
  <c r="D19" i="21"/>
  <c r="E19" i="21"/>
  <c r="B20" i="21"/>
  <c r="C20" i="21"/>
  <c r="D20" i="21"/>
  <c r="E20" i="21"/>
  <c r="B21" i="21"/>
  <c r="C21" i="21"/>
  <c r="D21" i="21"/>
  <c r="E21" i="21"/>
  <c r="B22" i="21"/>
  <c r="C22" i="21"/>
  <c r="D22" i="21"/>
  <c r="E22" i="21"/>
  <c r="B23" i="21"/>
  <c r="C23" i="21"/>
  <c r="D23" i="21"/>
  <c r="E23" i="21"/>
  <c r="B24" i="21"/>
  <c r="C24" i="21"/>
  <c r="D24" i="21"/>
  <c r="E24" i="21"/>
  <c r="B25" i="21"/>
  <c r="C25" i="21"/>
  <c r="D25" i="21"/>
  <c r="E25" i="21"/>
  <c r="B3" i="22"/>
  <c r="C3" i="22"/>
  <c r="D3" i="22"/>
  <c r="E3" i="22"/>
  <c r="B4" i="22"/>
  <c r="C4" i="22"/>
  <c r="D4" i="22"/>
  <c r="E4" i="22"/>
  <c r="B5" i="22"/>
  <c r="C5" i="22"/>
  <c r="D5" i="22"/>
  <c r="E5" i="22"/>
  <c r="B6" i="22"/>
  <c r="C6" i="22"/>
  <c r="D6" i="22"/>
  <c r="E6" i="22"/>
  <c r="B7" i="22"/>
  <c r="C7" i="22"/>
  <c r="D7" i="22"/>
  <c r="E7" i="22"/>
  <c r="B8" i="22"/>
  <c r="C8" i="22"/>
  <c r="D8" i="22"/>
  <c r="E8" i="22"/>
  <c r="B9" i="22"/>
  <c r="C9" i="22"/>
  <c r="D9" i="22"/>
  <c r="E9" i="22"/>
  <c r="B10" i="22"/>
  <c r="C10" i="22"/>
  <c r="D10" i="22"/>
  <c r="E10" i="22"/>
  <c r="B11" i="22"/>
  <c r="C11" i="22"/>
  <c r="D11" i="22"/>
  <c r="E11" i="22"/>
  <c r="B12" i="22"/>
  <c r="C12" i="22"/>
  <c r="D12" i="22"/>
  <c r="E12" i="22"/>
  <c r="B13" i="22"/>
  <c r="C13" i="22"/>
  <c r="D13" i="22"/>
  <c r="E13" i="22"/>
  <c r="B14" i="22"/>
  <c r="C14" i="22"/>
  <c r="D14" i="22"/>
  <c r="E14" i="22"/>
  <c r="B15" i="22"/>
  <c r="C15" i="22"/>
  <c r="D15" i="22"/>
  <c r="E15" i="22"/>
  <c r="B16" i="22"/>
  <c r="C16" i="22"/>
  <c r="D16" i="22"/>
  <c r="E16" i="22"/>
  <c r="B17" i="22"/>
  <c r="C17" i="22"/>
  <c r="D17" i="22"/>
  <c r="E17" i="22"/>
  <c r="B18" i="22"/>
  <c r="C18" i="22"/>
  <c r="D18" i="22"/>
  <c r="E18" i="22"/>
  <c r="B19" i="22"/>
  <c r="C19" i="22"/>
  <c r="D19" i="22"/>
  <c r="E19" i="22"/>
  <c r="B20" i="22"/>
  <c r="C20" i="22"/>
  <c r="D20" i="22"/>
  <c r="E20" i="22"/>
  <c r="B21" i="22"/>
  <c r="C21" i="22"/>
  <c r="D21" i="22"/>
  <c r="E21" i="22"/>
  <c r="B22" i="22"/>
  <c r="C22" i="22"/>
  <c r="D22" i="22"/>
  <c r="E22" i="22"/>
  <c r="B23" i="22"/>
  <c r="C23" i="22"/>
  <c r="D23" i="22"/>
  <c r="E23" i="22"/>
  <c r="B24" i="22"/>
  <c r="C24" i="22"/>
  <c r="D24" i="22"/>
  <c r="E24" i="22"/>
  <c r="B25" i="22"/>
  <c r="C25" i="22"/>
  <c r="D25" i="22"/>
  <c r="E25" i="22"/>
  <c r="B3" i="23"/>
  <c r="C3" i="23"/>
  <c r="D3" i="23"/>
  <c r="E3" i="23"/>
  <c r="B4" i="23"/>
  <c r="C4" i="23"/>
  <c r="D4" i="23"/>
  <c r="E4" i="23"/>
  <c r="B5" i="23"/>
  <c r="C5" i="23"/>
  <c r="D5" i="23"/>
  <c r="E5" i="23"/>
  <c r="B6" i="23"/>
  <c r="C6" i="23"/>
  <c r="D6" i="23"/>
  <c r="E6" i="23"/>
  <c r="B7" i="23"/>
  <c r="C7" i="23"/>
  <c r="D7" i="23"/>
  <c r="E7" i="23"/>
  <c r="B8" i="23"/>
  <c r="C8" i="23"/>
  <c r="D8" i="23"/>
  <c r="E8" i="23"/>
  <c r="B9" i="23"/>
  <c r="C9" i="23"/>
  <c r="D9" i="23"/>
  <c r="E9" i="23"/>
  <c r="B10" i="23"/>
  <c r="C10" i="23"/>
  <c r="D10" i="23"/>
  <c r="E10" i="23"/>
  <c r="B11" i="23"/>
  <c r="C11" i="23"/>
  <c r="D11" i="23"/>
  <c r="E11" i="23"/>
  <c r="B12" i="23"/>
  <c r="C12" i="23"/>
  <c r="D12" i="23"/>
  <c r="E12" i="23"/>
  <c r="B13" i="23"/>
  <c r="C13" i="23"/>
  <c r="D13" i="23"/>
  <c r="E13" i="23"/>
  <c r="B14" i="23"/>
  <c r="C14" i="23"/>
  <c r="D14" i="23"/>
  <c r="E14" i="23"/>
  <c r="B15" i="23"/>
  <c r="C15" i="23"/>
  <c r="D15" i="23"/>
  <c r="E15" i="23"/>
  <c r="B16" i="23"/>
  <c r="C16" i="23"/>
  <c r="D16" i="23"/>
  <c r="E16" i="23"/>
  <c r="B17" i="23"/>
  <c r="C17" i="23"/>
  <c r="D17" i="23"/>
  <c r="E17" i="23"/>
  <c r="B18" i="23"/>
  <c r="C18" i="23"/>
  <c r="D18" i="23"/>
  <c r="E18" i="23"/>
  <c r="B19" i="23"/>
  <c r="C19" i="23"/>
  <c r="D19" i="23"/>
  <c r="E19" i="23"/>
  <c r="B20" i="23"/>
  <c r="C20" i="23"/>
  <c r="D20" i="23"/>
  <c r="E20" i="23"/>
  <c r="B21" i="23"/>
  <c r="C21" i="23"/>
  <c r="D21" i="23"/>
  <c r="E21" i="23"/>
  <c r="B22" i="23"/>
  <c r="C22" i="23"/>
  <c r="D22" i="23"/>
  <c r="E22" i="23"/>
  <c r="B23" i="23"/>
  <c r="C23" i="23"/>
  <c r="D23" i="23"/>
  <c r="E23" i="23"/>
  <c r="B24" i="23"/>
  <c r="C24" i="23"/>
  <c r="D24" i="23"/>
  <c r="E24" i="23"/>
  <c r="B25" i="23"/>
  <c r="C25" i="23"/>
  <c r="D25" i="23"/>
  <c r="E25" i="23"/>
  <c r="B3" i="24"/>
  <c r="C3" i="24"/>
  <c r="D3" i="24"/>
  <c r="E3" i="24"/>
  <c r="B4" i="24"/>
  <c r="C4" i="24"/>
  <c r="D4" i="24"/>
  <c r="E4" i="24"/>
  <c r="B5" i="24"/>
  <c r="C5" i="24"/>
  <c r="D5" i="24"/>
  <c r="E5" i="24"/>
  <c r="B6" i="24"/>
  <c r="C6" i="24"/>
  <c r="D6" i="24"/>
  <c r="E6" i="24"/>
  <c r="B7" i="24"/>
  <c r="C7" i="24"/>
  <c r="D7" i="24"/>
  <c r="E7" i="24"/>
  <c r="B8" i="24"/>
  <c r="C8" i="24"/>
  <c r="D8" i="24"/>
  <c r="E8" i="24"/>
  <c r="B9" i="24"/>
  <c r="C9" i="24"/>
  <c r="D9" i="24"/>
  <c r="E9" i="24"/>
  <c r="B10" i="24"/>
  <c r="C10" i="24"/>
  <c r="D10" i="24"/>
  <c r="E10" i="24"/>
  <c r="B11" i="24"/>
  <c r="C11" i="24"/>
  <c r="D11" i="24"/>
  <c r="E11" i="24"/>
  <c r="B12" i="24"/>
  <c r="C12" i="24"/>
  <c r="D12" i="24"/>
  <c r="E12" i="24"/>
  <c r="B13" i="24"/>
  <c r="C13" i="24"/>
  <c r="D13" i="24"/>
  <c r="E13" i="24"/>
  <c r="B14" i="24"/>
  <c r="C14" i="24"/>
  <c r="D14" i="24"/>
  <c r="E14" i="24"/>
  <c r="B15" i="24"/>
  <c r="C15" i="24"/>
  <c r="D15" i="24"/>
  <c r="E15" i="24"/>
  <c r="B16" i="24"/>
  <c r="C16" i="24"/>
  <c r="D16" i="24"/>
  <c r="E16" i="24"/>
  <c r="B17" i="24"/>
  <c r="C17" i="24"/>
  <c r="D17" i="24"/>
  <c r="E17" i="24"/>
  <c r="B18" i="24"/>
  <c r="C18" i="24"/>
  <c r="D18" i="24"/>
  <c r="E18" i="24"/>
  <c r="B19" i="24"/>
  <c r="C19" i="24"/>
  <c r="D19" i="24"/>
  <c r="E19" i="24"/>
  <c r="B20" i="24"/>
  <c r="C20" i="24"/>
  <c r="D20" i="24"/>
  <c r="E20" i="24"/>
  <c r="B21" i="24"/>
  <c r="C21" i="24"/>
  <c r="D21" i="24"/>
  <c r="E21" i="24"/>
  <c r="B22" i="24"/>
  <c r="C22" i="24"/>
  <c r="D22" i="24"/>
  <c r="E22" i="24"/>
  <c r="B23" i="24"/>
  <c r="C23" i="24"/>
  <c r="D23" i="24"/>
  <c r="E23" i="24"/>
  <c r="B24" i="24"/>
  <c r="C24" i="24"/>
  <c r="D24" i="24"/>
  <c r="E24" i="24"/>
  <c r="B25" i="24"/>
  <c r="C25" i="24"/>
  <c r="D25" i="24"/>
  <c r="E25" i="24"/>
  <c r="B3" i="25"/>
  <c r="C3" i="25"/>
  <c r="D3" i="25"/>
  <c r="E3" i="25"/>
  <c r="B4" i="25"/>
  <c r="C4" i="25"/>
  <c r="D4" i="25"/>
  <c r="E4" i="25"/>
  <c r="B5" i="25"/>
  <c r="C5" i="25"/>
  <c r="D5" i="25"/>
  <c r="E5" i="25"/>
  <c r="B6" i="25"/>
  <c r="C6" i="25"/>
  <c r="D6" i="25"/>
  <c r="E6" i="25"/>
  <c r="B7" i="25"/>
  <c r="C7" i="25"/>
  <c r="D7" i="25"/>
  <c r="E7" i="25"/>
  <c r="B8" i="25"/>
  <c r="C8" i="25"/>
  <c r="D8" i="25"/>
  <c r="E8" i="25"/>
  <c r="B9" i="25"/>
  <c r="C9" i="25"/>
  <c r="D9" i="25"/>
  <c r="E9" i="25"/>
  <c r="B10" i="25"/>
  <c r="C10" i="25"/>
  <c r="D10" i="25"/>
  <c r="E10" i="25"/>
  <c r="B11" i="25"/>
  <c r="C11" i="25"/>
  <c r="D11" i="25"/>
  <c r="E11" i="25"/>
  <c r="B12" i="25"/>
  <c r="C12" i="25"/>
  <c r="D12" i="25"/>
  <c r="E12" i="25"/>
  <c r="B13" i="25"/>
  <c r="C13" i="25"/>
  <c r="D13" i="25"/>
  <c r="E13" i="25"/>
  <c r="B14" i="25"/>
  <c r="C14" i="25"/>
  <c r="D14" i="25"/>
  <c r="E14" i="25"/>
  <c r="B15" i="25"/>
  <c r="C15" i="25"/>
  <c r="D15" i="25"/>
  <c r="E15" i="25"/>
  <c r="B16" i="25"/>
  <c r="C16" i="25"/>
  <c r="D16" i="25"/>
  <c r="E16" i="25"/>
  <c r="B17" i="25"/>
  <c r="C17" i="25"/>
  <c r="D17" i="25"/>
  <c r="E17" i="25"/>
  <c r="B18" i="25"/>
  <c r="C18" i="25"/>
  <c r="D18" i="25"/>
  <c r="E18" i="25"/>
  <c r="B19" i="25"/>
  <c r="C19" i="25"/>
  <c r="D19" i="25"/>
  <c r="E19" i="25"/>
  <c r="B20" i="25"/>
  <c r="C20" i="25"/>
  <c r="D20" i="25"/>
  <c r="E20" i="25"/>
  <c r="B21" i="25"/>
  <c r="C21" i="25"/>
  <c r="D21" i="25"/>
  <c r="E21" i="25"/>
  <c r="B22" i="25"/>
  <c r="C22" i="25"/>
  <c r="D22" i="25"/>
  <c r="E22" i="25"/>
  <c r="B23" i="25"/>
  <c r="C23" i="25"/>
  <c r="D23" i="25"/>
  <c r="E23" i="25"/>
  <c r="B24" i="25"/>
  <c r="C24" i="25"/>
  <c r="D24" i="25"/>
  <c r="E24" i="25"/>
  <c r="B25" i="25"/>
  <c r="C25" i="25"/>
  <c r="D25" i="25"/>
  <c r="E25" i="25"/>
  <c r="B3" i="26"/>
  <c r="C3" i="26"/>
  <c r="D3" i="26"/>
  <c r="E3" i="26"/>
  <c r="B4" i="26"/>
  <c r="C4" i="26"/>
  <c r="D4" i="26"/>
  <c r="E4" i="26"/>
  <c r="B5" i="26"/>
  <c r="C5" i="26"/>
  <c r="D5" i="26"/>
  <c r="E5" i="26"/>
  <c r="B6" i="26"/>
  <c r="C6" i="26"/>
  <c r="D6" i="26"/>
  <c r="E6" i="26"/>
  <c r="B7" i="26"/>
  <c r="C7" i="26"/>
  <c r="D7" i="26"/>
  <c r="E7" i="26"/>
  <c r="B8" i="26"/>
  <c r="C8" i="26"/>
  <c r="D8" i="26"/>
  <c r="E8" i="26"/>
  <c r="B9" i="26"/>
  <c r="C9" i="26"/>
  <c r="D9" i="26"/>
  <c r="E9" i="26"/>
  <c r="B10" i="26"/>
  <c r="C10" i="26"/>
  <c r="D10" i="26"/>
  <c r="E10" i="26"/>
  <c r="B11" i="26"/>
  <c r="C11" i="26"/>
  <c r="D11" i="26"/>
  <c r="E11" i="26"/>
  <c r="B12" i="26"/>
  <c r="C12" i="26"/>
  <c r="D12" i="26"/>
  <c r="E12" i="26"/>
  <c r="B13" i="26"/>
  <c r="C13" i="26"/>
  <c r="D13" i="26"/>
  <c r="E13" i="26"/>
  <c r="B14" i="26"/>
  <c r="C14" i="26"/>
  <c r="D14" i="26"/>
  <c r="E14" i="26"/>
  <c r="B15" i="26"/>
  <c r="C15" i="26"/>
  <c r="D15" i="26"/>
  <c r="E15" i="26"/>
  <c r="B16" i="26"/>
  <c r="C16" i="26"/>
  <c r="D16" i="26"/>
  <c r="E16" i="26"/>
  <c r="B17" i="26"/>
  <c r="C17" i="26"/>
  <c r="D17" i="26"/>
  <c r="E17" i="26"/>
  <c r="B18" i="26"/>
  <c r="C18" i="26"/>
  <c r="D18" i="26"/>
  <c r="E18" i="26"/>
  <c r="B19" i="26"/>
  <c r="C19" i="26"/>
  <c r="D19" i="26"/>
  <c r="E19" i="26"/>
  <c r="B20" i="26"/>
  <c r="C20" i="26"/>
  <c r="D20" i="26"/>
  <c r="E20" i="26"/>
  <c r="B21" i="26"/>
  <c r="C21" i="26"/>
  <c r="D21" i="26"/>
  <c r="E21" i="26"/>
  <c r="B22" i="26"/>
  <c r="C22" i="26"/>
  <c r="D22" i="26"/>
  <c r="E22" i="26"/>
  <c r="B23" i="26"/>
  <c r="C23" i="26"/>
  <c r="D23" i="26"/>
  <c r="E23" i="26"/>
  <c r="B24" i="26"/>
  <c r="C24" i="26"/>
  <c r="D24" i="26"/>
  <c r="E24" i="26"/>
  <c r="B25" i="26"/>
  <c r="C25" i="26"/>
  <c r="D25" i="26"/>
  <c r="E25" i="26"/>
  <c r="B3" i="27"/>
  <c r="C3" i="27"/>
  <c r="D3" i="27"/>
  <c r="E3" i="27"/>
  <c r="B4" i="27"/>
  <c r="C4" i="27"/>
  <c r="D4" i="27"/>
  <c r="E4" i="27"/>
  <c r="B5" i="27"/>
  <c r="C5" i="27"/>
  <c r="D5" i="27"/>
  <c r="E5" i="27"/>
  <c r="B6" i="27"/>
  <c r="C6" i="27"/>
  <c r="D6" i="27"/>
  <c r="E6" i="27"/>
  <c r="B7" i="27"/>
  <c r="C7" i="27"/>
  <c r="D7" i="27"/>
  <c r="E7" i="27"/>
  <c r="B8" i="27"/>
  <c r="C8" i="27"/>
  <c r="D8" i="27"/>
  <c r="E8" i="27"/>
  <c r="B9" i="27"/>
  <c r="C9" i="27"/>
  <c r="D9" i="27"/>
  <c r="E9" i="27"/>
  <c r="B10" i="27"/>
  <c r="C10" i="27"/>
  <c r="D10" i="27"/>
  <c r="E10" i="27"/>
  <c r="B11" i="27"/>
  <c r="C11" i="27"/>
  <c r="D11" i="27"/>
  <c r="E11" i="27"/>
  <c r="B12" i="27"/>
  <c r="C12" i="27"/>
  <c r="D12" i="27"/>
  <c r="E12" i="27"/>
  <c r="B13" i="27"/>
  <c r="C13" i="27"/>
  <c r="D13" i="27"/>
  <c r="E13" i="27"/>
  <c r="B14" i="27"/>
  <c r="C14" i="27"/>
  <c r="D14" i="27"/>
  <c r="E14" i="27"/>
  <c r="B15" i="27"/>
  <c r="C15" i="27"/>
  <c r="D15" i="27"/>
  <c r="E15" i="27"/>
  <c r="B16" i="27"/>
  <c r="C16" i="27"/>
  <c r="D16" i="27"/>
  <c r="E16" i="27"/>
  <c r="B17" i="27"/>
  <c r="C17" i="27"/>
  <c r="D17" i="27"/>
  <c r="E17" i="27"/>
  <c r="B18" i="27"/>
  <c r="C18" i="27"/>
  <c r="D18" i="27"/>
  <c r="E18" i="27"/>
  <c r="B19" i="27"/>
  <c r="C19" i="27"/>
  <c r="D19" i="27"/>
  <c r="E19" i="27"/>
  <c r="B20" i="27"/>
  <c r="C20" i="27"/>
  <c r="D20" i="27"/>
  <c r="E20" i="27"/>
  <c r="B21" i="27"/>
  <c r="C21" i="27"/>
  <c r="D21" i="27"/>
  <c r="E21" i="27"/>
  <c r="B22" i="27"/>
  <c r="C22" i="27"/>
  <c r="D22" i="27"/>
  <c r="E22" i="27"/>
  <c r="B23" i="27"/>
  <c r="C23" i="27"/>
  <c r="D23" i="27"/>
  <c r="E23" i="27"/>
  <c r="B24" i="27"/>
  <c r="C24" i="27"/>
  <c r="D24" i="27"/>
  <c r="E24" i="27"/>
  <c r="B25" i="27"/>
  <c r="C25" i="27"/>
  <c r="D25" i="27"/>
  <c r="E25" i="27"/>
  <c r="B3" i="28"/>
  <c r="C3" i="28"/>
  <c r="D3" i="28"/>
  <c r="E3" i="28"/>
  <c r="B4" i="28"/>
  <c r="C4" i="28"/>
  <c r="D4" i="28"/>
  <c r="E4" i="28"/>
  <c r="B5" i="28"/>
  <c r="C5" i="28"/>
  <c r="D5" i="28"/>
  <c r="E5" i="28"/>
  <c r="B6" i="28"/>
  <c r="C6" i="28"/>
  <c r="D6" i="28"/>
  <c r="E6" i="28"/>
  <c r="B7" i="28"/>
  <c r="C7" i="28"/>
  <c r="D7" i="28"/>
  <c r="E7" i="28"/>
  <c r="B8" i="28"/>
  <c r="C8" i="28"/>
  <c r="D8" i="28"/>
  <c r="E8" i="28"/>
  <c r="B9" i="28"/>
  <c r="C9" i="28"/>
  <c r="D9" i="28"/>
  <c r="E9" i="28"/>
  <c r="B10" i="28"/>
  <c r="C10" i="28"/>
  <c r="D10" i="28"/>
  <c r="E10" i="28"/>
  <c r="B11" i="28"/>
  <c r="C11" i="28"/>
  <c r="D11" i="28"/>
  <c r="E11" i="28"/>
  <c r="B12" i="28"/>
  <c r="C12" i="28"/>
  <c r="D12" i="28"/>
  <c r="E12" i="28"/>
  <c r="B13" i="28"/>
  <c r="C13" i="28"/>
  <c r="D13" i="28"/>
  <c r="E13" i="28"/>
  <c r="B14" i="28"/>
  <c r="C14" i="28"/>
  <c r="D14" i="28"/>
  <c r="E14" i="28"/>
  <c r="B15" i="28"/>
  <c r="C15" i="28"/>
  <c r="D15" i="28"/>
  <c r="E15" i="28"/>
  <c r="B16" i="28"/>
  <c r="C16" i="28"/>
  <c r="D16" i="28"/>
  <c r="E16" i="28"/>
  <c r="B17" i="28"/>
  <c r="C17" i="28"/>
  <c r="D17" i="28"/>
  <c r="E17" i="28"/>
  <c r="B18" i="28"/>
  <c r="C18" i="28"/>
  <c r="D18" i="28"/>
  <c r="E18" i="28"/>
  <c r="B19" i="28"/>
  <c r="C19" i="28"/>
  <c r="D19" i="28"/>
  <c r="E19" i="28"/>
  <c r="B20" i="28"/>
  <c r="C20" i="28"/>
  <c r="D20" i="28"/>
  <c r="E20" i="28"/>
  <c r="B21" i="28"/>
  <c r="C21" i="28"/>
  <c r="D21" i="28"/>
  <c r="E21" i="28"/>
  <c r="B22" i="28"/>
  <c r="C22" i="28"/>
  <c r="D22" i="28"/>
  <c r="E22" i="28"/>
  <c r="B23" i="28"/>
  <c r="C23" i="28"/>
  <c r="D23" i="28"/>
  <c r="E23" i="28"/>
  <c r="B24" i="28"/>
  <c r="C24" i="28"/>
  <c r="D24" i="28"/>
  <c r="E24" i="28"/>
  <c r="B25" i="28"/>
  <c r="C25" i="28"/>
  <c r="D25" i="28"/>
  <c r="E25" i="28"/>
  <c r="B3" i="29"/>
  <c r="C3" i="29"/>
  <c r="D3" i="29"/>
  <c r="E3" i="29"/>
  <c r="B4" i="29"/>
  <c r="C4" i="29"/>
  <c r="D4" i="29"/>
  <c r="E4" i="29"/>
  <c r="B5" i="29"/>
  <c r="C5" i="29"/>
  <c r="D5" i="29"/>
  <c r="E5" i="29"/>
  <c r="B6" i="29"/>
  <c r="C6" i="29"/>
  <c r="D6" i="29"/>
  <c r="E6" i="29"/>
  <c r="B7" i="29"/>
  <c r="C7" i="29"/>
  <c r="D7" i="29"/>
  <c r="E7" i="29"/>
  <c r="B8" i="29"/>
  <c r="C8" i="29"/>
  <c r="D8" i="29"/>
  <c r="E8" i="29"/>
  <c r="B9" i="29"/>
  <c r="C9" i="29"/>
  <c r="D9" i="29"/>
  <c r="E9" i="29"/>
  <c r="B10" i="29"/>
  <c r="C10" i="29"/>
  <c r="D10" i="29"/>
  <c r="E10" i="29"/>
  <c r="B11" i="29"/>
  <c r="C11" i="29"/>
  <c r="D11" i="29"/>
  <c r="E11" i="29"/>
  <c r="B12" i="29"/>
  <c r="C12" i="29"/>
  <c r="D12" i="29"/>
  <c r="E12" i="29"/>
  <c r="B13" i="29"/>
  <c r="C13" i="29"/>
  <c r="D13" i="29"/>
  <c r="E13" i="29"/>
  <c r="B14" i="29"/>
  <c r="C14" i="29"/>
  <c r="D14" i="29"/>
  <c r="E14" i="29"/>
  <c r="B15" i="29"/>
  <c r="C15" i="29"/>
  <c r="D15" i="29"/>
  <c r="E15" i="29"/>
  <c r="B16" i="29"/>
  <c r="C16" i="29"/>
  <c r="D16" i="29"/>
  <c r="E16" i="29"/>
  <c r="B17" i="29"/>
  <c r="C17" i="29"/>
  <c r="D17" i="29"/>
  <c r="E17" i="29"/>
  <c r="B18" i="29"/>
  <c r="C18" i="29"/>
  <c r="D18" i="29"/>
  <c r="E18" i="29"/>
  <c r="B19" i="29"/>
  <c r="C19" i="29"/>
  <c r="D19" i="29"/>
  <c r="E19" i="29"/>
  <c r="B20" i="29"/>
  <c r="C20" i="29"/>
  <c r="D20" i="29"/>
  <c r="E20" i="29"/>
  <c r="B21" i="29"/>
  <c r="C21" i="29"/>
  <c r="D21" i="29"/>
  <c r="E21" i="29"/>
  <c r="B22" i="29"/>
  <c r="C22" i="29"/>
  <c r="D22" i="29"/>
  <c r="E22" i="29"/>
  <c r="B23" i="29"/>
  <c r="C23" i="29"/>
  <c r="D23" i="29"/>
  <c r="E23" i="29"/>
  <c r="B24" i="29"/>
  <c r="C24" i="29"/>
  <c r="D24" i="29"/>
  <c r="E24" i="29"/>
  <c r="B25" i="29"/>
  <c r="C25" i="29"/>
  <c r="D25" i="29"/>
  <c r="E25" i="29"/>
  <c r="B3" i="30"/>
  <c r="C3" i="30"/>
  <c r="D3" i="30"/>
  <c r="E3" i="30"/>
  <c r="B4" i="30"/>
  <c r="C4" i="30"/>
  <c r="D4" i="30"/>
  <c r="E4" i="30"/>
  <c r="B5" i="30"/>
  <c r="C5" i="30"/>
  <c r="D5" i="30"/>
  <c r="E5" i="30"/>
  <c r="B6" i="30"/>
  <c r="C6" i="30"/>
  <c r="D6" i="30"/>
  <c r="E6" i="30"/>
  <c r="B7" i="30"/>
  <c r="C7" i="30"/>
  <c r="D7" i="30"/>
  <c r="E7" i="30"/>
  <c r="B8" i="30"/>
  <c r="C8" i="30"/>
  <c r="D8" i="30"/>
  <c r="E8" i="30"/>
  <c r="B9" i="30"/>
  <c r="C9" i="30"/>
  <c r="D9" i="30"/>
  <c r="E9" i="30"/>
  <c r="B10" i="30"/>
  <c r="C10" i="30"/>
  <c r="D10" i="30"/>
  <c r="E10" i="30"/>
  <c r="B11" i="30"/>
  <c r="C11" i="30"/>
  <c r="D11" i="30"/>
  <c r="E11" i="30"/>
  <c r="B12" i="30"/>
  <c r="C12" i="30"/>
  <c r="D12" i="30"/>
  <c r="E12" i="30"/>
  <c r="B13" i="30"/>
  <c r="C13" i="30"/>
  <c r="D13" i="30"/>
  <c r="E13" i="30"/>
  <c r="B14" i="30"/>
  <c r="C14" i="30"/>
  <c r="D14" i="30"/>
  <c r="E14" i="30"/>
  <c r="B15" i="30"/>
  <c r="C15" i="30"/>
  <c r="D15" i="30"/>
  <c r="E15" i="30"/>
  <c r="B16" i="30"/>
  <c r="C16" i="30"/>
  <c r="D16" i="30"/>
  <c r="E16" i="30"/>
  <c r="B17" i="30"/>
  <c r="C17" i="30"/>
  <c r="D17" i="30"/>
  <c r="E17" i="30"/>
  <c r="B18" i="30"/>
  <c r="C18" i="30"/>
  <c r="D18" i="30"/>
  <c r="E18" i="30"/>
  <c r="B19" i="30"/>
  <c r="C19" i="30"/>
  <c r="D19" i="30"/>
  <c r="E19" i="30"/>
  <c r="B20" i="30"/>
  <c r="C20" i="30"/>
  <c r="D20" i="30"/>
  <c r="E20" i="30"/>
  <c r="B21" i="30"/>
  <c r="C21" i="30"/>
  <c r="D21" i="30"/>
  <c r="E21" i="30"/>
  <c r="B22" i="30"/>
  <c r="C22" i="30"/>
  <c r="D22" i="30"/>
  <c r="E22" i="30"/>
  <c r="B23" i="30"/>
  <c r="C23" i="30"/>
  <c r="D23" i="30"/>
  <c r="E23" i="30"/>
  <c r="B24" i="30"/>
  <c r="C24" i="30"/>
  <c r="D24" i="30"/>
  <c r="E24" i="30"/>
  <c r="B25" i="30"/>
  <c r="C25" i="30"/>
  <c r="D25" i="30"/>
  <c r="E25" i="30"/>
  <c r="B3" i="31"/>
  <c r="C3" i="31"/>
  <c r="D3" i="31"/>
  <c r="E3" i="31"/>
  <c r="B4" i="31"/>
  <c r="C4" i="31"/>
  <c r="D4" i="31"/>
  <c r="E4" i="31"/>
  <c r="B5" i="31"/>
  <c r="C5" i="31"/>
  <c r="D5" i="31"/>
  <c r="E5" i="31"/>
  <c r="B6" i="31"/>
  <c r="C6" i="31"/>
  <c r="D6" i="31"/>
  <c r="E6" i="31"/>
  <c r="B7" i="31"/>
  <c r="C7" i="31"/>
  <c r="D7" i="31"/>
  <c r="E7" i="31"/>
  <c r="B8" i="31"/>
  <c r="C8" i="31"/>
  <c r="D8" i="31"/>
  <c r="E8" i="31"/>
  <c r="B9" i="31"/>
  <c r="C9" i="31"/>
  <c r="D9" i="31"/>
  <c r="E9" i="31"/>
  <c r="B10" i="31"/>
  <c r="C10" i="31"/>
  <c r="D10" i="31"/>
  <c r="E10" i="31"/>
  <c r="B11" i="31"/>
  <c r="C11" i="31"/>
  <c r="D11" i="31"/>
  <c r="E11" i="31"/>
  <c r="B12" i="31"/>
  <c r="C12" i="31"/>
  <c r="D12" i="31"/>
  <c r="E12" i="31"/>
  <c r="B13" i="31"/>
  <c r="C13" i="31"/>
  <c r="D13" i="31"/>
  <c r="E13" i="31"/>
  <c r="B14" i="31"/>
  <c r="C14" i="31"/>
  <c r="D14" i="31"/>
  <c r="E14" i="31"/>
  <c r="B15" i="31"/>
  <c r="C15" i="31"/>
  <c r="D15" i="31"/>
  <c r="E15" i="31"/>
  <c r="B16" i="31"/>
  <c r="C16" i="31"/>
  <c r="D16" i="31"/>
  <c r="E16" i="31"/>
  <c r="B17" i="31"/>
  <c r="C17" i="31"/>
  <c r="D17" i="31"/>
  <c r="E17" i="31"/>
  <c r="B18" i="31"/>
  <c r="C18" i="31"/>
  <c r="D18" i="31"/>
  <c r="E18" i="31"/>
  <c r="B19" i="31"/>
  <c r="C19" i="31"/>
  <c r="D19" i="31"/>
  <c r="E19" i="31"/>
  <c r="B20" i="31"/>
  <c r="C20" i="31"/>
  <c r="D20" i="31"/>
  <c r="E20" i="31"/>
  <c r="B21" i="31"/>
  <c r="C21" i="31"/>
  <c r="D21" i="31"/>
  <c r="E21" i="31"/>
  <c r="B22" i="31"/>
  <c r="C22" i="31"/>
  <c r="D22" i="31"/>
  <c r="E22" i="31"/>
  <c r="B23" i="31"/>
  <c r="C23" i="31"/>
  <c r="D23" i="31"/>
  <c r="E23" i="31"/>
  <c r="B24" i="31"/>
  <c r="C24" i="31"/>
  <c r="D24" i="31"/>
  <c r="E24" i="31"/>
  <c r="B25" i="31"/>
  <c r="C25" i="31"/>
  <c r="D25" i="31"/>
  <c r="E25" i="31"/>
  <c r="B3" i="32"/>
  <c r="C3" i="32"/>
  <c r="D3" i="32"/>
  <c r="E3" i="32"/>
  <c r="B4" i="32"/>
  <c r="C4" i="32"/>
  <c r="D4" i="32"/>
  <c r="E4" i="32"/>
  <c r="B5" i="32"/>
  <c r="C5" i="32"/>
  <c r="D5" i="32"/>
  <c r="E5" i="32"/>
  <c r="B6" i="32"/>
  <c r="C6" i="32"/>
  <c r="D6" i="32"/>
  <c r="E6" i="32"/>
  <c r="B7" i="32"/>
  <c r="C7" i="32"/>
  <c r="D7" i="32"/>
  <c r="E7" i="32"/>
  <c r="B8" i="32"/>
  <c r="C8" i="32"/>
  <c r="D8" i="32"/>
  <c r="E8" i="32"/>
  <c r="B9" i="32"/>
  <c r="C9" i="32"/>
  <c r="D9" i="32"/>
  <c r="E9" i="32"/>
  <c r="B10" i="32"/>
  <c r="C10" i="32"/>
  <c r="D10" i="32"/>
  <c r="E10" i="32"/>
  <c r="B11" i="32"/>
  <c r="C11" i="32"/>
  <c r="D11" i="32"/>
  <c r="E11" i="32"/>
  <c r="B12" i="32"/>
  <c r="C12" i="32"/>
  <c r="D12" i="32"/>
  <c r="E12" i="32"/>
  <c r="B13" i="32"/>
  <c r="C13" i="32"/>
  <c r="D13" i="32"/>
  <c r="E13" i="32"/>
  <c r="B14" i="32"/>
  <c r="C14" i="32"/>
  <c r="D14" i="32"/>
  <c r="E14" i="32"/>
  <c r="B15" i="32"/>
  <c r="C15" i="32"/>
  <c r="D15" i="32"/>
  <c r="E15" i="32"/>
  <c r="B16" i="32"/>
  <c r="C16" i="32"/>
  <c r="D16" i="32"/>
  <c r="E16" i="32"/>
  <c r="B17" i="32"/>
  <c r="C17" i="32"/>
  <c r="D17" i="32"/>
  <c r="E17" i="32"/>
  <c r="B18" i="32"/>
  <c r="C18" i="32"/>
  <c r="D18" i="32"/>
  <c r="E18" i="32"/>
  <c r="B19" i="32"/>
  <c r="C19" i="32"/>
  <c r="D19" i="32"/>
  <c r="E19" i="32"/>
  <c r="B20" i="32"/>
  <c r="C20" i="32"/>
  <c r="D20" i="32"/>
  <c r="E20" i="32"/>
  <c r="B21" i="32"/>
  <c r="C21" i="32"/>
  <c r="D21" i="32"/>
  <c r="E21" i="32"/>
  <c r="B22" i="32"/>
  <c r="C22" i="32"/>
  <c r="D22" i="32"/>
  <c r="E22" i="32"/>
  <c r="B23" i="32"/>
  <c r="C23" i="32"/>
  <c r="D23" i="32"/>
  <c r="E23" i="32"/>
  <c r="B24" i="32"/>
  <c r="C24" i="32"/>
  <c r="D24" i="32"/>
  <c r="E24" i="32"/>
  <c r="B25" i="32"/>
  <c r="C25" i="32"/>
  <c r="D25" i="32"/>
  <c r="E25" i="32"/>
  <c r="B3" i="33"/>
  <c r="C3" i="33"/>
  <c r="D3" i="33"/>
  <c r="E3" i="33"/>
  <c r="B4" i="33"/>
  <c r="C4" i="33"/>
  <c r="D4" i="33"/>
  <c r="E4" i="33"/>
  <c r="B5" i="33"/>
  <c r="C5" i="33"/>
  <c r="D5" i="33"/>
  <c r="E5" i="33"/>
  <c r="B6" i="33"/>
  <c r="C6" i="33"/>
  <c r="D6" i="33"/>
  <c r="E6" i="33"/>
  <c r="B7" i="33"/>
  <c r="C7" i="33"/>
  <c r="D7" i="33"/>
  <c r="E7" i="33"/>
  <c r="B8" i="33"/>
  <c r="C8" i="33"/>
  <c r="D8" i="33"/>
  <c r="E8" i="33"/>
  <c r="B9" i="33"/>
  <c r="C9" i="33"/>
  <c r="D9" i="33"/>
  <c r="E9" i="33"/>
  <c r="B10" i="33"/>
  <c r="C10" i="33"/>
  <c r="D10" i="33"/>
  <c r="E10" i="33"/>
  <c r="B11" i="33"/>
  <c r="C11" i="33"/>
  <c r="D11" i="33"/>
  <c r="E11" i="33"/>
  <c r="B12" i="33"/>
  <c r="C12" i="33"/>
  <c r="D12" i="33"/>
  <c r="E12" i="33"/>
  <c r="B13" i="33"/>
  <c r="C13" i="33"/>
  <c r="D13" i="33"/>
  <c r="E13" i="33"/>
  <c r="B14" i="33"/>
  <c r="C14" i="33"/>
  <c r="D14" i="33"/>
  <c r="E14" i="33"/>
  <c r="B15" i="33"/>
  <c r="C15" i="33"/>
  <c r="D15" i="33"/>
  <c r="E15" i="33"/>
  <c r="B16" i="33"/>
  <c r="C16" i="33"/>
  <c r="D16" i="33"/>
  <c r="E16" i="33"/>
  <c r="B17" i="33"/>
  <c r="C17" i="33"/>
  <c r="D17" i="33"/>
  <c r="E17" i="33"/>
  <c r="B18" i="33"/>
  <c r="C18" i="33"/>
  <c r="D18" i="33"/>
  <c r="E18" i="33"/>
  <c r="B19" i="33"/>
  <c r="C19" i="33"/>
  <c r="D19" i="33"/>
  <c r="E19" i="33"/>
  <c r="B20" i="33"/>
  <c r="C20" i="33"/>
  <c r="D20" i="33"/>
  <c r="E20" i="33"/>
  <c r="B21" i="33"/>
  <c r="C21" i="33"/>
  <c r="D21" i="33"/>
  <c r="E21" i="33"/>
  <c r="B22" i="33"/>
  <c r="C22" i="33"/>
  <c r="D22" i="33"/>
  <c r="E22" i="33"/>
  <c r="B23" i="33"/>
  <c r="C23" i="33"/>
  <c r="D23" i="33"/>
  <c r="E23" i="33"/>
  <c r="B24" i="33"/>
  <c r="C24" i="33"/>
  <c r="D24" i="33"/>
  <c r="E24" i="33"/>
  <c r="B25" i="33"/>
  <c r="C25" i="33"/>
  <c r="D25" i="33"/>
  <c r="E25" i="33"/>
  <c r="B3" i="34"/>
  <c r="C3" i="34"/>
  <c r="D3" i="34"/>
  <c r="E3" i="34"/>
  <c r="B4" i="34"/>
  <c r="C4" i="34"/>
  <c r="D4" i="34"/>
  <c r="E4" i="34"/>
  <c r="B5" i="34"/>
  <c r="C5" i="34"/>
  <c r="D5" i="34"/>
  <c r="E5" i="34"/>
  <c r="B6" i="34"/>
  <c r="C6" i="34"/>
  <c r="D6" i="34"/>
  <c r="E6" i="34"/>
  <c r="B7" i="34"/>
  <c r="C7" i="34"/>
  <c r="D7" i="34"/>
  <c r="E7" i="34"/>
  <c r="B8" i="34"/>
  <c r="C8" i="34"/>
  <c r="D8" i="34"/>
  <c r="E8" i="34"/>
  <c r="B9" i="34"/>
  <c r="C9" i="34"/>
  <c r="D9" i="34"/>
  <c r="E9" i="34"/>
  <c r="B10" i="34"/>
  <c r="C10" i="34"/>
  <c r="D10" i="34"/>
  <c r="E10" i="34"/>
  <c r="B11" i="34"/>
  <c r="C11" i="34"/>
  <c r="D11" i="34"/>
  <c r="E11" i="34"/>
  <c r="B12" i="34"/>
  <c r="C12" i="34"/>
  <c r="D12" i="34"/>
  <c r="E12" i="34"/>
  <c r="B13" i="34"/>
  <c r="C13" i="34"/>
  <c r="D13" i="34"/>
  <c r="E13" i="34"/>
  <c r="B14" i="34"/>
  <c r="C14" i="34"/>
  <c r="D14" i="34"/>
  <c r="E14" i="34"/>
  <c r="B15" i="34"/>
  <c r="C15" i="34"/>
  <c r="D15" i="34"/>
  <c r="E15" i="34"/>
  <c r="B16" i="34"/>
  <c r="C16" i="34"/>
  <c r="D16" i="34"/>
  <c r="E16" i="34"/>
  <c r="B17" i="34"/>
  <c r="C17" i="34"/>
  <c r="D17" i="34"/>
  <c r="E17" i="34"/>
  <c r="B18" i="34"/>
  <c r="C18" i="34"/>
  <c r="D18" i="34"/>
  <c r="E18" i="34"/>
  <c r="B19" i="34"/>
  <c r="C19" i="34"/>
  <c r="D19" i="34"/>
  <c r="E19" i="34"/>
  <c r="B20" i="34"/>
  <c r="C20" i="34"/>
  <c r="D20" i="34"/>
  <c r="E20" i="34"/>
  <c r="B21" i="34"/>
  <c r="C21" i="34"/>
  <c r="D21" i="34"/>
  <c r="E21" i="34"/>
  <c r="B22" i="34"/>
  <c r="C22" i="34"/>
  <c r="D22" i="34"/>
  <c r="E22" i="34"/>
  <c r="B23" i="34"/>
  <c r="C23" i="34"/>
  <c r="D23" i="34"/>
  <c r="E23" i="34"/>
  <c r="B24" i="34"/>
  <c r="C24" i="34"/>
  <c r="D24" i="34"/>
  <c r="E24" i="34"/>
  <c r="B25" i="34"/>
  <c r="C25" i="34"/>
  <c r="D25" i="34"/>
  <c r="E25" i="34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3" i="2"/>
  <c r="C23" i="2"/>
  <c r="D23" i="2"/>
  <c r="E23" i="2"/>
  <c r="B24" i="2"/>
  <c r="C24" i="2"/>
  <c r="D24" i="2"/>
  <c r="E24" i="2"/>
  <c r="B25" i="2"/>
  <c r="C25" i="2"/>
  <c r="D25" i="2"/>
  <c r="E25" i="2"/>
  <c r="C2" i="3"/>
  <c r="D2" i="3"/>
  <c r="E2" i="3"/>
  <c r="C2" i="4"/>
  <c r="D2" i="4"/>
  <c r="E2" i="4"/>
  <c r="C2" i="5"/>
  <c r="D2" i="5"/>
  <c r="E2" i="5"/>
  <c r="C2" i="6"/>
  <c r="D2" i="6"/>
  <c r="E2" i="6"/>
  <c r="C2" i="7"/>
  <c r="D2" i="7"/>
  <c r="E2" i="7"/>
  <c r="C2" i="8"/>
  <c r="D2" i="8"/>
  <c r="E2" i="8"/>
  <c r="C2" i="9"/>
  <c r="D2" i="9"/>
  <c r="E2" i="9"/>
  <c r="C2" i="10"/>
  <c r="D2" i="10"/>
  <c r="E2" i="10"/>
  <c r="C2" i="11"/>
  <c r="D2" i="11"/>
  <c r="E2" i="11"/>
  <c r="C2" i="12"/>
  <c r="D2" i="12"/>
  <c r="E2" i="12"/>
  <c r="C2" i="13"/>
  <c r="D2" i="13"/>
  <c r="E2" i="13"/>
  <c r="C2" i="14"/>
  <c r="D2" i="14"/>
  <c r="E2" i="14"/>
  <c r="C2" i="15"/>
  <c r="D2" i="15"/>
  <c r="E2" i="15"/>
  <c r="C2" i="16"/>
  <c r="D2" i="16"/>
  <c r="E2" i="16"/>
  <c r="C2" i="17"/>
  <c r="D2" i="17"/>
  <c r="E2" i="17"/>
  <c r="C2" i="18"/>
  <c r="D2" i="18"/>
  <c r="E2" i="18"/>
  <c r="C2" i="19"/>
  <c r="D2" i="19"/>
  <c r="E2" i="19"/>
  <c r="C2" i="20"/>
  <c r="D2" i="20"/>
  <c r="E2" i="20"/>
  <c r="C2" i="21"/>
  <c r="D2" i="21"/>
  <c r="E2" i="21"/>
  <c r="C2" i="22"/>
  <c r="D2" i="22"/>
  <c r="E2" i="22"/>
  <c r="C2" i="23"/>
  <c r="D2" i="23"/>
  <c r="E2" i="23"/>
  <c r="C2" i="24"/>
  <c r="D2" i="24"/>
  <c r="E2" i="24"/>
  <c r="C2" i="25"/>
  <c r="D2" i="25"/>
  <c r="E2" i="25"/>
  <c r="C2" i="26"/>
  <c r="D2" i="26"/>
  <c r="E2" i="26"/>
  <c r="C2" i="27"/>
  <c r="D2" i="27"/>
  <c r="E2" i="27"/>
  <c r="C2" i="28"/>
  <c r="D2" i="28"/>
  <c r="E2" i="28"/>
  <c r="C2" i="29"/>
  <c r="D2" i="29"/>
  <c r="E2" i="29"/>
  <c r="C2" i="30"/>
  <c r="D2" i="30"/>
  <c r="E2" i="30"/>
  <c r="C2" i="31"/>
  <c r="D2" i="31"/>
  <c r="E2" i="31"/>
  <c r="C2" i="32"/>
  <c r="D2" i="32"/>
  <c r="E2" i="32"/>
  <c r="C2" i="33"/>
  <c r="D2" i="33"/>
  <c r="E2" i="33"/>
  <c r="C2" i="34"/>
  <c r="D2" i="34"/>
  <c r="E2" i="34"/>
  <c r="C2" i="2"/>
  <c r="D2" i="2"/>
  <c r="E2" i="2"/>
  <c r="B2" i="34" l="1"/>
  <c r="B2" i="33"/>
  <c r="B2" i="32"/>
  <c r="B2" i="31"/>
  <c r="B2" i="30"/>
  <c r="B2" i="29"/>
  <c r="B2" i="28"/>
  <c r="B2" i="27"/>
  <c r="B2" i="26"/>
  <c r="B2" i="25"/>
  <c r="B2" i="24"/>
  <c r="B2" i="23"/>
  <c r="B2" i="22"/>
  <c r="B2" i="21"/>
  <c r="B2" i="20"/>
  <c r="B2" i="19"/>
  <c r="B2" i="18"/>
  <c r="B2" i="17"/>
  <c r="B2" i="16"/>
  <c r="B2" i="15"/>
  <c r="B2" i="14"/>
  <c r="B2" i="13"/>
  <c r="B2" i="12"/>
  <c r="B2" i="11"/>
  <c r="B2" i="10"/>
  <c r="B2" i="9"/>
  <c r="B2" i="8"/>
  <c r="B2" i="7"/>
  <c r="B2" i="6"/>
  <c r="B2" i="5"/>
  <c r="B2" i="4"/>
  <c r="B2" i="3"/>
  <c r="D134" i="1"/>
  <c r="C22" i="2" s="1"/>
  <c r="E134" i="1"/>
  <c r="D22" i="2" s="1"/>
  <c r="F134" i="1"/>
  <c r="E22" i="2" s="1"/>
  <c r="C134" i="1"/>
  <c r="B22" i="2" s="1"/>
  <c r="B2" i="2" l="1"/>
</calcChain>
</file>

<file path=xl/sharedStrings.xml><?xml version="1.0" encoding="utf-8"?>
<sst xmlns="http://schemas.openxmlformats.org/spreadsheetml/2006/main" count="996" uniqueCount="39">
  <si>
    <t>Año</t>
  </si>
  <si>
    <t>Entidad Federativa</t>
  </si>
  <si>
    <t>Nacional</t>
  </si>
  <si>
    <t>NE</t>
  </si>
  <si>
    <t>Total</t>
  </si>
  <si>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</si>
  <si>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</si>
  <si>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</si>
  <si>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</si>
  <si>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</si>
  <si>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</si>
  <si>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</si>
  <si>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</si>
  <si>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</si>
  <si>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</si>
  <si>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</si>
  <si>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</si>
  <si>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</si>
  <si>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</si>
  <si>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</si>
  <si>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</si>
  <si>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</si>
  <si>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</si>
  <si>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</si>
  <si>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</si>
  <si>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</si>
  <si>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</si>
  <si>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</si>
  <si>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</si>
  <si>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</si>
  <si>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Yucatán</t>
  </si>
  <si>
    <t>Zacatecas</t>
  </si>
  <si>
    <t>CDMX</t>
  </si>
  <si>
    <t>Coahuila</t>
  </si>
  <si>
    <t>Michoacán</t>
  </si>
  <si>
    <t>Querétaro</t>
  </si>
  <si>
    <t>Veracruz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</si>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</sst>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D2449"/>
        <bgColor indexed="64"/>
      </patternFill>
    </fill>
    <fill>
      <patternFill patternType="solid">
        <fgColor rgb="FFD4C19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6"/>
  <sheetViews>
    <sheetView tabSelected="1" zoomScale="82" zoomScaleNormal="82" workbookViewId="0">
      <selection activeCell="D25" sqref="D25"/>
    </sheetView>
  </sheetViews>
  <sheetFormatPr baseColWidth="10" defaultColWidth="11.42578125" defaultRowHeight="14.25" x14ac:dyDescent="0.2"/>
  <cols>
    <col min="1" max="1" width="12.140625" style="3" customWidth="1"/>
    <col min="2" max="2" width="24.42578125" style="3" customWidth="1"/>
    <col min="3" max="3" width="16.42578125" style="5" customWidth="1"/>
    <col min="4" max="4" width="18.28515625" style="2" customWidth="1"/>
    <col min="5" max="5" width="14.28515625" style="2" customWidth="1"/>
    <col min="6" max="6" width="18.85546875" style="2" customWidth="1"/>
    <col min="7" max="16384" width="11.42578125" style="4"/>
  </cols>
  <sheetData>
    <row r="1" spans="1:6" x14ac:dyDescent="0.2">
      <c r="A1" s="1" t="s">
        <v>0</v>
      </c>
      <c r="B1" s="1" t="s">
        <v>1</v>
      </c>
      <c r="C1" s="1" t="s">
        <v>37</v>
      </c>
      <c r="D1" s="1" t="s">
        <v>38</v>
      </c>
      <c r="E1" s="1" t="s">
        <v>3</v>
      </c>
      <c r="F1" s="1" t="s">
        <v>4</v>
      </c>
    </row>
    <row r="2" spans="1:6" x14ac:dyDescent="0.2">
      <c r="A2" s="9">
        <v>2022</v>
      </c>
      <c r="B2" s="7" t="s">
        <v>2</v>
      </c>
      <c r="C2" s="10">
        <v>466786</v>
      </c>
      <c r="D2" s="10">
        <v>368395</v>
      </c>
      <c r="E2" s="10">
        <v>252</v>
      </c>
      <c r="F2" s="10">
        <v>835433</v>
      </c>
    </row>
    <row r="3" spans="1:6" x14ac:dyDescent="0.2">
      <c r="A3" s="8">
        <v>2022</v>
      </c>
      <c r="B3" s="6" t="s">
        <v>5</v>
      </c>
      <c r="C3" s="11">
        <v>4469</v>
      </c>
      <c r="D3" s="11">
        <v>3612</v>
      </c>
      <c r="E3" s="11">
        <v>0</v>
      </c>
      <c r="F3" s="11">
        <v>8081</v>
      </c>
    </row>
    <row r="4" spans="1:6" x14ac:dyDescent="0.2">
      <c r="A4" s="8">
        <v>2022</v>
      </c>
      <c r="B4" s="6" t="s">
        <v>6</v>
      </c>
      <c r="C4" s="11">
        <v>15286</v>
      </c>
      <c r="D4" s="11">
        <v>9338</v>
      </c>
      <c r="E4" s="11">
        <v>69</v>
      </c>
      <c r="F4" s="11">
        <v>24693</v>
      </c>
    </row>
    <row r="5" spans="1:6" x14ac:dyDescent="0.2">
      <c r="A5" s="8">
        <v>2022</v>
      </c>
      <c r="B5" s="6" t="s">
        <v>7</v>
      </c>
      <c r="C5" s="11">
        <v>2584</v>
      </c>
      <c r="D5" s="11">
        <v>1718</v>
      </c>
      <c r="E5" s="11">
        <v>0</v>
      </c>
      <c r="F5" s="11">
        <v>4302</v>
      </c>
    </row>
    <row r="6" spans="1:6" x14ac:dyDescent="0.2">
      <c r="A6" s="8">
        <v>2022</v>
      </c>
      <c r="B6" s="6" t="s">
        <v>8</v>
      </c>
      <c r="C6" s="11">
        <v>3183</v>
      </c>
      <c r="D6" s="11">
        <v>2503</v>
      </c>
      <c r="E6" s="11">
        <v>1</v>
      </c>
      <c r="F6" s="11">
        <v>5687</v>
      </c>
    </row>
    <row r="7" spans="1:6" x14ac:dyDescent="0.2">
      <c r="A7" s="8">
        <v>2022</v>
      </c>
      <c r="B7" s="6" t="s">
        <v>33</v>
      </c>
      <c r="C7" s="11">
        <v>11650</v>
      </c>
      <c r="D7" s="11">
        <v>9553</v>
      </c>
      <c r="E7" s="11">
        <v>6</v>
      </c>
      <c r="F7" s="11">
        <v>21209</v>
      </c>
    </row>
    <row r="8" spans="1:6" x14ac:dyDescent="0.2">
      <c r="A8" s="8">
        <v>2022</v>
      </c>
      <c r="B8" s="6" t="s">
        <v>9</v>
      </c>
      <c r="C8" s="11">
        <v>3475</v>
      </c>
      <c r="D8" s="11">
        <v>2206</v>
      </c>
      <c r="E8" s="11">
        <v>2</v>
      </c>
      <c r="F8" s="11">
        <v>5683</v>
      </c>
    </row>
    <row r="9" spans="1:6" x14ac:dyDescent="0.2">
      <c r="A9" s="8">
        <v>2022</v>
      </c>
      <c r="B9" s="6" t="s">
        <v>10</v>
      </c>
      <c r="C9" s="11">
        <v>17389</v>
      </c>
      <c r="D9" s="11">
        <v>14314</v>
      </c>
      <c r="E9" s="11">
        <v>3</v>
      </c>
      <c r="F9" s="11">
        <v>31706</v>
      </c>
    </row>
    <row r="10" spans="1:6" x14ac:dyDescent="0.2">
      <c r="A10" s="8">
        <v>2022</v>
      </c>
      <c r="B10" s="6" t="s">
        <v>11</v>
      </c>
      <c r="C10" s="11">
        <v>16990</v>
      </c>
      <c r="D10" s="11">
        <v>11806</v>
      </c>
      <c r="E10" s="11">
        <v>28</v>
      </c>
      <c r="F10" s="11">
        <v>28824</v>
      </c>
    </row>
    <row r="11" spans="1:6" x14ac:dyDescent="0.2">
      <c r="A11" s="8">
        <v>2022</v>
      </c>
      <c r="B11" s="6" t="s">
        <v>32</v>
      </c>
      <c r="C11" s="11">
        <v>35782</v>
      </c>
      <c r="D11" s="11">
        <v>33669</v>
      </c>
      <c r="E11" s="11">
        <v>4</v>
      </c>
      <c r="F11" s="11">
        <v>69455</v>
      </c>
    </row>
    <row r="12" spans="1:6" x14ac:dyDescent="0.2">
      <c r="A12" s="8">
        <v>2022</v>
      </c>
      <c r="B12" s="6" t="s">
        <v>12</v>
      </c>
      <c r="C12" s="11">
        <v>6630</v>
      </c>
      <c r="D12" s="11">
        <v>5076</v>
      </c>
      <c r="E12" s="11">
        <v>4</v>
      </c>
      <c r="F12" s="11">
        <v>11710</v>
      </c>
    </row>
    <row r="13" spans="1:6" x14ac:dyDescent="0.2">
      <c r="A13" s="8">
        <v>2022</v>
      </c>
      <c r="B13" s="6" t="s">
        <v>13</v>
      </c>
      <c r="C13" s="11">
        <v>24531</v>
      </c>
      <c r="D13" s="11">
        <v>18334</v>
      </c>
      <c r="E13" s="11">
        <v>2</v>
      </c>
      <c r="F13" s="11">
        <v>42867</v>
      </c>
    </row>
    <row r="14" spans="1:6" x14ac:dyDescent="0.2">
      <c r="A14" s="8">
        <v>2022</v>
      </c>
      <c r="B14" s="6" t="s">
        <v>14</v>
      </c>
      <c r="C14" s="11">
        <v>11830</v>
      </c>
      <c r="D14" s="11">
        <v>8787</v>
      </c>
      <c r="E14" s="11">
        <v>2</v>
      </c>
      <c r="F14" s="11">
        <v>20619</v>
      </c>
    </row>
    <row r="15" spans="1:6" x14ac:dyDescent="0.2">
      <c r="A15" s="8">
        <v>2022</v>
      </c>
      <c r="B15" s="6" t="s">
        <v>15</v>
      </c>
      <c r="C15" s="11">
        <v>10217</v>
      </c>
      <c r="D15" s="11">
        <v>8355</v>
      </c>
      <c r="E15" s="11">
        <v>3</v>
      </c>
      <c r="F15" s="11">
        <v>18575</v>
      </c>
    </row>
    <row r="16" spans="1:6" x14ac:dyDescent="0.2">
      <c r="A16" s="8">
        <v>2022</v>
      </c>
      <c r="B16" s="6" t="s">
        <v>16</v>
      </c>
      <c r="C16" s="11">
        <v>32041</v>
      </c>
      <c r="D16" s="11">
        <v>24323</v>
      </c>
      <c r="E16" s="11">
        <v>24</v>
      </c>
      <c r="F16" s="11">
        <v>56388</v>
      </c>
    </row>
    <row r="17" spans="1:6" x14ac:dyDescent="0.2">
      <c r="A17" s="8">
        <v>2022</v>
      </c>
      <c r="B17" s="6" t="s">
        <v>17</v>
      </c>
      <c r="C17" s="11">
        <v>55529</v>
      </c>
      <c r="D17" s="11">
        <v>45192</v>
      </c>
      <c r="E17" s="11">
        <v>13</v>
      </c>
      <c r="F17" s="11">
        <v>100734</v>
      </c>
    </row>
    <row r="18" spans="1:6" x14ac:dyDescent="0.2">
      <c r="A18" s="8">
        <v>2022</v>
      </c>
      <c r="B18" s="6" t="s">
        <v>34</v>
      </c>
      <c r="C18" s="11">
        <v>19022</v>
      </c>
      <c r="D18" s="11">
        <v>13786</v>
      </c>
      <c r="E18" s="11">
        <v>14</v>
      </c>
      <c r="F18" s="11">
        <v>32822</v>
      </c>
    </row>
    <row r="19" spans="1:6" x14ac:dyDescent="0.2">
      <c r="A19" s="8">
        <v>2022</v>
      </c>
      <c r="B19" s="6" t="s">
        <v>18</v>
      </c>
      <c r="C19" s="11">
        <v>9048</v>
      </c>
      <c r="D19" s="11">
        <v>6843</v>
      </c>
      <c r="E19" s="11">
        <v>6</v>
      </c>
      <c r="F19" s="11">
        <v>15897</v>
      </c>
    </row>
    <row r="20" spans="1:6" x14ac:dyDescent="0.2">
      <c r="A20" s="8">
        <v>2022</v>
      </c>
      <c r="B20" s="6" t="s">
        <v>19</v>
      </c>
      <c r="C20" s="11">
        <v>4530</v>
      </c>
      <c r="D20" s="11">
        <v>3210</v>
      </c>
      <c r="E20" s="11">
        <v>0</v>
      </c>
      <c r="F20" s="11">
        <v>7740</v>
      </c>
    </row>
    <row r="21" spans="1:6" x14ac:dyDescent="0.2">
      <c r="A21" s="8">
        <v>2022</v>
      </c>
      <c r="B21" s="6" t="s">
        <v>20</v>
      </c>
      <c r="C21" s="11">
        <v>21431</v>
      </c>
      <c r="D21" s="11">
        <v>16698</v>
      </c>
      <c r="E21" s="11">
        <v>5</v>
      </c>
      <c r="F21" s="11">
        <v>38134</v>
      </c>
    </row>
    <row r="22" spans="1:6" x14ac:dyDescent="0.2">
      <c r="A22" s="8">
        <v>2022</v>
      </c>
      <c r="B22" s="6" t="s">
        <v>21</v>
      </c>
      <c r="C22" s="11">
        <v>16105</v>
      </c>
      <c r="D22" s="11">
        <v>13967</v>
      </c>
      <c r="E22" s="11">
        <v>6</v>
      </c>
      <c r="F22" s="11">
        <v>30078</v>
      </c>
    </row>
    <row r="23" spans="1:6" x14ac:dyDescent="0.2">
      <c r="A23" s="8">
        <v>2022</v>
      </c>
      <c r="B23" s="6" t="s">
        <v>22</v>
      </c>
      <c r="C23" s="11">
        <v>23746</v>
      </c>
      <c r="D23" s="11">
        <v>20290</v>
      </c>
      <c r="E23" s="11">
        <v>14</v>
      </c>
      <c r="F23" s="11">
        <v>44050</v>
      </c>
    </row>
    <row r="24" spans="1:6" x14ac:dyDescent="0.2">
      <c r="A24" s="8">
        <v>2022</v>
      </c>
      <c r="B24" s="6" t="s">
        <v>35</v>
      </c>
      <c r="C24" s="11">
        <v>7629</v>
      </c>
      <c r="D24" s="11">
        <v>5920</v>
      </c>
      <c r="E24" s="11">
        <v>2</v>
      </c>
      <c r="F24" s="11">
        <v>13551</v>
      </c>
    </row>
    <row r="25" spans="1:6" x14ac:dyDescent="0.2">
      <c r="A25" s="8">
        <v>2022</v>
      </c>
      <c r="B25" s="6" t="s">
        <v>23</v>
      </c>
      <c r="C25" s="11">
        <v>5345</v>
      </c>
      <c r="D25" s="11">
        <v>3341</v>
      </c>
      <c r="E25" s="11">
        <v>5</v>
      </c>
      <c r="F25" s="11">
        <v>8691</v>
      </c>
    </row>
    <row r="26" spans="1:6" x14ac:dyDescent="0.2">
      <c r="A26" s="8">
        <v>2022</v>
      </c>
      <c r="B26" s="6" t="s">
        <v>24</v>
      </c>
      <c r="C26" s="11">
        <v>11477</v>
      </c>
      <c r="D26" s="11">
        <v>8850</v>
      </c>
      <c r="E26" s="11">
        <v>1</v>
      </c>
      <c r="F26" s="11">
        <v>20328</v>
      </c>
    </row>
    <row r="27" spans="1:6" x14ac:dyDescent="0.2">
      <c r="A27" s="8">
        <v>2022</v>
      </c>
      <c r="B27" s="6" t="s">
        <v>25</v>
      </c>
      <c r="C27" s="11">
        <v>10204</v>
      </c>
      <c r="D27" s="11">
        <v>7262</v>
      </c>
      <c r="E27" s="11">
        <v>2</v>
      </c>
      <c r="F27" s="11">
        <v>17468</v>
      </c>
    </row>
    <row r="28" spans="1:6" x14ac:dyDescent="0.2">
      <c r="A28" s="8">
        <v>2022</v>
      </c>
      <c r="B28" s="6" t="s">
        <v>26</v>
      </c>
      <c r="C28" s="11">
        <v>13005</v>
      </c>
      <c r="D28" s="11">
        <v>8704</v>
      </c>
      <c r="E28" s="11">
        <v>12</v>
      </c>
      <c r="F28" s="11">
        <v>21721</v>
      </c>
    </row>
    <row r="29" spans="1:6" x14ac:dyDescent="0.2">
      <c r="A29" s="8">
        <v>2022</v>
      </c>
      <c r="B29" s="6" t="s">
        <v>27</v>
      </c>
      <c r="C29" s="11">
        <v>8413</v>
      </c>
      <c r="D29" s="11">
        <v>6572</v>
      </c>
      <c r="E29" s="11">
        <v>3</v>
      </c>
      <c r="F29" s="11">
        <v>14988</v>
      </c>
    </row>
    <row r="30" spans="1:6" x14ac:dyDescent="0.2">
      <c r="A30" s="8">
        <v>2022</v>
      </c>
      <c r="B30" s="6" t="s">
        <v>28</v>
      </c>
      <c r="C30" s="11">
        <v>12515</v>
      </c>
      <c r="D30" s="11">
        <v>9741</v>
      </c>
      <c r="E30" s="11">
        <v>3</v>
      </c>
      <c r="F30" s="11">
        <v>22259</v>
      </c>
    </row>
    <row r="31" spans="1:6" x14ac:dyDescent="0.2">
      <c r="A31" s="8">
        <v>2022</v>
      </c>
      <c r="B31" s="6" t="s">
        <v>29</v>
      </c>
      <c r="C31" s="11">
        <v>4346</v>
      </c>
      <c r="D31" s="11">
        <v>3689</v>
      </c>
      <c r="E31" s="11">
        <v>0</v>
      </c>
      <c r="F31" s="11">
        <v>8035</v>
      </c>
    </row>
    <row r="32" spans="1:6" x14ac:dyDescent="0.2">
      <c r="A32" s="8">
        <v>2022</v>
      </c>
      <c r="B32" s="6" t="s">
        <v>36</v>
      </c>
      <c r="C32" s="11">
        <v>32983</v>
      </c>
      <c r="D32" s="11">
        <v>28560</v>
      </c>
      <c r="E32" s="11">
        <v>12</v>
      </c>
      <c r="F32" s="11">
        <v>61555</v>
      </c>
    </row>
    <row r="33" spans="1:6" x14ac:dyDescent="0.2">
      <c r="A33" s="8">
        <v>2022</v>
      </c>
      <c r="B33" s="6" t="s">
        <v>30</v>
      </c>
      <c r="C33" s="11">
        <v>8255</v>
      </c>
      <c r="D33" s="11">
        <v>6948</v>
      </c>
      <c r="E33" s="11">
        <v>4</v>
      </c>
      <c r="F33" s="11">
        <v>15207</v>
      </c>
    </row>
    <row r="34" spans="1:6" x14ac:dyDescent="0.2">
      <c r="A34" s="8">
        <v>2022</v>
      </c>
      <c r="B34" s="6" t="s">
        <v>31</v>
      </c>
      <c r="C34" s="11">
        <v>7146</v>
      </c>
      <c r="D34" s="11">
        <v>5228</v>
      </c>
      <c r="E34" s="11">
        <v>2</v>
      </c>
      <c r="F34" s="11">
        <v>12376</v>
      </c>
    </row>
    <row r="35" spans="1:6" x14ac:dyDescent="0.2">
      <c r="A35" s="9">
        <v>2021</v>
      </c>
      <c r="B35" s="7" t="s">
        <v>2</v>
      </c>
      <c r="C35" s="10">
        <v>637243</v>
      </c>
      <c r="D35" s="10">
        <v>472733</v>
      </c>
      <c r="E35" s="10">
        <v>146</v>
      </c>
      <c r="F35" s="10">
        <v>1110122</v>
      </c>
    </row>
    <row r="36" spans="1:6" x14ac:dyDescent="0.2">
      <c r="A36" s="8">
        <v>2021</v>
      </c>
      <c r="B36" s="6" t="s">
        <v>5</v>
      </c>
      <c r="C36" s="11">
        <v>5457</v>
      </c>
      <c r="D36" s="11">
        <v>4255</v>
      </c>
      <c r="E36" s="11">
        <v>0</v>
      </c>
      <c r="F36" s="11">
        <v>9712</v>
      </c>
    </row>
    <row r="37" spans="1:6" x14ac:dyDescent="0.2">
      <c r="A37" s="8">
        <v>2021</v>
      </c>
      <c r="B37" s="6" t="s">
        <v>6</v>
      </c>
      <c r="C37" s="11">
        <v>17937</v>
      </c>
      <c r="D37" s="11">
        <v>10655</v>
      </c>
      <c r="E37" s="11">
        <v>4</v>
      </c>
      <c r="F37" s="11">
        <v>28596</v>
      </c>
    </row>
    <row r="38" spans="1:6" x14ac:dyDescent="0.2">
      <c r="A38" s="8">
        <v>2021</v>
      </c>
      <c r="B38" s="6" t="s">
        <v>7</v>
      </c>
      <c r="C38" s="11">
        <v>3605</v>
      </c>
      <c r="D38" s="11">
        <v>2320</v>
      </c>
      <c r="E38" s="11">
        <v>0</v>
      </c>
      <c r="F38" s="11">
        <v>5925</v>
      </c>
    </row>
    <row r="39" spans="1:6" x14ac:dyDescent="0.2">
      <c r="A39" s="8">
        <v>2021</v>
      </c>
      <c r="B39" s="6" t="s">
        <v>8</v>
      </c>
      <c r="C39" s="11">
        <v>4280</v>
      </c>
      <c r="D39" s="11">
        <v>3225</v>
      </c>
      <c r="E39" s="11">
        <v>4</v>
      </c>
      <c r="F39" s="11">
        <v>7509</v>
      </c>
    </row>
    <row r="40" spans="1:6" x14ac:dyDescent="0.2">
      <c r="A40" s="8">
        <v>2021</v>
      </c>
      <c r="B40" s="6" t="s">
        <v>33</v>
      </c>
      <c r="C40" s="11">
        <v>13362</v>
      </c>
      <c r="D40" s="11">
        <v>10447</v>
      </c>
      <c r="E40" s="11">
        <v>5</v>
      </c>
      <c r="F40" s="11">
        <v>23814</v>
      </c>
    </row>
    <row r="41" spans="1:6" x14ac:dyDescent="0.2">
      <c r="A41" s="8">
        <v>2021</v>
      </c>
      <c r="B41" s="6" t="s">
        <v>9</v>
      </c>
      <c r="C41" s="11">
        <v>4271</v>
      </c>
      <c r="D41" s="11">
        <v>2849</v>
      </c>
      <c r="E41" s="11">
        <v>1</v>
      </c>
      <c r="F41" s="11">
        <v>7121</v>
      </c>
    </row>
    <row r="42" spans="1:6" x14ac:dyDescent="0.2">
      <c r="A42" s="8">
        <v>2021</v>
      </c>
      <c r="B42" s="6" t="s">
        <v>10</v>
      </c>
      <c r="C42" s="11">
        <v>22329</v>
      </c>
      <c r="D42" s="11">
        <v>17532</v>
      </c>
      <c r="E42" s="11">
        <v>4</v>
      </c>
      <c r="F42" s="11">
        <v>39865</v>
      </c>
    </row>
    <row r="43" spans="1:6" x14ac:dyDescent="0.2">
      <c r="A43" s="8">
        <v>2021</v>
      </c>
      <c r="B43" s="6" t="s">
        <v>11</v>
      </c>
      <c r="C43" s="11">
        <v>18592</v>
      </c>
      <c r="D43" s="11">
        <v>13110</v>
      </c>
      <c r="E43" s="11">
        <v>14</v>
      </c>
      <c r="F43" s="11">
        <v>31716</v>
      </c>
    </row>
    <row r="44" spans="1:6" x14ac:dyDescent="0.2">
      <c r="A44" s="8">
        <v>2021</v>
      </c>
      <c r="B44" s="6" t="s">
        <v>32</v>
      </c>
      <c r="C44" s="11">
        <v>55694</v>
      </c>
      <c r="D44" s="11">
        <v>44664</v>
      </c>
      <c r="E44" s="11">
        <v>5</v>
      </c>
      <c r="F44" s="11">
        <v>100363</v>
      </c>
    </row>
    <row r="45" spans="1:6" x14ac:dyDescent="0.2">
      <c r="A45" s="8">
        <v>2021</v>
      </c>
      <c r="B45" s="6" t="s">
        <v>12</v>
      </c>
      <c r="C45" s="11">
        <v>7696</v>
      </c>
      <c r="D45" s="11">
        <v>6051</v>
      </c>
      <c r="E45" s="11">
        <v>3</v>
      </c>
      <c r="F45" s="11">
        <v>13750</v>
      </c>
    </row>
    <row r="46" spans="1:6" x14ac:dyDescent="0.2">
      <c r="A46" s="8">
        <v>2021</v>
      </c>
      <c r="B46" s="6" t="s">
        <v>13</v>
      </c>
      <c r="C46" s="11">
        <v>32593</v>
      </c>
      <c r="D46" s="11">
        <v>23707</v>
      </c>
      <c r="E46" s="11">
        <v>2</v>
      </c>
      <c r="F46" s="11">
        <v>56302</v>
      </c>
    </row>
    <row r="47" spans="1:6" x14ac:dyDescent="0.2">
      <c r="A47" s="8">
        <v>2021</v>
      </c>
      <c r="B47" s="6" t="s">
        <v>14</v>
      </c>
      <c r="C47" s="11">
        <v>16375</v>
      </c>
      <c r="D47" s="11">
        <v>11798</v>
      </c>
      <c r="E47" s="11">
        <v>4</v>
      </c>
      <c r="F47" s="11">
        <v>28177</v>
      </c>
    </row>
    <row r="48" spans="1:6" x14ac:dyDescent="0.2">
      <c r="A48" s="8">
        <v>2021</v>
      </c>
      <c r="B48" s="6" t="s">
        <v>15</v>
      </c>
      <c r="C48" s="11">
        <v>14557</v>
      </c>
      <c r="D48" s="11">
        <v>10548</v>
      </c>
      <c r="E48" s="11">
        <v>1</v>
      </c>
      <c r="F48" s="11">
        <v>25106</v>
      </c>
    </row>
    <row r="49" spans="1:6" x14ac:dyDescent="0.2">
      <c r="A49" s="8">
        <v>2021</v>
      </c>
      <c r="B49" s="6" t="s">
        <v>16</v>
      </c>
      <c r="C49" s="11">
        <v>43191</v>
      </c>
      <c r="D49" s="11">
        <v>31432</v>
      </c>
      <c r="E49" s="11">
        <v>7</v>
      </c>
      <c r="F49" s="11">
        <v>74630</v>
      </c>
    </row>
    <row r="50" spans="1:6" x14ac:dyDescent="0.2">
      <c r="A50" s="8">
        <v>2021</v>
      </c>
      <c r="B50" s="6" t="s">
        <v>17</v>
      </c>
      <c r="C50" s="11">
        <v>88133</v>
      </c>
      <c r="D50" s="11">
        <v>63950</v>
      </c>
      <c r="E50" s="11">
        <v>7</v>
      </c>
      <c r="F50" s="11">
        <v>152090</v>
      </c>
    </row>
    <row r="51" spans="1:6" x14ac:dyDescent="0.2">
      <c r="A51" s="8">
        <v>2021</v>
      </c>
      <c r="B51" s="6" t="s">
        <v>34</v>
      </c>
      <c r="C51" s="11">
        <v>27354</v>
      </c>
      <c r="D51" s="11">
        <v>19516</v>
      </c>
      <c r="E51" s="11">
        <v>4</v>
      </c>
      <c r="F51" s="11">
        <v>46874</v>
      </c>
    </row>
    <row r="52" spans="1:6" x14ac:dyDescent="0.2">
      <c r="A52" s="8">
        <v>2021</v>
      </c>
      <c r="B52" s="6" t="s">
        <v>18</v>
      </c>
      <c r="C52" s="11">
        <v>13152</v>
      </c>
      <c r="D52" s="11">
        <v>9071</v>
      </c>
      <c r="E52" s="11">
        <v>1</v>
      </c>
      <c r="F52" s="11">
        <v>22224</v>
      </c>
    </row>
    <row r="53" spans="1:6" x14ac:dyDescent="0.2">
      <c r="A53" s="8">
        <v>2021</v>
      </c>
      <c r="B53" s="6" t="s">
        <v>19</v>
      </c>
      <c r="C53" s="11">
        <v>6038</v>
      </c>
      <c r="D53" s="11">
        <v>4258</v>
      </c>
      <c r="E53" s="11">
        <v>1</v>
      </c>
      <c r="F53" s="11">
        <v>10297</v>
      </c>
    </row>
    <row r="54" spans="1:6" x14ac:dyDescent="0.2">
      <c r="A54" s="8">
        <v>2021</v>
      </c>
      <c r="B54" s="6" t="s">
        <v>20</v>
      </c>
      <c r="C54" s="11">
        <v>26139</v>
      </c>
      <c r="D54" s="11">
        <v>19083</v>
      </c>
      <c r="E54" s="11">
        <v>12</v>
      </c>
      <c r="F54" s="11">
        <v>45234</v>
      </c>
    </row>
    <row r="55" spans="1:6" x14ac:dyDescent="0.2">
      <c r="A55" s="8">
        <v>2021</v>
      </c>
      <c r="B55" s="6" t="s">
        <v>21</v>
      </c>
      <c r="C55" s="11">
        <v>22511</v>
      </c>
      <c r="D55" s="11">
        <v>17740</v>
      </c>
      <c r="E55" s="11">
        <v>6</v>
      </c>
      <c r="F55" s="11">
        <v>40257</v>
      </c>
    </row>
    <row r="56" spans="1:6" x14ac:dyDescent="0.2">
      <c r="A56" s="8">
        <v>2021</v>
      </c>
      <c r="B56" s="6" t="s">
        <v>22</v>
      </c>
      <c r="C56" s="11">
        <v>36958</v>
      </c>
      <c r="D56" s="11">
        <v>28970</v>
      </c>
      <c r="E56" s="11">
        <v>8</v>
      </c>
      <c r="F56" s="11">
        <v>65936</v>
      </c>
    </row>
    <row r="57" spans="1:6" x14ac:dyDescent="0.2">
      <c r="A57" s="8">
        <v>2021</v>
      </c>
      <c r="B57" s="6" t="s">
        <v>35</v>
      </c>
      <c r="C57" s="11">
        <v>10387</v>
      </c>
      <c r="D57" s="11">
        <v>7611</v>
      </c>
      <c r="E57" s="11">
        <v>5</v>
      </c>
      <c r="F57" s="11">
        <v>18003</v>
      </c>
    </row>
    <row r="58" spans="1:6" x14ac:dyDescent="0.2">
      <c r="A58" s="8">
        <v>2021</v>
      </c>
      <c r="B58" s="6" t="s">
        <v>23</v>
      </c>
      <c r="C58" s="11">
        <v>6863</v>
      </c>
      <c r="D58" s="11">
        <v>4350</v>
      </c>
      <c r="E58" s="11">
        <v>0</v>
      </c>
      <c r="F58" s="11">
        <v>11213</v>
      </c>
    </row>
    <row r="59" spans="1:6" x14ac:dyDescent="0.2">
      <c r="A59" s="8">
        <v>2021</v>
      </c>
      <c r="B59" s="6" t="s">
        <v>24</v>
      </c>
      <c r="C59" s="11">
        <v>14515</v>
      </c>
      <c r="D59" s="11">
        <v>10678</v>
      </c>
      <c r="E59" s="11">
        <v>4</v>
      </c>
      <c r="F59" s="11">
        <v>25197</v>
      </c>
    </row>
    <row r="60" spans="1:6" x14ac:dyDescent="0.2">
      <c r="A60" s="8">
        <v>2021</v>
      </c>
      <c r="B60" s="6" t="s">
        <v>25</v>
      </c>
      <c r="C60" s="11">
        <v>13893</v>
      </c>
      <c r="D60" s="11">
        <v>9866</v>
      </c>
      <c r="E60" s="11">
        <v>3</v>
      </c>
      <c r="F60" s="11">
        <v>23762</v>
      </c>
    </row>
    <row r="61" spans="1:6" x14ac:dyDescent="0.2">
      <c r="A61" s="8">
        <v>2021</v>
      </c>
      <c r="B61" s="6" t="s">
        <v>26</v>
      </c>
      <c r="C61" s="11">
        <v>15139</v>
      </c>
      <c r="D61" s="11">
        <v>10105</v>
      </c>
      <c r="E61" s="11">
        <v>29</v>
      </c>
      <c r="F61" s="11">
        <v>25273</v>
      </c>
    </row>
    <row r="62" spans="1:6" x14ac:dyDescent="0.2">
      <c r="A62" s="8">
        <v>2021</v>
      </c>
      <c r="B62" s="6" t="s">
        <v>27</v>
      </c>
      <c r="C62" s="11">
        <v>10874</v>
      </c>
      <c r="D62" s="11">
        <v>8315</v>
      </c>
      <c r="E62" s="11">
        <v>0</v>
      </c>
      <c r="F62" s="11">
        <v>19189</v>
      </c>
    </row>
    <row r="63" spans="1:6" x14ac:dyDescent="0.2">
      <c r="A63" s="8">
        <v>2021</v>
      </c>
      <c r="B63" s="6" t="s">
        <v>28</v>
      </c>
      <c r="C63" s="11">
        <v>15173</v>
      </c>
      <c r="D63" s="11">
        <v>11483</v>
      </c>
      <c r="E63" s="11">
        <v>5</v>
      </c>
      <c r="F63" s="11">
        <v>26661</v>
      </c>
    </row>
    <row r="64" spans="1:6" x14ac:dyDescent="0.2">
      <c r="A64" s="8">
        <v>2021</v>
      </c>
      <c r="B64" s="6" t="s">
        <v>29</v>
      </c>
      <c r="C64" s="11">
        <v>7053</v>
      </c>
      <c r="D64" s="11">
        <v>5278</v>
      </c>
      <c r="E64" s="11">
        <v>0</v>
      </c>
      <c r="F64" s="11">
        <v>12331</v>
      </c>
    </row>
    <row r="65" spans="1:6" x14ac:dyDescent="0.2">
      <c r="A65" s="8">
        <v>2021</v>
      </c>
      <c r="B65" s="6" t="s">
        <v>36</v>
      </c>
      <c r="C65" s="11">
        <v>43560</v>
      </c>
      <c r="D65" s="11">
        <v>35489</v>
      </c>
      <c r="E65" s="11">
        <v>4</v>
      </c>
      <c r="F65" s="11">
        <v>79053</v>
      </c>
    </row>
    <row r="66" spans="1:6" x14ac:dyDescent="0.2">
      <c r="A66" s="8">
        <v>2021</v>
      </c>
      <c r="B66" s="6" t="s">
        <v>30</v>
      </c>
      <c r="C66" s="11">
        <v>10689</v>
      </c>
      <c r="D66" s="11">
        <v>8308</v>
      </c>
      <c r="E66" s="11">
        <v>2</v>
      </c>
      <c r="F66" s="11">
        <v>18999</v>
      </c>
    </row>
    <row r="67" spans="1:6" x14ac:dyDescent="0.2">
      <c r="A67" s="8">
        <v>2021</v>
      </c>
      <c r="B67" s="6" t="s">
        <v>31</v>
      </c>
      <c r="C67" s="11">
        <v>8873</v>
      </c>
      <c r="D67" s="11">
        <v>6069</v>
      </c>
      <c r="E67" s="11">
        <v>1</v>
      </c>
      <c r="F67" s="11">
        <v>14943</v>
      </c>
    </row>
    <row r="68" spans="1:6" x14ac:dyDescent="0.2">
      <c r="A68" s="9">
        <v>2020</v>
      </c>
      <c r="B68" s="7" t="s">
        <v>2</v>
      </c>
      <c r="C68" s="10">
        <v>628839</v>
      </c>
      <c r="D68" s="10">
        <v>444366</v>
      </c>
      <c r="E68" s="10">
        <v>125</v>
      </c>
      <c r="F68" s="10">
        <v>1073330</v>
      </c>
    </row>
    <row r="69" spans="1:6" x14ac:dyDescent="0.2">
      <c r="A69" s="8">
        <v>2020</v>
      </c>
      <c r="B69" s="6" t="s">
        <v>5</v>
      </c>
      <c r="C69" s="11">
        <v>5578</v>
      </c>
      <c r="D69" s="11">
        <v>3968</v>
      </c>
      <c r="E69" s="11">
        <v>2</v>
      </c>
      <c r="F69" s="11">
        <v>9548</v>
      </c>
    </row>
    <row r="70" spans="1:6" x14ac:dyDescent="0.2">
      <c r="A70" s="8">
        <v>2020</v>
      </c>
      <c r="B70" s="6" t="s">
        <v>6</v>
      </c>
      <c r="C70" s="11">
        <v>20190</v>
      </c>
      <c r="D70" s="11">
        <v>12458</v>
      </c>
      <c r="E70" s="11">
        <v>14</v>
      </c>
      <c r="F70" s="11">
        <v>32662</v>
      </c>
    </row>
    <row r="71" spans="1:6" x14ac:dyDescent="0.2">
      <c r="A71" s="8">
        <v>2020</v>
      </c>
      <c r="B71" s="6" t="s">
        <v>7</v>
      </c>
      <c r="C71" s="11">
        <v>2924</v>
      </c>
      <c r="D71" s="11">
        <v>1943</v>
      </c>
      <c r="E71" s="11">
        <v>0</v>
      </c>
      <c r="F71" s="11">
        <v>4867</v>
      </c>
    </row>
    <row r="72" spans="1:6" x14ac:dyDescent="0.2">
      <c r="A72" s="8">
        <v>2020</v>
      </c>
      <c r="B72" s="6" t="s">
        <v>8</v>
      </c>
      <c r="C72" s="11">
        <v>4430</v>
      </c>
      <c r="D72" s="11">
        <v>3118</v>
      </c>
      <c r="E72" s="11">
        <v>1</v>
      </c>
      <c r="F72" s="11">
        <v>7549</v>
      </c>
    </row>
    <row r="73" spans="1:6" x14ac:dyDescent="0.2">
      <c r="A73" s="8">
        <v>2020</v>
      </c>
      <c r="B73" s="6" t="s">
        <v>33</v>
      </c>
      <c r="C73" s="11">
        <v>16034</v>
      </c>
      <c r="D73" s="11">
        <v>12149</v>
      </c>
      <c r="E73" s="11">
        <v>7</v>
      </c>
      <c r="F73" s="11">
        <v>28190</v>
      </c>
    </row>
    <row r="74" spans="1:6" x14ac:dyDescent="0.2">
      <c r="A74" s="8">
        <v>2020</v>
      </c>
      <c r="B74" s="6" t="s">
        <v>9</v>
      </c>
      <c r="C74" s="11">
        <v>3694</v>
      </c>
      <c r="D74" s="11">
        <v>2363</v>
      </c>
      <c r="E74" s="11">
        <v>0</v>
      </c>
      <c r="F74" s="11">
        <v>6057</v>
      </c>
    </row>
    <row r="75" spans="1:6" x14ac:dyDescent="0.2">
      <c r="A75" s="8">
        <v>2020</v>
      </c>
      <c r="B75" s="6" t="s">
        <v>10</v>
      </c>
      <c r="C75" s="11">
        <v>22400</v>
      </c>
      <c r="D75" s="11">
        <v>16503</v>
      </c>
      <c r="E75" s="11">
        <v>5</v>
      </c>
      <c r="F75" s="11">
        <v>38908</v>
      </c>
    </row>
    <row r="76" spans="1:6" x14ac:dyDescent="0.2">
      <c r="A76" s="8">
        <v>2020</v>
      </c>
      <c r="B76" s="6" t="s">
        <v>11</v>
      </c>
      <c r="C76" s="11">
        <v>23657</v>
      </c>
      <c r="D76" s="11">
        <v>15579</v>
      </c>
      <c r="E76" s="11">
        <v>10</v>
      </c>
      <c r="F76" s="11">
        <v>39246</v>
      </c>
    </row>
    <row r="77" spans="1:6" x14ac:dyDescent="0.2">
      <c r="A77" s="8">
        <v>2020</v>
      </c>
      <c r="B77" s="6" t="s">
        <v>32</v>
      </c>
      <c r="C77" s="11">
        <v>61938</v>
      </c>
      <c r="D77" s="11">
        <v>45353</v>
      </c>
      <c r="E77" s="11">
        <v>1</v>
      </c>
      <c r="F77" s="11">
        <v>107292</v>
      </c>
    </row>
    <row r="78" spans="1:6" x14ac:dyDescent="0.2">
      <c r="A78" s="8">
        <v>2020</v>
      </c>
      <c r="B78" s="6" t="s">
        <v>12</v>
      </c>
      <c r="C78" s="11">
        <v>8013</v>
      </c>
      <c r="D78" s="11">
        <v>5929</v>
      </c>
      <c r="E78" s="11">
        <v>3</v>
      </c>
      <c r="F78" s="11">
        <v>13945</v>
      </c>
    </row>
    <row r="79" spans="1:6" x14ac:dyDescent="0.2">
      <c r="A79" s="8">
        <v>2020</v>
      </c>
      <c r="B79" s="6" t="s">
        <v>13</v>
      </c>
      <c r="C79" s="11">
        <v>30678</v>
      </c>
      <c r="D79" s="11">
        <v>20995</v>
      </c>
      <c r="E79" s="11">
        <v>4</v>
      </c>
      <c r="F79" s="11">
        <v>51677</v>
      </c>
    </row>
    <row r="80" spans="1:6" x14ac:dyDescent="0.2">
      <c r="A80" s="8">
        <v>2020</v>
      </c>
      <c r="B80" s="6" t="s">
        <v>14</v>
      </c>
      <c r="C80" s="11">
        <v>15375</v>
      </c>
      <c r="D80" s="11">
        <v>10482</v>
      </c>
      <c r="E80" s="11">
        <v>2</v>
      </c>
      <c r="F80" s="11">
        <v>25859</v>
      </c>
    </row>
    <row r="81" spans="1:6" x14ac:dyDescent="0.2">
      <c r="A81" s="8">
        <v>2020</v>
      </c>
      <c r="B81" s="6" t="s">
        <v>15</v>
      </c>
      <c r="C81" s="11">
        <v>13071</v>
      </c>
      <c r="D81" s="11">
        <v>9583</v>
      </c>
      <c r="E81" s="11">
        <v>1</v>
      </c>
      <c r="F81" s="11">
        <v>22655</v>
      </c>
    </row>
    <row r="82" spans="1:6" x14ac:dyDescent="0.2">
      <c r="A82" s="8">
        <v>2020</v>
      </c>
      <c r="B82" s="6" t="s">
        <v>16</v>
      </c>
      <c r="C82" s="11">
        <v>37428</v>
      </c>
      <c r="D82" s="11">
        <v>27023</v>
      </c>
      <c r="E82" s="11">
        <v>10</v>
      </c>
      <c r="F82" s="11">
        <v>64461</v>
      </c>
    </row>
    <row r="83" spans="1:6" x14ac:dyDescent="0.2">
      <c r="A83" s="8">
        <v>2020</v>
      </c>
      <c r="B83" s="6" t="s">
        <v>17</v>
      </c>
      <c r="C83" s="11">
        <v>91603</v>
      </c>
      <c r="D83" s="11">
        <v>61057</v>
      </c>
      <c r="E83" s="11">
        <v>8</v>
      </c>
      <c r="F83" s="11">
        <v>152668</v>
      </c>
    </row>
    <row r="84" spans="1:6" x14ac:dyDescent="0.2">
      <c r="A84" s="8">
        <v>2020</v>
      </c>
      <c r="B84" s="6" t="s">
        <v>34</v>
      </c>
      <c r="C84" s="11">
        <v>21364</v>
      </c>
      <c r="D84" s="11">
        <v>15249</v>
      </c>
      <c r="E84" s="11">
        <v>1</v>
      </c>
      <c r="F84" s="11">
        <v>36614</v>
      </c>
    </row>
    <row r="85" spans="1:6" x14ac:dyDescent="0.2">
      <c r="A85" s="8">
        <v>2020</v>
      </c>
      <c r="B85" s="6" t="s">
        <v>18</v>
      </c>
      <c r="C85" s="11">
        <v>10960</v>
      </c>
      <c r="D85" s="11">
        <v>7481</v>
      </c>
      <c r="E85" s="11">
        <v>1</v>
      </c>
      <c r="F85" s="11">
        <v>18442</v>
      </c>
    </row>
    <row r="86" spans="1:6" x14ac:dyDescent="0.2">
      <c r="A86" s="8">
        <v>2020</v>
      </c>
      <c r="B86" s="6" t="s">
        <v>19</v>
      </c>
      <c r="C86" s="11">
        <v>5104</v>
      </c>
      <c r="D86" s="11">
        <v>3603</v>
      </c>
      <c r="E86" s="11">
        <v>1</v>
      </c>
      <c r="F86" s="11">
        <v>8708</v>
      </c>
    </row>
    <row r="87" spans="1:6" x14ac:dyDescent="0.2">
      <c r="A87" s="8">
        <v>2020</v>
      </c>
      <c r="B87" s="6" t="s">
        <v>20</v>
      </c>
      <c r="C87" s="11">
        <v>24719</v>
      </c>
      <c r="D87" s="11">
        <v>17694</v>
      </c>
      <c r="E87" s="11">
        <v>5</v>
      </c>
      <c r="F87" s="11">
        <v>42418</v>
      </c>
    </row>
    <row r="88" spans="1:6" x14ac:dyDescent="0.2">
      <c r="A88" s="8">
        <v>2020</v>
      </c>
      <c r="B88" s="6" t="s">
        <v>21</v>
      </c>
      <c r="C88" s="11">
        <v>18796</v>
      </c>
      <c r="D88" s="11">
        <v>14272</v>
      </c>
      <c r="E88" s="11">
        <v>4</v>
      </c>
      <c r="F88" s="11">
        <v>33072</v>
      </c>
    </row>
    <row r="89" spans="1:6" x14ac:dyDescent="0.2">
      <c r="A89" s="8">
        <v>2020</v>
      </c>
      <c r="B89" s="6" t="s">
        <v>22</v>
      </c>
      <c r="C89" s="11">
        <v>32275</v>
      </c>
      <c r="D89" s="11">
        <v>24462</v>
      </c>
      <c r="E89" s="11">
        <v>8</v>
      </c>
      <c r="F89" s="11">
        <v>56745</v>
      </c>
    </row>
    <row r="90" spans="1:6" x14ac:dyDescent="0.2">
      <c r="A90" s="8">
        <v>2020</v>
      </c>
      <c r="B90" s="6" t="s">
        <v>35</v>
      </c>
      <c r="C90" s="11">
        <v>8856</v>
      </c>
      <c r="D90" s="11">
        <v>6256</v>
      </c>
      <c r="E90" s="11">
        <v>2</v>
      </c>
      <c r="F90" s="11">
        <v>15114</v>
      </c>
    </row>
    <row r="91" spans="1:6" x14ac:dyDescent="0.2">
      <c r="A91" s="8">
        <v>2020</v>
      </c>
      <c r="B91" s="6" t="s">
        <v>23</v>
      </c>
      <c r="C91" s="11">
        <v>6927</v>
      </c>
      <c r="D91" s="11">
        <v>4075</v>
      </c>
      <c r="E91" s="11">
        <v>1</v>
      </c>
      <c r="F91" s="11">
        <v>11003</v>
      </c>
    </row>
    <row r="92" spans="1:6" x14ac:dyDescent="0.2">
      <c r="A92" s="8">
        <v>2020</v>
      </c>
      <c r="B92" s="6" t="s">
        <v>24</v>
      </c>
      <c r="C92" s="11">
        <v>14024</v>
      </c>
      <c r="D92" s="11">
        <v>10400</v>
      </c>
      <c r="E92" s="11">
        <v>3</v>
      </c>
      <c r="F92" s="11">
        <v>24427</v>
      </c>
    </row>
    <row r="93" spans="1:6" x14ac:dyDescent="0.2">
      <c r="A93" s="8">
        <v>2020</v>
      </c>
      <c r="B93" s="6" t="s">
        <v>25</v>
      </c>
      <c r="C93" s="11">
        <v>14443</v>
      </c>
      <c r="D93" s="11">
        <v>9512</v>
      </c>
      <c r="E93" s="11">
        <v>7</v>
      </c>
      <c r="F93" s="11">
        <v>23962</v>
      </c>
    </row>
    <row r="94" spans="1:6" x14ac:dyDescent="0.2">
      <c r="A94" s="8">
        <v>2020</v>
      </c>
      <c r="B94" s="6" t="s">
        <v>26</v>
      </c>
      <c r="C94" s="11">
        <v>16754</v>
      </c>
      <c r="D94" s="11">
        <v>11047</v>
      </c>
      <c r="E94" s="11">
        <v>13</v>
      </c>
      <c r="F94" s="11">
        <v>27814</v>
      </c>
    </row>
    <row r="95" spans="1:6" x14ac:dyDescent="0.2">
      <c r="A95" s="8">
        <v>2020</v>
      </c>
      <c r="B95" s="6" t="s">
        <v>27</v>
      </c>
      <c r="C95" s="11">
        <v>12775</v>
      </c>
      <c r="D95" s="11">
        <v>9095</v>
      </c>
      <c r="E95" s="11">
        <v>1</v>
      </c>
      <c r="F95" s="11">
        <v>21871</v>
      </c>
    </row>
    <row r="96" spans="1:6" x14ac:dyDescent="0.2">
      <c r="A96" s="8">
        <v>2020</v>
      </c>
      <c r="B96" s="6" t="s">
        <v>28</v>
      </c>
      <c r="C96" s="11">
        <v>16354</v>
      </c>
      <c r="D96" s="11">
        <v>11665</v>
      </c>
      <c r="E96" s="11">
        <v>6</v>
      </c>
      <c r="F96" s="11">
        <v>28025</v>
      </c>
    </row>
    <row r="97" spans="1:6" x14ac:dyDescent="0.2">
      <c r="A97" s="8">
        <v>2020</v>
      </c>
      <c r="B97" s="6" t="s">
        <v>29</v>
      </c>
      <c r="C97" s="11">
        <v>7089</v>
      </c>
      <c r="D97" s="11">
        <v>4944</v>
      </c>
      <c r="E97" s="11">
        <v>0</v>
      </c>
      <c r="F97" s="11">
        <v>12033</v>
      </c>
    </row>
    <row r="98" spans="1:6" x14ac:dyDescent="0.2">
      <c r="A98" s="8">
        <v>2020</v>
      </c>
      <c r="B98" s="6" t="s">
        <v>36</v>
      </c>
      <c r="C98" s="11">
        <v>42455</v>
      </c>
      <c r="D98" s="11">
        <v>32302</v>
      </c>
      <c r="E98" s="11">
        <v>1</v>
      </c>
      <c r="F98" s="11">
        <v>74758</v>
      </c>
    </row>
    <row r="99" spans="1:6" x14ac:dyDescent="0.2">
      <c r="A99" s="8">
        <v>2020</v>
      </c>
      <c r="B99" s="6" t="s">
        <v>30</v>
      </c>
      <c r="C99" s="11">
        <v>10329</v>
      </c>
      <c r="D99" s="11">
        <v>7889</v>
      </c>
      <c r="E99" s="11">
        <v>3</v>
      </c>
      <c r="F99" s="11">
        <v>18221</v>
      </c>
    </row>
    <row r="100" spans="1:6" x14ac:dyDescent="0.2">
      <c r="A100" s="8">
        <v>2020</v>
      </c>
      <c r="B100" s="6" t="s">
        <v>31</v>
      </c>
      <c r="C100" s="11">
        <v>8602</v>
      </c>
      <c r="D100" s="11">
        <v>5917</v>
      </c>
      <c r="E100" s="11">
        <v>0</v>
      </c>
      <c r="F100" s="11">
        <v>14519</v>
      </c>
    </row>
    <row r="101" spans="1:6" x14ac:dyDescent="0.2">
      <c r="A101" s="9">
        <v>2019</v>
      </c>
      <c r="B101" s="7" t="s">
        <v>2</v>
      </c>
      <c r="C101" s="10">
        <v>411599</v>
      </c>
      <c r="D101" s="10">
        <v>322263</v>
      </c>
      <c r="E101" s="10">
        <v>139</v>
      </c>
      <c r="F101" s="10">
        <v>734001</v>
      </c>
    </row>
    <row r="102" spans="1:6" x14ac:dyDescent="0.2">
      <c r="A102" s="8">
        <v>2019</v>
      </c>
      <c r="B102" s="6" t="s">
        <v>5</v>
      </c>
      <c r="C102" s="11">
        <v>3732</v>
      </c>
      <c r="D102" s="11">
        <v>3033</v>
      </c>
      <c r="E102" s="11">
        <v>3</v>
      </c>
      <c r="F102" s="11">
        <v>6768</v>
      </c>
    </row>
    <row r="103" spans="1:6" x14ac:dyDescent="0.2">
      <c r="A103" s="8">
        <v>2019</v>
      </c>
      <c r="B103" s="6" t="s">
        <v>6</v>
      </c>
      <c r="C103" s="11">
        <v>13086</v>
      </c>
      <c r="D103" s="11">
        <v>7837</v>
      </c>
      <c r="E103" s="11">
        <v>1</v>
      </c>
      <c r="F103" s="11">
        <v>20924</v>
      </c>
    </row>
    <row r="104" spans="1:6" x14ac:dyDescent="0.2">
      <c r="A104" s="8">
        <v>2019</v>
      </c>
      <c r="B104" s="6" t="s">
        <v>7</v>
      </c>
      <c r="C104" s="11">
        <v>2120</v>
      </c>
      <c r="D104" s="11">
        <v>1435</v>
      </c>
      <c r="E104" s="11">
        <v>1</v>
      </c>
      <c r="F104" s="11">
        <v>3556</v>
      </c>
    </row>
    <row r="105" spans="1:6" x14ac:dyDescent="0.2">
      <c r="A105" s="8">
        <v>2019</v>
      </c>
      <c r="B105" s="6" t="s">
        <v>8</v>
      </c>
      <c r="C105" s="11">
        <v>2925</v>
      </c>
      <c r="D105" s="11">
        <v>2195</v>
      </c>
      <c r="E105" s="11">
        <v>1</v>
      </c>
      <c r="F105" s="11">
        <v>5121</v>
      </c>
    </row>
    <row r="106" spans="1:6" x14ac:dyDescent="0.2">
      <c r="A106" s="8">
        <v>2019</v>
      </c>
      <c r="B106" s="6" t="s">
        <v>33</v>
      </c>
      <c r="C106" s="11">
        <v>9730</v>
      </c>
      <c r="D106" s="11">
        <v>8059</v>
      </c>
      <c r="E106" s="11">
        <v>5</v>
      </c>
      <c r="F106" s="11">
        <v>17794</v>
      </c>
    </row>
    <row r="107" spans="1:6" x14ac:dyDescent="0.2">
      <c r="A107" s="8">
        <v>2019</v>
      </c>
      <c r="B107" s="6" t="s">
        <v>9</v>
      </c>
      <c r="C107" s="11">
        <v>2774</v>
      </c>
      <c r="D107" s="11">
        <v>1792</v>
      </c>
      <c r="E107" s="11">
        <v>0</v>
      </c>
      <c r="F107" s="11">
        <v>4566</v>
      </c>
    </row>
    <row r="108" spans="1:6" x14ac:dyDescent="0.2">
      <c r="A108" s="8">
        <v>2019</v>
      </c>
      <c r="B108" s="6" t="s">
        <v>10</v>
      </c>
      <c r="C108" s="11">
        <v>15374</v>
      </c>
      <c r="D108" s="11">
        <v>12935</v>
      </c>
      <c r="E108" s="11">
        <v>8</v>
      </c>
      <c r="F108" s="11">
        <v>28317</v>
      </c>
    </row>
    <row r="109" spans="1:6" x14ac:dyDescent="0.2">
      <c r="A109" s="8">
        <v>2019</v>
      </c>
      <c r="B109" s="6" t="s">
        <v>11</v>
      </c>
      <c r="C109" s="11">
        <v>14842</v>
      </c>
      <c r="D109" s="11">
        <v>10118</v>
      </c>
      <c r="E109" s="11">
        <v>4</v>
      </c>
      <c r="F109" s="11">
        <v>24964</v>
      </c>
    </row>
    <row r="110" spans="1:6" x14ac:dyDescent="0.2">
      <c r="A110" s="8">
        <v>2019</v>
      </c>
      <c r="B110" s="6" t="s">
        <v>32</v>
      </c>
      <c r="C110" s="11">
        <v>33024</v>
      </c>
      <c r="D110" s="11">
        <v>30308</v>
      </c>
      <c r="E110" s="11">
        <v>2</v>
      </c>
      <c r="F110" s="11">
        <v>63334</v>
      </c>
    </row>
    <row r="111" spans="1:6" x14ac:dyDescent="0.2">
      <c r="A111" s="8">
        <v>2019</v>
      </c>
      <c r="B111" s="6" t="s">
        <v>12</v>
      </c>
      <c r="C111" s="11">
        <v>5610</v>
      </c>
      <c r="D111" s="11">
        <v>4515</v>
      </c>
      <c r="E111" s="11">
        <v>3</v>
      </c>
      <c r="F111" s="11">
        <v>10128</v>
      </c>
    </row>
    <row r="112" spans="1:6" x14ac:dyDescent="0.2">
      <c r="A112" s="8">
        <v>2019</v>
      </c>
      <c r="B112" s="6" t="s">
        <v>13</v>
      </c>
      <c r="C112" s="11">
        <v>21586</v>
      </c>
      <c r="D112" s="11">
        <v>15754</v>
      </c>
      <c r="E112" s="11">
        <v>7</v>
      </c>
      <c r="F112" s="11">
        <v>37347</v>
      </c>
    </row>
    <row r="113" spans="1:6" x14ac:dyDescent="0.2">
      <c r="A113" s="8">
        <v>2019</v>
      </c>
      <c r="B113" s="6" t="s">
        <v>14</v>
      </c>
      <c r="C113" s="11">
        <v>11210</v>
      </c>
      <c r="D113" s="11">
        <v>8235</v>
      </c>
      <c r="E113" s="11">
        <v>3</v>
      </c>
      <c r="F113" s="11">
        <v>19448</v>
      </c>
    </row>
    <row r="114" spans="1:6" x14ac:dyDescent="0.2">
      <c r="A114" s="8">
        <v>2019</v>
      </c>
      <c r="B114" s="6" t="s">
        <v>15</v>
      </c>
      <c r="C114" s="11">
        <v>9137</v>
      </c>
      <c r="D114" s="11">
        <v>7275</v>
      </c>
      <c r="E114" s="11">
        <v>2</v>
      </c>
      <c r="F114" s="11">
        <v>16414</v>
      </c>
    </row>
    <row r="115" spans="1:6" x14ac:dyDescent="0.2">
      <c r="A115" s="8">
        <v>2019</v>
      </c>
      <c r="B115" s="6" t="s">
        <v>16</v>
      </c>
      <c r="C115" s="11">
        <v>28381</v>
      </c>
      <c r="D115" s="11">
        <v>21439</v>
      </c>
      <c r="E115" s="11">
        <v>10</v>
      </c>
      <c r="F115" s="11">
        <v>49830</v>
      </c>
    </row>
    <row r="116" spans="1:6" x14ac:dyDescent="0.2">
      <c r="A116" s="8">
        <v>2019</v>
      </c>
      <c r="B116" s="6" t="s">
        <v>17</v>
      </c>
      <c r="C116" s="11">
        <v>49303</v>
      </c>
      <c r="D116" s="11">
        <v>40077</v>
      </c>
      <c r="E116" s="11">
        <v>10</v>
      </c>
      <c r="F116" s="11">
        <v>89390</v>
      </c>
    </row>
    <row r="117" spans="1:6" x14ac:dyDescent="0.2">
      <c r="A117" s="8">
        <v>2019</v>
      </c>
      <c r="B117" s="6" t="s">
        <v>34</v>
      </c>
      <c r="C117" s="11">
        <v>16776</v>
      </c>
      <c r="D117" s="11">
        <v>12202</v>
      </c>
      <c r="E117" s="11">
        <v>4</v>
      </c>
      <c r="F117" s="11">
        <v>28982</v>
      </c>
    </row>
    <row r="118" spans="1:6" x14ac:dyDescent="0.2">
      <c r="A118" s="8">
        <v>2019</v>
      </c>
      <c r="B118" s="6" t="s">
        <v>18</v>
      </c>
      <c r="C118" s="11">
        <v>7767</v>
      </c>
      <c r="D118" s="11">
        <v>5794</v>
      </c>
      <c r="E118" s="11">
        <v>2</v>
      </c>
      <c r="F118" s="11">
        <v>13563</v>
      </c>
    </row>
    <row r="119" spans="1:6" x14ac:dyDescent="0.2">
      <c r="A119" s="8">
        <v>2019</v>
      </c>
      <c r="B119" s="6" t="s">
        <v>19</v>
      </c>
      <c r="C119" s="11">
        <v>4001</v>
      </c>
      <c r="D119" s="11">
        <v>2954</v>
      </c>
      <c r="E119" s="11">
        <v>1</v>
      </c>
      <c r="F119" s="11">
        <v>6956</v>
      </c>
    </row>
    <row r="120" spans="1:6" x14ac:dyDescent="0.2">
      <c r="A120" s="8">
        <v>2019</v>
      </c>
      <c r="B120" s="6" t="s">
        <v>20</v>
      </c>
      <c r="C120" s="11">
        <v>16744</v>
      </c>
      <c r="D120" s="11">
        <v>12963</v>
      </c>
      <c r="E120" s="11">
        <v>4</v>
      </c>
      <c r="F120" s="11">
        <v>29711</v>
      </c>
    </row>
    <row r="121" spans="1:6" x14ac:dyDescent="0.2">
      <c r="A121" s="8">
        <v>2019</v>
      </c>
      <c r="B121" s="6" t="s">
        <v>21</v>
      </c>
      <c r="C121" s="11">
        <v>13982</v>
      </c>
      <c r="D121" s="11">
        <v>12107</v>
      </c>
      <c r="E121" s="11">
        <v>1</v>
      </c>
      <c r="F121" s="11">
        <v>26090</v>
      </c>
    </row>
    <row r="122" spans="1:6" x14ac:dyDescent="0.2">
      <c r="A122" s="8">
        <v>2019</v>
      </c>
      <c r="B122" s="6" t="s">
        <v>22</v>
      </c>
      <c r="C122" s="11">
        <v>20977</v>
      </c>
      <c r="D122" s="11">
        <v>17881</v>
      </c>
      <c r="E122" s="11">
        <v>2</v>
      </c>
      <c r="F122" s="11">
        <v>38860</v>
      </c>
    </row>
    <row r="123" spans="1:6" x14ac:dyDescent="0.2">
      <c r="A123" s="8">
        <v>2019</v>
      </c>
      <c r="B123" s="6" t="s">
        <v>35</v>
      </c>
      <c r="C123" s="11">
        <v>5999</v>
      </c>
      <c r="D123" s="11">
        <v>4816</v>
      </c>
      <c r="E123" s="11">
        <v>1</v>
      </c>
      <c r="F123" s="11">
        <v>10816</v>
      </c>
    </row>
    <row r="124" spans="1:6" x14ac:dyDescent="0.2">
      <c r="A124" s="8">
        <v>2019</v>
      </c>
      <c r="B124" s="6" t="s">
        <v>23</v>
      </c>
      <c r="C124" s="11">
        <v>4521</v>
      </c>
      <c r="D124" s="11">
        <v>2895</v>
      </c>
      <c r="E124" s="11">
        <v>1</v>
      </c>
      <c r="F124" s="11">
        <v>7417</v>
      </c>
    </row>
    <row r="125" spans="1:6" x14ac:dyDescent="0.2">
      <c r="A125" s="8">
        <v>2019</v>
      </c>
      <c r="B125" s="6" t="s">
        <v>24</v>
      </c>
      <c r="C125" s="11">
        <v>9312</v>
      </c>
      <c r="D125" s="11">
        <v>7381</v>
      </c>
      <c r="E125" s="11">
        <v>4</v>
      </c>
      <c r="F125" s="11">
        <v>16697</v>
      </c>
    </row>
    <row r="126" spans="1:6" x14ac:dyDescent="0.2">
      <c r="A126" s="8">
        <v>2019</v>
      </c>
      <c r="B126" s="6" t="s">
        <v>25</v>
      </c>
      <c r="C126" s="11">
        <v>9805</v>
      </c>
      <c r="D126" s="11">
        <v>6690</v>
      </c>
      <c r="E126" s="11">
        <v>1</v>
      </c>
      <c r="F126" s="11">
        <v>16496</v>
      </c>
    </row>
    <row r="127" spans="1:6" x14ac:dyDescent="0.2">
      <c r="A127" s="8">
        <v>2019</v>
      </c>
      <c r="B127" s="6" t="s">
        <v>26</v>
      </c>
      <c r="C127" s="11">
        <v>11100</v>
      </c>
      <c r="D127" s="11">
        <v>7336</v>
      </c>
      <c r="E127" s="11">
        <v>49</v>
      </c>
      <c r="F127" s="11">
        <v>18485</v>
      </c>
    </row>
    <row r="128" spans="1:6" x14ac:dyDescent="0.2">
      <c r="A128" s="8">
        <v>2019</v>
      </c>
      <c r="B128" s="6" t="s">
        <v>27</v>
      </c>
      <c r="C128" s="11">
        <v>8379</v>
      </c>
      <c r="D128" s="11">
        <v>6299</v>
      </c>
      <c r="E128" s="11">
        <v>1</v>
      </c>
      <c r="F128" s="11">
        <v>14679</v>
      </c>
    </row>
    <row r="129" spans="1:6" x14ac:dyDescent="0.2">
      <c r="A129" s="8">
        <v>2019</v>
      </c>
      <c r="B129" s="6" t="s">
        <v>28</v>
      </c>
      <c r="C129" s="11">
        <v>11194</v>
      </c>
      <c r="D129" s="11">
        <v>8505</v>
      </c>
      <c r="E129" s="11">
        <v>4</v>
      </c>
      <c r="F129" s="11">
        <v>19703</v>
      </c>
    </row>
    <row r="130" spans="1:6" x14ac:dyDescent="0.2">
      <c r="A130" s="8">
        <v>2019</v>
      </c>
      <c r="B130" s="6" t="s">
        <v>29</v>
      </c>
      <c r="C130" s="11">
        <v>3787</v>
      </c>
      <c r="D130" s="11">
        <v>3165</v>
      </c>
      <c r="E130" s="11">
        <v>0</v>
      </c>
      <c r="F130" s="11">
        <v>6952</v>
      </c>
    </row>
    <row r="131" spans="1:6" x14ac:dyDescent="0.2">
      <c r="A131" s="8">
        <v>2019</v>
      </c>
      <c r="B131" s="6" t="s">
        <v>36</v>
      </c>
      <c r="C131" s="11">
        <v>31265</v>
      </c>
      <c r="D131" s="11">
        <v>25953</v>
      </c>
      <c r="E131" s="11">
        <v>2</v>
      </c>
      <c r="F131" s="11">
        <v>57220</v>
      </c>
    </row>
    <row r="132" spans="1:6" x14ac:dyDescent="0.2">
      <c r="A132" s="8">
        <v>2019</v>
      </c>
      <c r="B132" s="6" t="s">
        <v>30</v>
      </c>
      <c r="C132" s="11">
        <v>7409</v>
      </c>
      <c r="D132" s="11">
        <v>6073</v>
      </c>
      <c r="E132" s="11">
        <v>1</v>
      </c>
      <c r="F132" s="11">
        <v>13483</v>
      </c>
    </row>
    <row r="133" spans="1:6" x14ac:dyDescent="0.2">
      <c r="A133" s="8">
        <v>2019</v>
      </c>
      <c r="B133" s="6" t="s">
        <v>31</v>
      </c>
      <c r="C133" s="11">
        <v>5747</v>
      </c>
      <c r="D133" s="11">
        <v>4242</v>
      </c>
      <c r="E133" s="11">
        <v>1</v>
      </c>
      <c r="F133" s="11">
        <v>9990</v>
      </c>
    </row>
    <row r="134" spans="1:6" x14ac:dyDescent="0.2">
      <c r="A134" s="9">
        <v>2018</v>
      </c>
      <c r="B134" s="7" t="s">
        <v>2</v>
      </c>
      <c r="C134" s="10">
        <f>SUM(C135:C166)</f>
        <v>394131</v>
      </c>
      <c r="D134" s="10">
        <f>SUM(D135:D166)</f>
        <v>310573</v>
      </c>
      <c r="E134" s="10">
        <f>SUM(E135:E166)</f>
        <v>99</v>
      </c>
      <c r="F134" s="10">
        <f>SUM(F135:F166)</f>
        <v>704803</v>
      </c>
    </row>
    <row r="135" spans="1:6" x14ac:dyDescent="0.2">
      <c r="A135" s="8">
        <v>2018</v>
      </c>
      <c r="B135" s="6" t="s">
        <v>5</v>
      </c>
      <c r="C135" s="11">
        <v>3433</v>
      </c>
      <c r="D135" s="11">
        <v>2792</v>
      </c>
      <c r="E135" s="11">
        <v>1</v>
      </c>
      <c r="F135" s="11">
        <v>6226</v>
      </c>
    </row>
    <row r="136" spans="1:6" x14ac:dyDescent="0.2">
      <c r="A136" s="8">
        <v>2018</v>
      </c>
      <c r="B136" s="6" t="s">
        <v>6</v>
      </c>
      <c r="C136" s="11">
        <v>12888</v>
      </c>
      <c r="D136" s="11">
        <v>7604</v>
      </c>
      <c r="E136" s="11">
        <v>9</v>
      </c>
      <c r="F136" s="11">
        <v>20501</v>
      </c>
    </row>
    <row r="137" spans="1:6" x14ac:dyDescent="0.2">
      <c r="A137" s="8">
        <v>2018</v>
      </c>
      <c r="B137" s="6" t="s">
        <v>7</v>
      </c>
      <c r="C137" s="11">
        <v>2039</v>
      </c>
      <c r="D137" s="11">
        <v>1407</v>
      </c>
      <c r="E137" s="11">
        <v>1</v>
      </c>
      <c r="F137" s="11">
        <v>3447</v>
      </c>
    </row>
    <row r="138" spans="1:6" x14ac:dyDescent="0.2">
      <c r="A138" s="8">
        <v>2018</v>
      </c>
      <c r="B138" s="6" t="s">
        <v>8</v>
      </c>
      <c r="C138" s="11">
        <v>2776</v>
      </c>
      <c r="D138" s="11">
        <v>2058</v>
      </c>
      <c r="E138" s="11">
        <v>1</v>
      </c>
      <c r="F138" s="11">
        <v>4835</v>
      </c>
    </row>
    <row r="139" spans="1:6" x14ac:dyDescent="0.2">
      <c r="A139" s="8">
        <v>2018</v>
      </c>
      <c r="B139" s="6" t="s">
        <v>33</v>
      </c>
      <c r="C139" s="11">
        <v>9224</v>
      </c>
      <c r="D139" s="11">
        <v>7784</v>
      </c>
      <c r="E139" s="11">
        <v>5</v>
      </c>
      <c r="F139" s="11">
        <v>17013</v>
      </c>
    </row>
    <row r="140" spans="1:6" x14ac:dyDescent="0.2">
      <c r="A140" s="8">
        <v>2018</v>
      </c>
      <c r="B140" s="6" t="s">
        <v>9</v>
      </c>
      <c r="C140" s="11">
        <v>2793</v>
      </c>
      <c r="D140" s="11">
        <v>1740</v>
      </c>
      <c r="E140" s="11">
        <v>0</v>
      </c>
      <c r="F140" s="11">
        <v>4533</v>
      </c>
    </row>
    <row r="141" spans="1:6" x14ac:dyDescent="0.2">
      <c r="A141" s="8">
        <v>2018</v>
      </c>
      <c r="B141" s="6" t="s">
        <v>10</v>
      </c>
      <c r="C141" s="11">
        <v>14761</v>
      </c>
      <c r="D141" s="11">
        <v>12499</v>
      </c>
      <c r="E141" s="11">
        <v>3</v>
      </c>
      <c r="F141" s="11">
        <v>27263</v>
      </c>
    </row>
    <row r="142" spans="1:6" x14ac:dyDescent="0.2">
      <c r="A142" s="8">
        <v>2018</v>
      </c>
      <c r="B142" s="6" t="s">
        <v>11</v>
      </c>
      <c r="C142" s="11">
        <v>14048</v>
      </c>
      <c r="D142" s="11">
        <v>9781</v>
      </c>
      <c r="E142" s="11">
        <v>7</v>
      </c>
      <c r="F142" s="11">
        <v>23836</v>
      </c>
    </row>
    <row r="143" spans="1:6" x14ac:dyDescent="0.2">
      <c r="A143" s="8">
        <v>2018</v>
      </c>
      <c r="B143" s="6" t="s">
        <v>32</v>
      </c>
      <c r="C143" s="11">
        <v>32592</v>
      </c>
      <c r="D143" s="11">
        <v>30615</v>
      </c>
      <c r="E143" s="11">
        <v>6</v>
      </c>
      <c r="F143" s="11">
        <v>63213</v>
      </c>
    </row>
    <row r="144" spans="1:6" x14ac:dyDescent="0.2">
      <c r="A144" s="8">
        <v>2018</v>
      </c>
      <c r="B144" s="6" t="s">
        <v>12</v>
      </c>
      <c r="C144" s="11">
        <v>5178</v>
      </c>
      <c r="D144" s="11">
        <v>4130</v>
      </c>
      <c r="E144" s="11">
        <v>3</v>
      </c>
      <c r="F144" s="11">
        <v>9311</v>
      </c>
    </row>
    <row r="145" spans="1:6" x14ac:dyDescent="0.2">
      <c r="A145" s="8">
        <v>2018</v>
      </c>
      <c r="B145" s="6" t="s">
        <v>13</v>
      </c>
      <c r="C145" s="11">
        <v>20550</v>
      </c>
      <c r="D145" s="11">
        <v>15322</v>
      </c>
      <c r="E145" s="11">
        <v>8</v>
      </c>
      <c r="F145" s="11">
        <v>35880</v>
      </c>
    </row>
    <row r="146" spans="1:6" x14ac:dyDescent="0.2">
      <c r="A146" s="8">
        <v>2018</v>
      </c>
      <c r="B146" s="6" t="s">
        <v>14</v>
      </c>
      <c r="C146" s="11">
        <v>10585</v>
      </c>
      <c r="D146" s="11">
        <v>7824</v>
      </c>
      <c r="E146" s="11">
        <v>1</v>
      </c>
      <c r="F146" s="11">
        <v>18410</v>
      </c>
    </row>
    <row r="147" spans="1:6" x14ac:dyDescent="0.2">
      <c r="A147" s="8">
        <v>2018</v>
      </c>
      <c r="B147" s="6" t="s">
        <v>15</v>
      </c>
      <c r="C147" s="11">
        <v>8691</v>
      </c>
      <c r="D147" s="11">
        <v>7253</v>
      </c>
      <c r="E147" s="11">
        <v>1</v>
      </c>
      <c r="F147" s="11">
        <v>15945</v>
      </c>
    </row>
    <row r="148" spans="1:6" x14ac:dyDescent="0.2">
      <c r="A148" s="8">
        <v>2018</v>
      </c>
      <c r="B148" s="6" t="s">
        <v>16</v>
      </c>
      <c r="C148" s="11">
        <v>26712</v>
      </c>
      <c r="D148" s="11">
        <v>20377</v>
      </c>
      <c r="E148" s="11">
        <v>8</v>
      </c>
      <c r="F148" s="11">
        <v>47097</v>
      </c>
    </row>
    <row r="149" spans="1:6" x14ac:dyDescent="0.2">
      <c r="A149" s="8">
        <v>2018</v>
      </c>
      <c r="B149" s="6" t="s">
        <v>17</v>
      </c>
      <c r="C149" s="11">
        <v>48288</v>
      </c>
      <c r="D149" s="11">
        <v>38358</v>
      </c>
      <c r="E149" s="11">
        <v>8</v>
      </c>
      <c r="F149" s="11">
        <v>86654</v>
      </c>
    </row>
    <row r="150" spans="1:6" x14ac:dyDescent="0.2">
      <c r="A150" s="8">
        <v>2018</v>
      </c>
      <c r="B150" s="6" t="s">
        <v>34</v>
      </c>
      <c r="C150" s="11">
        <v>15620</v>
      </c>
      <c r="D150" s="11">
        <v>11658</v>
      </c>
      <c r="E150" s="11">
        <v>1</v>
      </c>
      <c r="F150" s="11">
        <v>27279</v>
      </c>
    </row>
    <row r="151" spans="1:6" x14ac:dyDescent="0.2">
      <c r="A151" s="8">
        <v>2018</v>
      </c>
      <c r="B151" s="6" t="s">
        <v>18</v>
      </c>
      <c r="C151" s="11">
        <v>6923</v>
      </c>
      <c r="D151" s="11">
        <v>5392</v>
      </c>
      <c r="E151" s="11">
        <v>4</v>
      </c>
      <c r="F151" s="11">
        <v>12319</v>
      </c>
    </row>
    <row r="152" spans="1:6" x14ac:dyDescent="0.2">
      <c r="A152" s="8">
        <v>2018</v>
      </c>
      <c r="B152" s="6" t="s">
        <v>19</v>
      </c>
      <c r="C152" s="11">
        <v>3772</v>
      </c>
      <c r="D152" s="11">
        <v>2715</v>
      </c>
      <c r="E152" s="11">
        <v>0</v>
      </c>
      <c r="F152" s="11">
        <v>6487</v>
      </c>
    </row>
    <row r="153" spans="1:6" x14ac:dyDescent="0.2">
      <c r="A153" s="8">
        <v>2018</v>
      </c>
      <c r="B153" s="6" t="s">
        <v>20</v>
      </c>
      <c r="C153" s="11">
        <v>15689</v>
      </c>
      <c r="D153" s="11">
        <v>12124</v>
      </c>
      <c r="E153" s="11">
        <v>5</v>
      </c>
      <c r="F153" s="11">
        <v>27818</v>
      </c>
    </row>
    <row r="154" spans="1:6" x14ac:dyDescent="0.2">
      <c r="A154" s="8">
        <v>2018</v>
      </c>
      <c r="B154" s="6" t="s">
        <v>21</v>
      </c>
      <c r="C154" s="11">
        <v>13437</v>
      </c>
      <c r="D154" s="11">
        <v>11636</v>
      </c>
      <c r="E154" s="11">
        <v>0</v>
      </c>
      <c r="F154" s="11">
        <v>25073</v>
      </c>
    </row>
    <row r="155" spans="1:6" x14ac:dyDescent="0.2">
      <c r="A155" s="8">
        <v>2018</v>
      </c>
      <c r="B155" s="6" t="s">
        <v>22</v>
      </c>
      <c r="C155" s="11">
        <v>20263</v>
      </c>
      <c r="D155" s="11">
        <v>17586</v>
      </c>
      <c r="E155" s="11">
        <v>6</v>
      </c>
      <c r="F155" s="11">
        <v>37855</v>
      </c>
    </row>
    <row r="156" spans="1:6" x14ac:dyDescent="0.2">
      <c r="A156" s="8">
        <v>2018</v>
      </c>
      <c r="B156" s="6" t="s">
        <v>35</v>
      </c>
      <c r="C156" s="11">
        <v>5942</v>
      </c>
      <c r="D156" s="11">
        <v>4627</v>
      </c>
      <c r="E156" s="11">
        <v>0</v>
      </c>
      <c r="F156" s="11">
        <v>10569</v>
      </c>
    </row>
    <row r="157" spans="1:6" x14ac:dyDescent="0.2">
      <c r="A157" s="8">
        <v>2018</v>
      </c>
      <c r="B157" s="6" t="s">
        <v>23</v>
      </c>
      <c r="C157" s="11">
        <v>4363</v>
      </c>
      <c r="D157" s="11">
        <v>2699</v>
      </c>
      <c r="E157" s="11">
        <v>0</v>
      </c>
      <c r="F157" s="11">
        <v>7062</v>
      </c>
    </row>
    <row r="158" spans="1:6" x14ac:dyDescent="0.2">
      <c r="A158" s="8">
        <v>2018</v>
      </c>
      <c r="B158" s="6" t="s">
        <v>24</v>
      </c>
      <c r="C158" s="11">
        <v>9142</v>
      </c>
      <c r="D158" s="11">
        <v>7277</v>
      </c>
      <c r="E158" s="11">
        <v>5</v>
      </c>
      <c r="F158" s="11">
        <v>16424</v>
      </c>
    </row>
    <row r="159" spans="1:6" x14ac:dyDescent="0.2">
      <c r="A159" s="8">
        <v>2018</v>
      </c>
      <c r="B159" s="6" t="s">
        <v>25</v>
      </c>
      <c r="C159" s="11">
        <v>9625</v>
      </c>
      <c r="D159" s="11">
        <v>6383</v>
      </c>
      <c r="E159" s="11">
        <v>3</v>
      </c>
      <c r="F159" s="11">
        <v>16011</v>
      </c>
    </row>
    <row r="160" spans="1:6" x14ac:dyDescent="0.2">
      <c r="A160" s="8">
        <v>2018</v>
      </c>
      <c r="B160" s="6" t="s">
        <v>26</v>
      </c>
      <c r="C160" s="11">
        <v>10461</v>
      </c>
      <c r="D160" s="11">
        <v>7183</v>
      </c>
      <c r="E160" s="11">
        <v>0</v>
      </c>
      <c r="F160" s="11">
        <v>17644</v>
      </c>
    </row>
    <row r="161" spans="1:6" x14ac:dyDescent="0.2">
      <c r="A161" s="8">
        <v>2018</v>
      </c>
      <c r="B161" s="6" t="s">
        <v>27</v>
      </c>
      <c r="C161" s="11">
        <v>7731</v>
      </c>
      <c r="D161" s="11">
        <v>5817</v>
      </c>
      <c r="E161" s="11">
        <v>0</v>
      </c>
      <c r="F161" s="11">
        <v>13548</v>
      </c>
    </row>
    <row r="162" spans="1:6" x14ac:dyDescent="0.2">
      <c r="A162" s="8">
        <v>2018</v>
      </c>
      <c r="B162" s="6" t="s">
        <v>28</v>
      </c>
      <c r="C162" s="11">
        <v>11164</v>
      </c>
      <c r="D162" s="11">
        <v>8425</v>
      </c>
      <c r="E162" s="11">
        <v>7</v>
      </c>
      <c r="F162" s="11">
        <v>19596</v>
      </c>
    </row>
    <row r="163" spans="1:6" x14ac:dyDescent="0.2">
      <c r="A163" s="8">
        <v>2018</v>
      </c>
      <c r="B163" s="6" t="s">
        <v>29</v>
      </c>
      <c r="C163" s="11">
        <v>3838</v>
      </c>
      <c r="D163" s="11">
        <v>3107</v>
      </c>
      <c r="E163" s="11">
        <v>1</v>
      </c>
      <c r="F163" s="11">
        <v>6946</v>
      </c>
    </row>
    <row r="164" spans="1:6" x14ac:dyDescent="0.2">
      <c r="A164" s="8">
        <v>2018</v>
      </c>
      <c r="B164" s="6" t="s">
        <v>36</v>
      </c>
      <c r="C164" s="11">
        <v>29005</v>
      </c>
      <c r="D164" s="11">
        <v>24388</v>
      </c>
      <c r="E164" s="11">
        <v>2</v>
      </c>
      <c r="F164" s="11">
        <v>53395</v>
      </c>
    </row>
    <row r="165" spans="1:6" x14ac:dyDescent="0.2">
      <c r="A165" s="8">
        <v>2018</v>
      </c>
      <c r="B165" s="6" t="s">
        <v>30</v>
      </c>
      <c r="C165" s="11">
        <v>7079</v>
      </c>
      <c r="D165" s="11">
        <v>5937</v>
      </c>
      <c r="E165" s="11">
        <v>1</v>
      </c>
      <c r="F165" s="11">
        <v>13017</v>
      </c>
    </row>
    <row r="166" spans="1:6" x14ac:dyDescent="0.2">
      <c r="A166" s="8">
        <v>2018</v>
      </c>
      <c r="B166" s="6" t="s">
        <v>31</v>
      </c>
      <c r="C166" s="11">
        <v>5519</v>
      </c>
      <c r="D166" s="11">
        <v>4075</v>
      </c>
      <c r="E166" s="11">
        <v>2</v>
      </c>
      <c r="F166" s="11">
        <v>9596</v>
      </c>
    </row>
    <row r="167" spans="1:6" x14ac:dyDescent="0.2">
      <c r="A167" s="9">
        <v>2017</v>
      </c>
      <c r="B167" s="7" t="s">
        <v>2</v>
      </c>
      <c r="C167" s="10">
        <v>387050</v>
      </c>
      <c r="D167" s="10">
        <v>306675</v>
      </c>
      <c r="E167" s="10">
        <v>123</v>
      </c>
      <c r="F167" s="10">
        <v>693848</v>
      </c>
    </row>
    <row r="168" spans="1:6" x14ac:dyDescent="0.2">
      <c r="A168" s="8">
        <v>2017</v>
      </c>
      <c r="B168" s="6" t="s">
        <v>5</v>
      </c>
      <c r="C168" s="11">
        <v>3374</v>
      </c>
      <c r="D168" s="11">
        <v>2783</v>
      </c>
      <c r="E168" s="11">
        <v>1</v>
      </c>
      <c r="F168" s="11">
        <v>6158</v>
      </c>
    </row>
    <row r="169" spans="1:6" x14ac:dyDescent="0.2">
      <c r="A169" s="8">
        <v>2017</v>
      </c>
      <c r="B169" s="6" t="s">
        <v>6</v>
      </c>
      <c r="C169" s="11">
        <v>11873</v>
      </c>
      <c r="D169" s="11">
        <v>7198</v>
      </c>
      <c r="E169" s="11">
        <v>2</v>
      </c>
      <c r="F169" s="11">
        <v>19073</v>
      </c>
    </row>
    <row r="170" spans="1:6" x14ac:dyDescent="0.2">
      <c r="A170" s="8">
        <v>2017</v>
      </c>
      <c r="B170" s="6" t="s">
        <v>7</v>
      </c>
      <c r="C170" s="11">
        <v>2491</v>
      </c>
      <c r="D170" s="11">
        <v>1333</v>
      </c>
      <c r="E170" s="11">
        <v>2</v>
      </c>
      <c r="F170" s="11">
        <v>3826</v>
      </c>
    </row>
    <row r="171" spans="1:6" x14ac:dyDescent="0.2">
      <c r="A171" s="8">
        <v>2017</v>
      </c>
      <c r="B171" s="6" t="s">
        <v>8</v>
      </c>
      <c r="C171" s="11">
        <v>2599</v>
      </c>
      <c r="D171" s="11">
        <v>2029</v>
      </c>
      <c r="E171" s="11">
        <v>3</v>
      </c>
      <c r="F171" s="11">
        <v>4631</v>
      </c>
    </row>
    <row r="172" spans="1:6" x14ac:dyDescent="0.2">
      <c r="A172" s="8">
        <v>2017</v>
      </c>
      <c r="B172" s="6" t="s">
        <v>33</v>
      </c>
      <c r="C172" s="11">
        <v>9119</v>
      </c>
      <c r="D172" s="11">
        <v>7538</v>
      </c>
      <c r="E172" s="11">
        <v>3</v>
      </c>
      <c r="F172" s="11">
        <v>16660</v>
      </c>
    </row>
    <row r="173" spans="1:6" x14ac:dyDescent="0.2">
      <c r="A173" s="8">
        <v>2017</v>
      </c>
      <c r="B173" s="6" t="s">
        <v>9</v>
      </c>
      <c r="C173" s="11">
        <v>2865</v>
      </c>
      <c r="D173" s="11">
        <v>1728</v>
      </c>
      <c r="E173" s="11">
        <v>0</v>
      </c>
      <c r="F173" s="11">
        <v>4593</v>
      </c>
    </row>
    <row r="174" spans="1:6" x14ac:dyDescent="0.2">
      <c r="A174" s="8">
        <v>2017</v>
      </c>
      <c r="B174" s="6" t="s">
        <v>10</v>
      </c>
      <c r="C174" s="11">
        <v>14685</v>
      </c>
      <c r="D174" s="11">
        <v>12298</v>
      </c>
      <c r="E174" s="11">
        <v>3</v>
      </c>
      <c r="F174" s="11">
        <v>26986</v>
      </c>
    </row>
    <row r="175" spans="1:6" x14ac:dyDescent="0.2">
      <c r="A175" s="8">
        <v>2017</v>
      </c>
      <c r="B175" s="6" t="s">
        <v>11</v>
      </c>
      <c r="C175" s="11">
        <v>14013</v>
      </c>
      <c r="D175" s="11">
        <v>9781</v>
      </c>
      <c r="E175" s="11">
        <v>8</v>
      </c>
      <c r="F175" s="11">
        <v>23802</v>
      </c>
    </row>
    <row r="176" spans="1:6" x14ac:dyDescent="0.2">
      <c r="A176" s="8">
        <v>2017</v>
      </c>
      <c r="B176" s="6" t="s">
        <v>32</v>
      </c>
      <c r="C176" s="11">
        <v>31856</v>
      </c>
      <c r="D176" s="11">
        <v>30122</v>
      </c>
      <c r="E176" s="11">
        <v>6</v>
      </c>
      <c r="F176" s="11">
        <v>61984</v>
      </c>
    </row>
    <row r="177" spans="1:6" x14ac:dyDescent="0.2">
      <c r="A177" s="8">
        <v>2017</v>
      </c>
      <c r="B177" s="6" t="s">
        <v>12</v>
      </c>
      <c r="C177" s="11">
        <v>5359</v>
      </c>
      <c r="D177" s="11">
        <v>4088</v>
      </c>
      <c r="E177" s="11">
        <v>2</v>
      </c>
      <c r="F177" s="11">
        <v>9449</v>
      </c>
    </row>
    <row r="178" spans="1:6" x14ac:dyDescent="0.2">
      <c r="A178" s="8">
        <v>2017</v>
      </c>
      <c r="B178" s="6" t="s">
        <v>13</v>
      </c>
      <c r="C178" s="11">
        <v>19674</v>
      </c>
      <c r="D178" s="11">
        <v>15120</v>
      </c>
      <c r="E178" s="11">
        <v>0</v>
      </c>
      <c r="F178" s="11">
        <v>34794</v>
      </c>
    </row>
    <row r="179" spans="1:6" x14ac:dyDescent="0.2">
      <c r="A179" s="8">
        <v>2017</v>
      </c>
      <c r="B179" s="6" t="s">
        <v>14</v>
      </c>
      <c r="C179" s="11">
        <v>11606</v>
      </c>
      <c r="D179" s="11">
        <v>8291</v>
      </c>
      <c r="E179" s="11">
        <v>13</v>
      </c>
      <c r="F179" s="11">
        <v>19910</v>
      </c>
    </row>
    <row r="180" spans="1:6" x14ac:dyDescent="0.2">
      <c r="A180" s="8">
        <v>2017</v>
      </c>
      <c r="B180" s="6" t="s">
        <v>15</v>
      </c>
      <c r="C180" s="11">
        <v>8526</v>
      </c>
      <c r="D180" s="11">
        <v>7147</v>
      </c>
      <c r="E180" s="11">
        <v>2</v>
      </c>
      <c r="F180" s="11">
        <v>15675</v>
      </c>
    </row>
    <row r="181" spans="1:6" x14ac:dyDescent="0.2">
      <c r="A181" s="8">
        <v>2017</v>
      </c>
      <c r="B181" s="6" t="s">
        <v>16</v>
      </c>
      <c r="C181" s="11">
        <v>26014</v>
      </c>
      <c r="D181" s="11">
        <v>20203</v>
      </c>
      <c r="E181" s="11">
        <v>7</v>
      </c>
      <c r="F181" s="11">
        <v>46224</v>
      </c>
    </row>
    <row r="182" spans="1:6" x14ac:dyDescent="0.2">
      <c r="A182" s="8">
        <v>2017</v>
      </c>
      <c r="B182" s="6" t="s">
        <v>17</v>
      </c>
      <c r="C182" s="11">
        <v>46272</v>
      </c>
      <c r="D182" s="11">
        <v>37489</v>
      </c>
      <c r="E182" s="11">
        <v>19</v>
      </c>
      <c r="F182" s="11">
        <v>83780</v>
      </c>
    </row>
    <row r="183" spans="1:6" x14ac:dyDescent="0.2">
      <c r="A183" s="8">
        <v>2017</v>
      </c>
      <c r="B183" s="6" t="s">
        <v>34</v>
      </c>
      <c r="C183" s="11">
        <v>15603</v>
      </c>
      <c r="D183" s="11">
        <v>11722</v>
      </c>
      <c r="E183" s="11">
        <v>2</v>
      </c>
      <c r="F183" s="11">
        <v>27327</v>
      </c>
    </row>
    <row r="184" spans="1:6" x14ac:dyDescent="0.2">
      <c r="A184" s="8">
        <v>2017</v>
      </c>
      <c r="B184" s="6" t="s">
        <v>18</v>
      </c>
      <c r="C184" s="11">
        <v>6754</v>
      </c>
      <c r="D184" s="11">
        <v>5598</v>
      </c>
      <c r="E184" s="11">
        <v>1</v>
      </c>
      <c r="F184" s="11">
        <v>12353</v>
      </c>
    </row>
    <row r="185" spans="1:6" x14ac:dyDescent="0.2">
      <c r="A185" s="8">
        <v>2017</v>
      </c>
      <c r="B185" s="6" t="s">
        <v>19</v>
      </c>
      <c r="C185" s="11">
        <v>4084</v>
      </c>
      <c r="D185" s="11">
        <v>2880</v>
      </c>
      <c r="E185" s="11">
        <v>12</v>
      </c>
      <c r="F185" s="11">
        <v>6976</v>
      </c>
    </row>
    <row r="186" spans="1:6" x14ac:dyDescent="0.2">
      <c r="A186" s="8">
        <v>2017</v>
      </c>
      <c r="B186" s="6" t="s">
        <v>20</v>
      </c>
      <c r="C186" s="11">
        <v>15052</v>
      </c>
      <c r="D186" s="11">
        <v>11856</v>
      </c>
      <c r="E186" s="11">
        <v>12</v>
      </c>
      <c r="F186" s="11">
        <v>26920</v>
      </c>
    </row>
    <row r="187" spans="1:6" x14ac:dyDescent="0.2">
      <c r="A187" s="8">
        <v>2017</v>
      </c>
      <c r="B187" s="6" t="s">
        <v>21</v>
      </c>
      <c r="C187" s="11">
        <v>13211</v>
      </c>
      <c r="D187" s="11">
        <v>11701</v>
      </c>
      <c r="E187" s="11">
        <v>2</v>
      </c>
      <c r="F187" s="11">
        <v>24914</v>
      </c>
    </row>
    <row r="188" spans="1:6" x14ac:dyDescent="0.2">
      <c r="A188" s="8">
        <v>2017</v>
      </c>
      <c r="B188" s="6" t="s">
        <v>22</v>
      </c>
      <c r="C188" s="11">
        <v>20197</v>
      </c>
      <c r="D188" s="11">
        <v>17521</v>
      </c>
      <c r="E188" s="11">
        <v>6</v>
      </c>
      <c r="F188" s="11">
        <v>37724</v>
      </c>
    </row>
    <row r="189" spans="1:6" x14ac:dyDescent="0.2">
      <c r="A189" s="8">
        <v>2017</v>
      </c>
      <c r="B189" s="6" t="s">
        <v>35</v>
      </c>
      <c r="C189" s="11">
        <v>5788</v>
      </c>
      <c r="D189" s="11">
        <v>4572</v>
      </c>
      <c r="E189" s="11">
        <v>1</v>
      </c>
      <c r="F189" s="11">
        <v>10361</v>
      </c>
    </row>
    <row r="190" spans="1:6" x14ac:dyDescent="0.2">
      <c r="A190" s="8">
        <v>2017</v>
      </c>
      <c r="B190" s="6" t="s">
        <v>23</v>
      </c>
      <c r="C190" s="11">
        <v>3901</v>
      </c>
      <c r="D190" s="11">
        <v>2522</v>
      </c>
      <c r="E190" s="11">
        <v>1</v>
      </c>
      <c r="F190" s="11">
        <v>6424</v>
      </c>
    </row>
    <row r="191" spans="1:6" x14ac:dyDescent="0.2">
      <c r="A191" s="8">
        <v>2017</v>
      </c>
      <c r="B191" s="6" t="s">
        <v>24</v>
      </c>
      <c r="C191" s="11">
        <v>8946</v>
      </c>
      <c r="D191" s="11">
        <v>7202</v>
      </c>
      <c r="E191" s="11">
        <v>1</v>
      </c>
      <c r="F191" s="11">
        <v>16149</v>
      </c>
    </row>
    <row r="192" spans="1:6" x14ac:dyDescent="0.2">
      <c r="A192" s="8">
        <v>2017</v>
      </c>
      <c r="B192" s="6" t="s">
        <v>25</v>
      </c>
      <c r="C192" s="11">
        <v>9804</v>
      </c>
      <c r="D192" s="11">
        <v>6475</v>
      </c>
      <c r="E192" s="11">
        <v>0</v>
      </c>
      <c r="F192" s="11">
        <v>16279</v>
      </c>
    </row>
    <row r="193" spans="1:6" x14ac:dyDescent="0.2">
      <c r="A193" s="8">
        <v>2017</v>
      </c>
      <c r="B193" s="6" t="s">
        <v>26</v>
      </c>
      <c r="C193" s="11">
        <v>9906</v>
      </c>
      <c r="D193" s="11">
        <v>6820</v>
      </c>
      <c r="E193" s="11">
        <v>3</v>
      </c>
      <c r="F193" s="11">
        <v>16729</v>
      </c>
    </row>
    <row r="194" spans="1:6" x14ac:dyDescent="0.2">
      <c r="A194" s="8">
        <v>2017</v>
      </c>
      <c r="B194" s="6" t="s">
        <v>27</v>
      </c>
      <c r="C194" s="11">
        <v>7390</v>
      </c>
      <c r="D194" s="11">
        <v>5625</v>
      </c>
      <c r="E194" s="11">
        <v>1</v>
      </c>
      <c r="F194" s="11">
        <v>13016</v>
      </c>
    </row>
    <row r="195" spans="1:6" x14ac:dyDescent="0.2">
      <c r="A195" s="8">
        <v>2017</v>
      </c>
      <c r="B195" s="6" t="s">
        <v>28</v>
      </c>
      <c r="C195" s="11">
        <v>11208</v>
      </c>
      <c r="D195" s="11">
        <v>8375</v>
      </c>
      <c r="E195" s="11">
        <v>4</v>
      </c>
      <c r="F195" s="11">
        <v>19587</v>
      </c>
    </row>
    <row r="196" spans="1:6" x14ac:dyDescent="0.2">
      <c r="A196" s="8">
        <v>2017</v>
      </c>
      <c r="B196" s="6" t="s">
        <v>29</v>
      </c>
      <c r="C196" s="11">
        <v>3558</v>
      </c>
      <c r="D196" s="11">
        <v>3031</v>
      </c>
      <c r="E196" s="11">
        <v>2</v>
      </c>
      <c r="F196" s="11">
        <v>6591</v>
      </c>
    </row>
    <row r="197" spans="1:6" x14ac:dyDescent="0.2">
      <c r="A197" s="8">
        <v>2017</v>
      </c>
      <c r="B197" s="6" t="s">
        <v>36</v>
      </c>
      <c r="C197" s="11">
        <v>28959</v>
      </c>
      <c r="D197" s="11">
        <v>23860</v>
      </c>
      <c r="E197" s="11">
        <v>1</v>
      </c>
      <c r="F197" s="11">
        <v>52820</v>
      </c>
    </row>
    <row r="198" spans="1:6" x14ac:dyDescent="0.2">
      <c r="A198" s="8">
        <v>2017</v>
      </c>
      <c r="B198" s="6" t="s">
        <v>30</v>
      </c>
      <c r="C198" s="11">
        <v>6930</v>
      </c>
      <c r="D198" s="11">
        <v>5703</v>
      </c>
      <c r="E198" s="11">
        <v>3</v>
      </c>
      <c r="F198" s="11">
        <v>12636</v>
      </c>
    </row>
    <row r="199" spans="1:6" x14ac:dyDescent="0.2">
      <c r="A199" s="8">
        <v>2017</v>
      </c>
      <c r="B199" s="6" t="s">
        <v>31</v>
      </c>
      <c r="C199" s="11">
        <v>5433</v>
      </c>
      <c r="D199" s="11">
        <v>4064</v>
      </c>
      <c r="E199" s="11">
        <v>0</v>
      </c>
      <c r="F199" s="11">
        <v>9497</v>
      </c>
    </row>
    <row r="200" spans="1:6" x14ac:dyDescent="0.2">
      <c r="A200" s="9">
        <v>2016</v>
      </c>
      <c r="B200" s="7" t="s">
        <v>2</v>
      </c>
      <c r="C200" s="10">
        <v>381848</v>
      </c>
      <c r="D200" s="10">
        <v>302167</v>
      </c>
      <c r="E200" s="10">
        <v>422</v>
      </c>
      <c r="F200" s="10">
        <v>684437</v>
      </c>
    </row>
    <row r="201" spans="1:6" x14ac:dyDescent="0.2">
      <c r="A201" s="8">
        <v>2016</v>
      </c>
      <c r="B201" s="6" t="s">
        <v>5</v>
      </c>
      <c r="C201" s="11">
        <v>3198</v>
      </c>
      <c r="D201" s="11">
        <v>2711</v>
      </c>
      <c r="E201" s="11">
        <v>1</v>
      </c>
      <c r="F201" s="11">
        <v>5910</v>
      </c>
    </row>
    <row r="202" spans="1:6" x14ac:dyDescent="0.2">
      <c r="A202" s="8">
        <v>2016</v>
      </c>
      <c r="B202" s="6" t="s">
        <v>6</v>
      </c>
      <c r="C202" s="11">
        <v>11400</v>
      </c>
      <c r="D202" s="11">
        <v>6841</v>
      </c>
      <c r="E202" s="11">
        <v>12</v>
      </c>
      <c r="F202" s="11">
        <v>18253</v>
      </c>
    </row>
    <row r="203" spans="1:6" x14ac:dyDescent="0.2">
      <c r="A203" s="8">
        <v>2016</v>
      </c>
      <c r="B203" s="6" t="s">
        <v>7</v>
      </c>
      <c r="C203" s="11">
        <v>1985</v>
      </c>
      <c r="D203" s="11">
        <v>1197</v>
      </c>
      <c r="E203" s="11">
        <v>1</v>
      </c>
      <c r="F203" s="11">
        <v>3183</v>
      </c>
    </row>
    <row r="204" spans="1:6" x14ac:dyDescent="0.2">
      <c r="A204" s="8">
        <v>2016</v>
      </c>
      <c r="B204" s="6" t="s">
        <v>8</v>
      </c>
      <c r="C204" s="11">
        <v>2865</v>
      </c>
      <c r="D204" s="11">
        <v>2052</v>
      </c>
      <c r="E204" s="11">
        <v>15</v>
      </c>
      <c r="F204" s="11">
        <v>4932</v>
      </c>
    </row>
    <row r="205" spans="1:6" x14ac:dyDescent="0.2">
      <c r="A205" s="8">
        <v>2016</v>
      </c>
      <c r="B205" s="6" t="s">
        <v>33</v>
      </c>
      <c r="C205" s="11">
        <v>9059</v>
      </c>
      <c r="D205" s="11">
        <v>7527</v>
      </c>
      <c r="E205" s="11">
        <v>19</v>
      </c>
      <c r="F205" s="11">
        <v>16605</v>
      </c>
    </row>
    <row r="206" spans="1:6" x14ac:dyDescent="0.2">
      <c r="A206" s="8">
        <v>2016</v>
      </c>
      <c r="B206" s="6" t="s">
        <v>9</v>
      </c>
      <c r="C206" s="11">
        <v>2785</v>
      </c>
      <c r="D206" s="11">
        <v>1694</v>
      </c>
      <c r="E206" s="11">
        <v>7</v>
      </c>
      <c r="F206" s="11">
        <v>4486</v>
      </c>
    </row>
    <row r="207" spans="1:6" x14ac:dyDescent="0.2">
      <c r="A207" s="8">
        <v>2016</v>
      </c>
      <c r="B207" s="6" t="s">
        <v>10</v>
      </c>
      <c r="C207" s="11">
        <v>14652</v>
      </c>
      <c r="D207" s="11">
        <v>12037</v>
      </c>
      <c r="E207" s="11">
        <v>2</v>
      </c>
      <c r="F207" s="11">
        <v>26691</v>
      </c>
    </row>
    <row r="208" spans="1:6" x14ac:dyDescent="0.2">
      <c r="A208" s="8">
        <v>2016</v>
      </c>
      <c r="B208" s="6" t="s">
        <v>11</v>
      </c>
      <c r="C208" s="11">
        <v>13705</v>
      </c>
      <c r="D208" s="11">
        <v>9657</v>
      </c>
      <c r="E208" s="11">
        <v>38</v>
      </c>
      <c r="F208" s="11">
        <v>23400</v>
      </c>
    </row>
    <row r="209" spans="1:6" x14ac:dyDescent="0.2">
      <c r="A209" s="8">
        <v>2016</v>
      </c>
      <c r="B209" s="6" t="s">
        <v>32</v>
      </c>
      <c r="C209" s="11">
        <v>32430</v>
      </c>
      <c r="D209" s="11">
        <v>29792</v>
      </c>
      <c r="E209" s="11">
        <v>8</v>
      </c>
      <c r="F209" s="11">
        <v>62230</v>
      </c>
    </row>
    <row r="210" spans="1:6" x14ac:dyDescent="0.2">
      <c r="A210" s="8">
        <v>2016</v>
      </c>
      <c r="B210" s="6" t="s">
        <v>12</v>
      </c>
      <c r="C210" s="11">
        <v>5382</v>
      </c>
      <c r="D210" s="11">
        <v>4180</v>
      </c>
      <c r="E210" s="11">
        <v>8</v>
      </c>
      <c r="F210" s="11">
        <v>9570</v>
      </c>
    </row>
    <row r="211" spans="1:6" x14ac:dyDescent="0.2">
      <c r="A211" s="8">
        <v>2016</v>
      </c>
      <c r="B211" s="6" t="s">
        <v>13</v>
      </c>
      <c r="C211" s="11">
        <v>17936</v>
      </c>
      <c r="D211" s="11">
        <v>14248</v>
      </c>
      <c r="E211" s="11">
        <v>18</v>
      </c>
      <c r="F211" s="11">
        <v>32202</v>
      </c>
    </row>
    <row r="212" spans="1:6" x14ac:dyDescent="0.2">
      <c r="A212" s="8">
        <v>2016</v>
      </c>
      <c r="B212" s="6" t="s">
        <v>14</v>
      </c>
      <c r="C212" s="11">
        <v>11821</v>
      </c>
      <c r="D212" s="11">
        <v>8420</v>
      </c>
      <c r="E212" s="11">
        <v>29</v>
      </c>
      <c r="F212" s="11">
        <v>20270</v>
      </c>
    </row>
    <row r="213" spans="1:6" x14ac:dyDescent="0.2">
      <c r="A213" s="8">
        <v>2016</v>
      </c>
      <c r="B213" s="6" t="s">
        <v>15</v>
      </c>
      <c r="C213" s="11">
        <v>8475</v>
      </c>
      <c r="D213" s="11">
        <v>6910</v>
      </c>
      <c r="E213" s="11">
        <v>6</v>
      </c>
      <c r="F213" s="11">
        <v>15391</v>
      </c>
    </row>
    <row r="214" spans="1:6" x14ac:dyDescent="0.2">
      <c r="A214" s="8">
        <v>2016</v>
      </c>
      <c r="B214" s="6" t="s">
        <v>16</v>
      </c>
      <c r="C214" s="11">
        <v>25721</v>
      </c>
      <c r="D214" s="11">
        <v>20276</v>
      </c>
      <c r="E214" s="11">
        <v>13</v>
      </c>
      <c r="F214" s="11">
        <v>46010</v>
      </c>
    </row>
    <row r="215" spans="1:6" x14ac:dyDescent="0.2">
      <c r="A215" s="8">
        <v>2016</v>
      </c>
      <c r="B215" s="6" t="s">
        <v>17</v>
      </c>
      <c r="C215" s="11">
        <v>45538</v>
      </c>
      <c r="D215" s="11">
        <v>36748</v>
      </c>
      <c r="E215" s="11">
        <v>65</v>
      </c>
      <c r="F215" s="11">
        <v>82351</v>
      </c>
    </row>
    <row r="216" spans="1:6" x14ac:dyDescent="0.2">
      <c r="A216" s="8">
        <v>2016</v>
      </c>
      <c r="B216" s="6" t="s">
        <v>34</v>
      </c>
      <c r="C216" s="11">
        <v>15394</v>
      </c>
      <c r="D216" s="11">
        <v>11739</v>
      </c>
      <c r="E216" s="11">
        <v>5</v>
      </c>
      <c r="F216" s="11">
        <v>27138</v>
      </c>
    </row>
    <row r="217" spans="1:6" x14ac:dyDescent="0.2">
      <c r="A217" s="8">
        <v>2016</v>
      </c>
      <c r="B217" s="6" t="s">
        <v>18</v>
      </c>
      <c r="C217" s="11">
        <v>6791</v>
      </c>
      <c r="D217" s="11">
        <v>5617</v>
      </c>
      <c r="E217" s="11">
        <v>32</v>
      </c>
      <c r="F217" s="11">
        <v>12440</v>
      </c>
    </row>
    <row r="218" spans="1:6" x14ac:dyDescent="0.2">
      <c r="A218" s="8">
        <v>2016</v>
      </c>
      <c r="B218" s="6" t="s">
        <v>19</v>
      </c>
      <c r="C218" s="11">
        <v>3757</v>
      </c>
      <c r="D218" s="11">
        <v>2798</v>
      </c>
      <c r="E218" s="11">
        <v>0</v>
      </c>
      <c r="F218" s="11">
        <v>6555</v>
      </c>
    </row>
    <row r="219" spans="1:6" x14ac:dyDescent="0.2">
      <c r="A219" s="8">
        <v>2016</v>
      </c>
      <c r="B219" s="6" t="s">
        <v>20</v>
      </c>
      <c r="C219" s="11">
        <v>14645</v>
      </c>
      <c r="D219" s="11">
        <v>11360</v>
      </c>
      <c r="E219" s="11">
        <v>24</v>
      </c>
      <c r="F219" s="11">
        <v>26029</v>
      </c>
    </row>
    <row r="220" spans="1:6" x14ac:dyDescent="0.2">
      <c r="A220" s="8">
        <v>2016</v>
      </c>
      <c r="B220" s="6" t="s">
        <v>21</v>
      </c>
      <c r="C220" s="11">
        <v>13265</v>
      </c>
      <c r="D220" s="11">
        <v>11506</v>
      </c>
      <c r="E220" s="11">
        <v>11</v>
      </c>
      <c r="F220" s="11">
        <v>24782</v>
      </c>
    </row>
    <row r="221" spans="1:6" x14ac:dyDescent="0.2">
      <c r="A221" s="8">
        <v>2016</v>
      </c>
      <c r="B221" s="6" t="s">
        <v>22</v>
      </c>
      <c r="C221" s="11">
        <v>19489</v>
      </c>
      <c r="D221" s="11">
        <v>16859</v>
      </c>
      <c r="E221" s="11">
        <v>5</v>
      </c>
      <c r="F221" s="11">
        <v>36353</v>
      </c>
    </row>
    <row r="222" spans="1:6" x14ac:dyDescent="0.2">
      <c r="A222" s="8">
        <v>2016</v>
      </c>
      <c r="B222" s="6" t="s">
        <v>35</v>
      </c>
      <c r="C222" s="11">
        <v>5457</v>
      </c>
      <c r="D222" s="11">
        <v>4417</v>
      </c>
      <c r="E222" s="11">
        <v>3</v>
      </c>
      <c r="F222" s="11">
        <v>9877</v>
      </c>
    </row>
    <row r="223" spans="1:6" x14ac:dyDescent="0.2">
      <c r="A223" s="8">
        <v>2016</v>
      </c>
      <c r="B223" s="6" t="s">
        <v>23</v>
      </c>
      <c r="C223" s="11">
        <v>3715</v>
      </c>
      <c r="D223" s="11">
        <v>2515</v>
      </c>
      <c r="E223" s="11">
        <v>2</v>
      </c>
      <c r="F223" s="11">
        <v>6232</v>
      </c>
    </row>
    <row r="224" spans="1:6" x14ac:dyDescent="0.2">
      <c r="A224" s="8">
        <v>2016</v>
      </c>
      <c r="B224" s="6" t="s">
        <v>24</v>
      </c>
      <c r="C224" s="11">
        <v>8297</v>
      </c>
      <c r="D224" s="11">
        <v>6673</v>
      </c>
      <c r="E224" s="11">
        <v>6</v>
      </c>
      <c r="F224" s="11">
        <v>14976</v>
      </c>
    </row>
    <row r="225" spans="1:6" x14ac:dyDescent="0.2">
      <c r="A225" s="8">
        <v>2016</v>
      </c>
      <c r="B225" s="6" t="s">
        <v>25</v>
      </c>
      <c r="C225" s="11">
        <v>9719</v>
      </c>
      <c r="D225" s="11">
        <v>6406</v>
      </c>
      <c r="E225" s="11">
        <v>3</v>
      </c>
      <c r="F225" s="11">
        <v>16128</v>
      </c>
    </row>
    <row r="226" spans="1:6" x14ac:dyDescent="0.2">
      <c r="A226" s="8">
        <v>2016</v>
      </c>
      <c r="B226" s="6" t="s">
        <v>26</v>
      </c>
      <c r="C226" s="11">
        <v>9849</v>
      </c>
      <c r="D226" s="11">
        <v>6945</v>
      </c>
      <c r="E226" s="11">
        <v>13</v>
      </c>
      <c r="F226" s="11">
        <v>16807</v>
      </c>
    </row>
    <row r="227" spans="1:6" x14ac:dyDescent="0.2">
      <c r="A227" s="8">
        <v>2016</v>
      </c>
      <c r="B227" s="6" t="s">
        <v>27</v>
      </c>
      <c r="C227" s="11">
        <v>7654</v>
      </c>
      <c r="D227" s="11">
        <v>5608</v>
      </c>
      <c r="E227" s="11">
        <v>1</v>
      </c>
      <c r="F227" s="11">
        <v>13263</v>
      </c>
    </row>
    <row r="228" spans="1:6" x14ac:dyDescent="0.2">
      <c r="A228" s="8">
        <v>2016</v>
      </c>
      <c r="B228" s="6" t="s">
        <v>28</v>
      </c>
      <c r="C228" s="11">
        <v>10967</v>
      </c>
      <c r="D228" s="11">
        <v>8351</v>
      </c>
      <c r="E228" s="11">
        <v>16</v>
      </c>
      <c r="F228" s="11">
        <v>19334</v>
      </c>
    </row>
    <row r="229" spans="1:6" x14ac:dyDescent="0.2">
      <c r="A229" s="8">
        <v>2016</v>
      </c>
      <c r="B229" s="6" t="s">
        <v>29</v>
      </c>
      <c r="C229" s="11">
        <v>3588</v>
      </c>
      <c r="D229" s="11">
        <v>3014</v>
      </c>
      <c r="E229" s="11">
        <v>0</v>
      </c>
      <c r="F229" s="11">
        <v>6602</v>
      </c>
    </row>
    <row r="230" spans="1:6" x14ac:dyDescent="0.2">
      <c r="A230" s="8">
        <v>2016</v>
      </c>
      <c r="B230" s="6" t="s">
        <v>36</v>
      </c>
      <c r="C230" s="11">
        <v>29694</v>
      </c>
      <c r="D230" s="11">
        <v>24009</v>
      </c>
      <c r="E230" s="11">
        <v>46</v>
      </c>
      <c r="F230" s="11">
        <v>53749</v>
      </c>
    </row>
    <row r="231" spans="1:6" x14ac:dyDescent="0.2">
      <c r="A231" s="8">
        <v>2016</v>
      </c>
      <c r="B231" s="6" t="s">
        <v>30</v>
      </c>
      <c r="C231" s="11">
        <v>7189</v>
      </c>
      <c r="D231" s="11">
        <v>5886</v>
      </c>
      <c r="E231" s="11">
        <v>5</v>
      </c>
      <c r="F231" s="11">
        <v>13080</v>
      </c>
    </row>
    <row r="232" spans="1:6" x14ac:dyDescent="0.2">
      <c r="A232" s="8">
        <v>2016</v>
      </c>
      <c r="B232" s="6" t="s">
        <v>31</v>
      </c>
      <c r="C232" s="11">
        <v>5426</v>
      </c>
      <c r="D232" s="11">
        <v>4174</v>
      </c>
      <c r="E232" s="11">
        <v>8</v>
      </c>
      <c r="F232" s="11">
        <v>9608</v>
      </c>
    </row>
    <row r="233" spans="1:6" x14ac:dyDescent="0.2">
      <c r="A233" s="9">
        <v>2015</v>
      </c>
      <c r="B233" s="7" t="s">
        <v>2</v>
      </c>
      <c r="C233" s="10">
        <v>362953</v>
      </c>
      <c r="D233" s="10">
        <v>291321</v>
      </c>
      <c r="E233" s="10">
        <v>319</v>
      </c>
      <c r="F233" s="10">
        <v>654593</v>
      </c>
    </row>
    <row r="234" spans="1:6" x14ac:dyDescent="0.2">
      <c r="A234" s="8">
        <v>2015</v>
      </c>
      <c r="B234" s="6" t="s">
        <v>5</v>
      </c>
      <c r="C234" s="11">
        <v>3067</v>
      </c>
      <c r="D234" s="11">
        <v>2568</v>
      </c>
      <c r="E234" s="11">
        <v>1</v>
      </c>
      <c r="F234" s="11">
        <v>5636</v>
      </c>
    </row>
    <row r="235" spans="1:6" x14ac:dyDescent="0.2">
      <c r="A235" s="8">
        <v>2015</v>
      </c>
      <c r="B235" s="6" t="s">
        <v>6</v>
      </c>
      <c r="C235" s="11">
        <v>10456</v>
      </c>
      <c r="D235" s="11">
        <v>6677</v>
      </c>
      <c r="E235" s="11">
        <v>19</v>
      </c>
      <c r="F235" s="11">
        <v>17152</v>
      </c>
    </row>
    <row r="236" spans="1:6" x14ac:dyDescent="0.2">
      <c r="A236" s="8">
        <v>2015</v>
      </c>
      <c r="B236" s="6" t="s">
        <v>7</v>
      </c>
      <c r="C236" s="11">
        <v>1926</v>
      </c>
      <c r="D236" s="11">
        <v>1249</v>
      </c>
      <c r="E236" s="11">
        <v>0</v>
      </c>
      <c r="F236" s="11">
        <v>3175</v>
      </c>
    </row>
    <row r="237" spans="1:6" x14ac:dyDescent="0.2">
      <c r="A237" s="8">
        <v>2015</v>
      </c>
      <c r="B237" s="6" t="s">
        <v>8</v>
      </c>
      <c r="C237" s="11">
        <v>2650</v>
      </c>
      <c r="D237" s="11">
        <v>2060</v>
      </c>
      <c r="E237" s="11">
        <v>4</v>
      </c>
      <c r="F237" s="11">
        <v>4714</v>
      </c>
    </row>
    <row r="238" spans="1:6" x14ac:dyDescent="0.2">
      <c r="A238" s="8">
        <v>2015</v>
      </c>
      <c r="B238" s="6" t="s">
        <v>33</v>
      </c>
      <c r="C238" s="11">
        <v>8845</v>
      </c>
      <c r="D238" s="11">
        <v>7300</v>
      </c>
      <c r="E238" s="11">
        <v>22</v>
      </c>
      <c r="F238" s="11">
        <v>16167</v>
      </c>
    </row>
    <row r="239" spans="1:6" x14ac:dyDescent="0.2">
      <c r="A239" s="8">
        <v>2015</v>
      </c>
      <c r="B239" s="6" t="s">
        <v>9</v>
      </c>
      <c r="C239" s="11">
        <v>2599</v>
      </c>
      <c r="D239" s="11">
        <v>1805</v>
      </c>
      <c r="E239" s="11">
        <v>4</v>
      </c>
      <c r="F239" s="11">
        <v>4408</v>
      </c>
    </row>
    <row r="240" spans="1:6" x14ac:dyDescent="0.2">
      <c r="A240" s="8">
        <v>2015</v>
      </c>
      <c r="B240" s="6" t="s">
        <v>10</v>
      </c>
      <c r="C240" s="11">
        <v>14571</v>
      </c>
      <c r="D240" s="11">
        <v>11943</v>
      </c>
      <c r="E240" s="11">
        <v>5</v>
      </c>
      <c r="F240" s="11">
        <v>26519</v>
      </c>
    </row>
    <row r="241" spans="1:6" x14ac:dyDescent="0.2">
      <c r="A241" s="8">
        <v>2015</v>
      </c>
      <c r="B241" s="6" t="s">
        <v>11</v>
      </c>
      <c r="C241" s="11">
        <v>13030</v>
      </c>
      <c r="D241" s="11">
        <v>9367</v>
      </c>
      <c r="E241" s="11">
        <v>19</v>
      </c>
      <c r="F241" s="11">
        <v>22416</v>
      </c>
    </row>
    <row r="242" spans="1:6" x14ac:dyDescent="0.2">
      <c r="A242" s="8">
        <v>2015</v>
      </c>
      <c r="B242" s="6" t="s">
        <v>32</v>
      </c>
      <c r="C242" s="11">
        <v>30596</v>
      </c>
      <c r="D242" s="11">
        <v>28875</v>
      </c>
      <c r="E242" s="11">
        <v>13</v>
      </c>
      <c r="F242" s="11">
        <v>59484</v>
      </c>
    </row>
    <row r="243" spans="1:6" x14ac:dyDescent="0.2">
      <c r="A243" s="8">
        <v>2015</v>
      </c>
      <c r="B243" s="6" t="s">
        <v>12</v>
      </c>
      <c r="C243" s="11">
        <v>5093</v>
      </c>
      <c r="D243" s="11">
        <v>3881</v>
      </c>
      <c r="E243" s="11">
        <v>1</v>
      </c>
      <c r="F243" s="11">
        <v>8975</v>
      </c>
    </row>
    <row r="244" spans="1:6" x14ac:dyDescent="0.2">
      <c r="A244" s="8">
        <v>2015</v>
      </c>
      <c r="B244" s="6" t="s">
        <v>13</v>
      </c>
      <c r="C244" s="11">
        <v>16824</v>
      </c>
      <c r="D244" s="11">
        <v>13342</v>
      </c>
      <c r="E244" s="11">
        <v>4</v>
      </c>
      <c r="F244" s="11">
        <v>30170</v>
      </c>
    </row>
    <row r="245" spans="1:6" x14ac:dyDescent="0.2">
      <c r="A245" s="8">
        <v>2015</v>
      </c>
      <c r="B245" s="6" t="s">
        <v>14</v>
      </c>
      <c r="C245" s="11">
        <v>11958</v>
      </c>
      <c r="D245" s="11">
        <v>8656</v>
      </c>
      <c r="E245" s="11">
        <v>31</v>
      </c>
      <c r="F245" s="11">
        <v>20645</v>
      </c>
    </row>
    <row r="246" spans="1:6" x14ac:dyDescent="0.2">
      <c r="A246" s="8">
        <v>2015</v>
      </c>
      <c r="B246" s="6" t="s">
        <v>15</v>
      </c>
      <c r="C246" s="11">
        <v>7861</v>
      </c>
      <c r="D246" s="11">
        <v>6727</v>
      </c>
      <c r="E246" s="11">
        <v>7</v>
      </c>
      <c r="F246" s="11">
        <v>14595</v>
      </c>
    </row>
    <row r="247" spans="1:6" x14ac:dyDescent="0.2">
      <c r="A247" s="8">
        <v>2015</v>
      </c>
      <c r="B247" s="6" t="s">
        <v>16</v>
      </c>
      <c r="C247" s="11">
        <v>23951</v>
      </c>
      <c r="D247" s="11">
        <v>19179</v>
      </c>
      <c r="E247" s="11">
        <v>11</v>
      </c>
      <c r="F247" s="11">
        <v>43141</v>
      </c>
    </row>
    <row r="248" spans="1:6" x14ac:dyDescent="0.2">
      <c r="A248" s="8">
        <v>2015</v>
      </c>
      <c r="B248" s="6" t="s">
        <v>17</v>
      </c>
      <c r="C248" s="11">
        <v>42694</v>
      </c>
      <c r="D248" s="11">
        <v>35074</v>
      </c>
      <c r="E248" s="11">
        <v>45</v>
      </c>
      <c r="F248" s="11">
        <v>77813</v>
      </c>
    </row>
    <row r="249" spans="1:6" x14ac:dyDescent="0.2">
      <c r="A249" s="8">
        <v>2015</v>
      </c>
      <c r="B249" s="6" t="s">
        <v>34</v>
      </c>
      <c r="C249" s="11">
        <v>14197</v>
      </c>
      <c r="D249" s="11">
        <v>11271</v>
      </c>
      <c r="E249" s="11">
        <v>5</v>
      </c>
      <c r="F249" s="11">
        <v>25473</v>
      </c>
    </row>
    <row r="250" spans="1:6" x14ac:dyDescent="0.2">
      <c r="A250" s="8">
        <v>2015</v>
      </c>
      <c r="B250" s="6" t="s">
        <v>18</v>
      </c>
      <c r="C250" s="11">
        <v>6117</v>
      </c>
      <c r="D250" s="11">
        <v>5106</v>
      </c>
      <c r="E250" s="11">
        <v>13</v>
      </c>
      <c r="F250" s="11">
        <v>11236</v>
      </c>
    </row>
    <row r="251" spans="1:6" x14ac:dyDescent="0.2">
      <c r="A251" s="8">
        <v>2015</v>
      </c>
      <c r="B251" s="6" t="s">
        <v>19</v>
      </c>
      <c r="C251" s="11">
        <v>3613</v>
      </c>
      <c r="D251" s="11">
        <v>2570</v>
      </c>
      <c r="E251" s="11">
        <v>4</v>
      </c>
      <c r="F251" s="11">
        <v>6187</v>
      </c>
    </row>
    <row r="252" spans="1:6" x14ac:dyDescent="0.2">
      <c r="A252" s="8">
        <v>2015</v>
      </c>
      <c r="B252" s="6" t="s">
        <v>20</v>
      </c>
      <c r="C252" s="11">
        <v>13904</v>
      </c>
      <c r="D252" s="11">
        <v>11170</v>
      </c>
      <c r="E252" s="11">
        <v>13</v>
      </c>
      <c r="F252" s="11">
        <v>25087</v>
      </c>
    </row>
    <row r="253" spans="1:6" x14ac:dyDescent="0.2">
      <c r="A253" s="8">
        <v>2015</v>
      </c>
      <c r="B253" s="6" t="s">
        <v>21</v>
      </c>
      <c r="C253" s="11">
        <v>13103</v>
      </c>
      <c r="D253" s="11">
        <v>11225</v>
      </c>
      <c r="E253" s="11">
        <v>6</v>
      </c>
      <c r="F253" s="11">
        <v>24334</v>
      </c>
    </row>
    <row r="254" spans="1:6" x14ac:dyDescent="0.2">
      <c r="A254" s="8">
        <v>2015</v>
      </c>
      <c r="B254" s="6" t="s">
        <v>22</v>
      </c>
      <c r="C254" s="11">
        <v>18496</v>
      </c>
      <c r="D254" s="11">
        <v>16020</v>
      </c>
      <c r="E254" s="11">
        <v>1</v>
      </c>
      <c r="F254" s="11">
        <v>34517</v>
      </c>
    </row>
    <row r="255" spans="1:6" x14ac:dyDescent="0.2">
      <c r="A255" s="8">
        <v>2015</v>
      </c>
      <c r="B255" s="6" t="s">
        <v>35</v>
      </c>
      <c r="C255" s="11">
        <v>5089</v>
      </c>
      <c r="D255" s="11">
        <v>3942</v>
      </c>
      <c r="E255" s="11">
        <v>3</v>
      </c>
      <c r="F255" s="11">
        <v>9034</v>
      </c>
    </row>
    <row r="256" spans="1:6" x14ac:dyDescent="0.2">
      <c r="A256" s="8">
        <v>2015</v>
      </c>
      <c r="B256" s="6" t="s">
        <v>23</v>
      </c>
      <c r="C256" s="11">
        <v>3459</v>
      </c>
      <c r="D256" s="11">
        <v>2279</v>
      </c>
      <c r="E256" s="11">
        <v>0</v>
      </c>
      <c r="F256" s="11">
        <v>5738</v>
      </c>
    </row>
    <row r="257" spans="1:6" x14ac:dyDescent="0.2">
      <c r="A257" s="8">
        <v>2015</v>
      </c>
      <c r="B257" s="6" t="s">
        <v>24</v>
      </c>
      <c r="C257" s="11">
        <v>7800</v>
      </c>
      <c r="D257" s="11">
        <v>6354</v>
      </c>
      <c r="E257" s="11">
        <v>9</v>
      </c>
      <c r="F257" s="11">
        <v>14163</v>
      </c>
    </row>
    <row r="258" spans="1:6" x14ac:dyDescent="0.2">
      <c r="A258" s="8">
        <v>2015</v>
      </c>
      <c r="B258" s="6" t="s">
        <v>25</v>
      </c>
      <c r="C258" s="11">
        <v>9087</v>
      </c>
      <c r="D258" s="11">
        <v>6265</v>
      </c>
      <c r="E258" s="11">
        <v>5</v>
      </c>
      <c r="F258" s="11">
        <v>15357</v>
      </c>
    </row>
    <row r="259" spans="1:6" x14ac:dyDescent="0.2">
      <c r="A259" s="8">
        <v>2015</v>
      </c>
      <c r="B259" s="6" t="s">
        <v>26</v>
      </c>
      <c r="C259" s="11">
        <v>9641</v>
      </c>
      <c r="D259" s="11">
        <v>6856</v>
      </c>
      <c r="E259" s="11">
        <v>10</v>
      </c>
      <c r="F259" s="11">
        <v>16507</v>
      </c>
    </row>
    <row r="260" spans="1:6" x14ac:dyDescent="0.2">
      <c r="A260" s="8">
        <v>2015</v>
      </c>
      <c r="B260" s="6" t="s">
        <v>27</v>
      </c>
      <c r="C260" s="11">
        <v>7283</v>
      </c>
      <c r="D260" s="11">
        <v>5382</v>
      </c>
      <c r="E260" s="11">
        <v>1</v>
      </c>
      <c r="F260" s="11">
        <v>12666</v>
      </c>
    </row>
    <row r="261" spans="1:6" x14ac:dyDescent="0.2">
      <c r="A261" s="8">
        <v>2015</v>
      </c>
      <c r="B261" s="6" t="s">
        <v>28</v>
      </c>
      <c r="C261" s="11">
        <v>10546</v>
      </c>
      <c r="D261" s="11">
        <v>8115</v>
      </c>
      <c r="E261" s="11">
        <v>39</v>
      </c>
      <c r="F261" s="11">
        <v>18700</v>
      </c>
    </row>
    <row r="262" spans="1:6" x14ac:dyDescent="0.2">
      <c r="A262" s="8">
        <v>2015</v>
      </c>
      <c r="B262" s="6" t="s">
        <v>29</v>
      </c>
      <c r="C262" s="11">
        <v>3329</v>
      </c>
      <c r="D262" s="11">
        <v>2781</v>
      </c>
      <c r="E262" s="11">
        <v>0</v>
      </c>
      <c r="F262" s="11">
        <v>6110</v>
      </c>
    </row>
    <row r="263" spans="1:6" x14ac:dyDescent="0.2">
      <c r="A263" s="8">
        <v>2015</v>
      </c>
      <c r="B263" s="6" t="s">
        <v>36</v>
      </c>
      <c r="C263" s="11">
        <v>28901</v>
      </c>
      <c r="D263" s="11">
        <v>23438</v>
      </c>
      <c r="E263" s="11">
        <v>15</v>
      </c>
      <c r="F263" s="11">
        <v>52354</v>
      </c>
    </row>
    <row r="264" spans="1:6" x14ac:dyDescent="0.2">
      <c r="A264" s="8">
        <v>2015</v>
      </c>
      <c r="B264" s="6" t="s">
        <v>30</v>
      </c>
      <c r="C264" s="11">
        <v>7266</v>
      </c>
      <c r="D264" s="11">
        <v>6012</v>
      </c>
      <c r="E264" s="11">
        <v>4</v>
      </c>
      <c r="F264" s="11">
        <v>13282</v>
      </c>
    </row>
    <row r="265" spans="1:6" x14ac:dyDescent="0.2">
      <c r="A265" s="8">
        <v>2015</v>
      </c>
      <c r="B265" s="6" t="s">
        <v>31</v>
      </c>
      <c r="C265" s="11">
        <v>5001</v>
      </c>
      <c r="D265" s="11">
        <v>3832</v>
      </c>
      <c r="E265" s="11">
        <v>5</v>
      </c>
      <c r="F265" s="11">
        <v>8838</v>
      </c>
    </row>
    <row r="266" spans="1:6" x14ac:dyDescent="0.2">
      <c r="A266" s="9">
        <v>2014</v>
      </c>
      <c r="B266" s="7" t="s">
        <v>2</v>
      </c>
      <c r="C266" s="10">
        <v>351288</v>
      </c>
      <c r="D266" s="10">
        <v>280974</v>
      </c>
      <c r="E266" s="10">
        <v>325</v>
      </c>
      <c r="F266" s="10">
        <v>632587</v>
      </c>
    </row>
    <row r="267" spans="1:6" x14ac:dyDescent="0.2">
      <c r="A267" s="8">
        <v>2014</v>
      </c>
      <c r="B267" s="6" t="s">
        <v>5</v>
      </c>
      <c r="C267" s="11">
        <v>3100</v>
      </c>
      <c r="D267" s="11">
        <v>2464</v>
      </c>
      <c r="E267" s="11">
        <v>3</v>
      </c>
      <c r="F267" s="11">
        <v>5567</v>
      </c>
    </row>
    <row r="268" spans="1:6" x14ac:dyDescent="0.2">
      <c r="A268" s="8">
        <v>2014</v>
      </c>
      <c r="B268" s="6" t="s">
        <v>6</v>
      </c>
      <c r="C268" s="11">
        <v>9814</v>
      </c>
      <c r="D268" s="11">
        <v>6354</v>
      </c>
      <c r="E268" s="11">
        <v>30</v>
      </c>
      <c r="F268" s="11">
        <v>16198</v>
      </c>
    </row>
    <row r="269" spans="1:6" x14ac:dyDescent="0.2">
      <c r="A269" s="8">
        <v>2014</v>
      </c>
      <c r="B269" s="6" t="s">
        <v>7</v>
      </c>
      <c r="C269" s="11">
        <v>1707</v>
      </c>
      <c r="D269" s="11">
        <v>1119</v>
      </c>
      <c r="E269" s="11">
        <v>0</v>
      </c>
      <c r="F269" s="11">
        <v>2826</v>
      </c>
    </row>
    <row r="270" spans="1:6" x14ac:dyDescent="0.2">
      <c r="A270" s="8">
        <v>2014</v>
      </c>
      <c r="B270" s="6" t="s">
        <v>8</v>
      </c>
      <c r="C270" s="11">
        <v>2401</v>
      </c>
      <c r="D270" s="11">
        <v>1848</v>
      </c>
      <c r="E270" s="11">
        <v>0</v>
      </c>
      <c r="F270" s="11">
        <v>4249</v>
      </c>
    </row>
    <row r="271" spans="1:6" x14ac:dyDescent="0.2">
      <c r="A271" s="8">
        <v>2014</v>
      </c>
      <c r="B271" s="6" t="s">
        <v>33</v>
      </c>
      <c r="C271" s="11">
        <v>9206</v>
      </c>
      <c r="D271" s="11">
        <v>7240</v>
      </c>
      <c r="E271" s="11">
        <v>20</v>
      </c>
      <c r="F271" s="11">
        <v>16466</v>
      </c>
    </row>
    <row r="272" spans="1:6" x14ac:dyDescent="0.2">
      <c r="A272" s="8">
        <v>2014</v>
      </c>
      <c r="B272" s="6" t="s">
        <v>9</v>
      </c>
      <c r="C272" s="11">
        <v>2230</v>
      </c>
      <c r="D272" s="11">
        <v>1558</v>
      </c>
      <c r="E272" s="11">
        <v>2</v>
      </c>
      <c r="F272" s="11">
        <v>3790</v>
      </c>
    </row>
    <row r="273" spans="1:6" x14ac:dyDescent="0.2">
      <c r="A273" s="8">
        <v>2014</v>
      </c>
      <c r="B273" s="6" t="s">
        <v>10</v>
      </c>
      <c r="C273" s="11">
        <v>13357</v>
      </c>
      <c r="D273" s="11">
        <v>11207</v>
      </c>
      <c r="E273" s="11">
        <v>4</v>
      </c>
      <c r="F273" s="11">
        <v>24568</v>
      </c>
    </row>
    <row r="274" spans="1:6" x14ac:dyDescent="0.2">
      <c r="A274" s="8">
        <v>2014</v>
      </c>
      <c r="B274" s="6" t="s">
        <v>11</v>
      </c>
      <c r="C274" s="11">
        <v>12948</v>
      </c>
      <c r="D274" s="11">
        <v>9186</v>
      </c>
      <c r="E274" s="11">
        <v>29</v>
      </c>
      <c r="F274" s="11">
        <v>22163</v>
      </c>
    </row>
    <row r="275" spans="1:6" x14ac:dyDescent="0.2">
      <c r="A275" s="8">
        <v>2014</v>
      </c>
      <c r="B275" s="6" t="s">
        <v>32</v>
      </c>
      <c r="C275" s="11">
        <v>30361</v>
      </c>
      <c r="D275" s="11">
        <v>28492</v>
      </c>
      <c r="E275" s="11">
        <v>17</v>
      </c>
      <c r="F275" s="11">
        <v>58870</v>
      </c>
    </row>
    <row r="276" spans="1:6" x14ac:dyDescent="0.2">
      <c r="A276" s="8">
        <v>2014</v>
      </c>
      <c r="B276" s="6" t="s">
        <v>12</v>
      </c>
      <c r="C276" s="11">
        <v>5223</v>
      </c>
      <c r="D276" s="11">
        <v>3725</v>
      </c>
      <c r="E276" s="11">
        <v>2</v>
      </c>
      <c r="F276" s="11">
        <v>8950</v>
      </c>
    </row>
    <row r="277" spans="1:6" x14ac:dyDescent="0.2">
      <c r="A277" s="8">
        <v>2014</v>
      </c>
      <c r="B277" s="6" t="s">
        <v>13</v>
      </c>
      <c r="C277" s="11">
        <v>16326</v>
      </c>
      <c r="D277" s="11">
        <v>13143</v>
      </c>
      <c r="E277" s="11">
        <v>5</v>
      </c>
      <c r="F277" s="11">
        <v>29474</v>
      </c>
    </row>
    <row r="278" spans="1:6" x14ac:dyDescent="0.2">
      <c r="A278" s="8">
        <v>2014</v>
      </c>
      <c r="B278" s="6" t="s">
        <v>14</v>
      </c>
      <c r="C278" s="11">
        <v>10074</v>
      </c>
      <c r="D278" s="11">
        <v>7442</v>
      </c>
      <c r="E278" s="11">
        <v>24</v>
      </c>
      <c r="F278" s="11">
        <v>17540</v>
      </c>
    </row>
    <row r="279" spans="1:6" x14ac:dyDescent="0.2">
      <c r="A279" s="8">
        <v>2014</v>
      </c>
      <c r="B279" s="6" t="s">
        <v>15</v>
      </c>
      <c r="C279" s="11">
        <v>7719</v>
      </c>
      <c r="D279" s="11">
        <v>6415</v>
      </c>
      <c r="E279" s="11">
        <v>8</v>
      </c>
      <c r="F279" s="11">
        <v>14142</v>
      </c>
    </row>
    <row r="280" spans="1:6" x14ac:dyDescent="0.2">
      <c r="A280" s="8">
        <v>2014</v>
      </c>
      <c r="B280" s="6" t="s">
        <v>16</v>
      </c>
      <c r="C280" s="11">
        <v>23601</v>
      </c>
      <c r="D280" s="11">
        <v>18648</v>
      </c>
      <c r="E280" s="11">
        <v>11</v>
      </c>
      <c r="F280" s="11">
        <v>42260</v>
      </c>
    </row>
    <row r="281" spans="1:6" x14ac:dyDescent="0.2">
      <c r="A281" s="8">
        <v>2014</v>
      </c>
      <c r="B281" s="6" t="s">
        <v>17</v>
      </c>
      <c r="C281" s="11">
        <v>42138</v>
      </c>
      <c r="D281" s="11">
        <v>34418</v>
      </c>
      <c r="E281" s="11">
        <v>25</v>
      </c>
      <c r="F281" s="11">
        <v>76581</v>
      </c>
    </row>
    <row r="282" spans="1:6" x14ac:dyDescent="0.2">
      <c r="A282" s="8">
        <v>2014</v>
      </c>
      <c r="B282" s="6" t="s">
        <v>34</v>
      </c>
      <c r="C282" s="11">
        <v>13919</v>
      </c>
      <c r="D282" s="11">
        <v>10920</v>
      </c>
      <c r="E282" s="11">
        <v>1</v>
      </c>
      <c r="F282" s="11">
        <v>24840</v>
      </c>
    </row>
    <row r="283" spans="1:6" x14ac:dyDescent="0.2">
      <c r="A283" s="8">
        <v>2014</v>
      </c>
      <c r="B283" s="6" t="s">
        <v>18</v>
      </c>
      <c r="C283" s="11">
        <v>5800</v>
      </c>
      <c r="D283" s="11">
        <v>4820</v>
      </c>
      <c r="E283" s="11">
        <v>3</v>
      </c>
      <c r="F283" s="11">
        <v>10623</v>
      </c>
    </row>
    <row r="284" spans="1:6" x14ac:dyDescent="0.2">
      <c r="A284" s="8">
        <v>2014</v>
      </c>
      <c r="B284" s="6" t="s">
        <v>19</v>
      </c>
      <c r="C284" s="11">
        <v>3461</v>
      </c>
      <c r="D284" s="11">
        <v>2553</v>
      </c>
      <c r="E284" s="11">
        <v>1</v>
      </c>
      <c r="F284" s="11">
        <v>6015</v>
      </c>
    </row>
    <row r="285" spans="1:6" x14ac:dyDescent="0.2">
      <c r="A285" s="8">
        <v>2014</v>
      </c>
      <c r="B285" s="6" t="s">
        <v>20</v>
      </c>
      <c r="C285" s="11">
        <v>13693</v>
      </c>
      <c r="D285" s="11">
        <v>10954</v>
      </c>
      <c r="E285" s="11">
        <v>34</v>
      </c>
      <c r="F285" s="11">
        <v>24681</v>
      </c>
    </row>
    <row r="286" spans="1:6" x14ac:dyDescent="0.2">
      <c r="A286" s="8">
        <v>2014</v>
      </c>
      <c r="B286" s="6" t="s">
        <v>21</v>
      </c>
      <c r="C286" s="11">
        <v>12252</v>
      </c>
      <c r="D286" s="11">
        <v>10546</v>
      </c>
      <c r="E286" s="11">
        <v>0</v>
      </c>
      <c r="F286" s="11">
        <v>22798</v>
      </c>
    </row>
    <row r="287" spans="1:6" x14ac:dyDescent="0.2">
      <c r="A287" s="8">
        <v>2014</v>
      </c>
      <c r="B287" s="6" t="s">
        <v>22</v>
      </c>
      <c r="C287" s="11">
        <v>18256</v>
      </c>
      <c r="D287" s="11">
        <v>15468</v>
      </c>
      <c r="E287" s="11">
        <v>6</v>
      </c>
      <c r="F287" s="11">
        <v>33730</v>
      </c>
    </row>
    <row r="288" spans="1:6" x14ac:dyDescent="0.2">
      <c r="A288" s="8">
        <v>2014</v>
      </c>
      <c r="B288" s="6" t="s">
        <v>35</v>
      </c>
      <c r="C288" s="11">
        <v>4936</v>
      </c>
      <c r="D288" s="11">
        <v>4183</v>
      </c>
      <c r="E288" s="11">
        <v>1</v>
      </c>
      <c r="F288" s="11">
        <v>9120</v>
      </c>
    </row>
    <row r="289" spans="1:6" x14ac:dyDescent="0.2">
      <c r="A289" s="8">
        <v>2014</v>
      </c>
      <c r="B289" s="6" t="s">
        <v>23</v>
      </c>
      <c r="C289" s="11">
        <v>2999</v>
      </c>
      <c r="D289" s="11">
        <v>2045</v>
      </c>
      <c r="E289" s="11">
        <v>1</v>
      </c>
      <c r="F289" s="11">
        <v>5045</v>
      </c>
    </row>
    <row r="290" spans="1:6" x14ac:dyDescent="0.2">
      <c r="A290" s="8">
        <v>2014</v>
      </c>
      <c r="B290" s="6" t="s">
        <v>24</v>
      </c>
      <c r="C290" s="11">
        <v>8094</v>
      </c>
      <c r="D290" s="11">
        <v>6442</v>
      </c>
      <c r="E290" s="11">
        <v>7</v>
      </c>
      <c r="F290" s="11">
        <v>14543</v>
      </c>
    </row>
    <row r="291" spans="1:6" x14ac:dyDescent="0.2">
      <c r="A291" s="8">
        <v>2014</v>
      </c>
      <c r="B291" s="6" t="s">
        <v>25</v>
      </c>
      <c r="C291" s="11">
        <v>8979</v>
      </c>
      <c r="D291" s="11">
        <v>5902</v>
      </c>
      <c r="E291" s="11">
        <v>0</v>
      </c>
      <c r="F291" s="11">
        <v>14881</v>
      </c>
    </row>
    <row r="292" spans="1:6" x14ac:dyDescent="0.2">
      <c r="A292" s="8">
        <v>2014</v>
      </c>
      <c r="B292" s="6" t="s">
        <v>26</v>
      </c>
      <c r="C292" s="11">
        <v>9521</v>
      </c>
      <c r="D292" s="11">
        <v>6503</v>
      </c>
      <c r="E292" s="11">
        <v>17</v>
      </c>
      <c r="F292" s="11">
        <v>16041</v>
      </c>
    </row>
    <row r="293" spans="1:6" x14ac:dyDescent="0.2">
      <c r="A293" s="8">
        <v>2014</v>
      </c>
      <c r="B293" s="6" t="s">
        <v>27</v>
      </c>
      <c r="C293" s="11">
        <v>6957</v>
      </c>
      <c r="D293" s="11">
        <v>5163</v>
      </c>
      <c r="E293" s="11">
        <v>0</v>
      </c>
      <c r="F293" s="11">
        <v>12120</v>
      </c>
    </row>
    <row r="294" spans="1:6" x14ac:dyDescent="0.2">
      <c r="A294" s="8">
        <v>2014</v>
      </c>
      <c r="B294" s="6" t="s">
        <v>28</v>
      </c>
      <c r="C294" s="11">
        <v>10514</v>
      </c>
      <c r="D294" s="11">
        <v>8040</v>
      </c>
      <c r="E294" s="11">
        <v>57</v>
      </c>
      <c r="F294" s="11">
        <v>18611</v>
      </c>
    </row>
    <row r="295" spans="1:6" x14ac:dyDescent="0.2">
      <c r="A295" s="8">
        <v>2014</v>
      </c>
      <c r="B295" s="6" t="s">
        <v>29</v>
      </c>
      <c r="C295" s="11">
        <v>3167</v>
      </c>
      <c r="D295" s="11">
        <v>2761</v>
      </c>
      <c r="E295" s="11">
        <v>3</v>
      </c>
      <c r="F295" s="11">
        <v>5931</v>
      </c>
    </row>
    <row r="296" spans="1:6" x14ac:dyDescent="0.2">
      <c r="A296" s="8">
        <v>2014</v>
      </c>
      <c r="B296" s="6" t="s">
        <v>36</v>
      </c>
      <c r="C296" s="11">
        <v>27192</v>
      </c>
      <c r="D296" s="11">
        <v>22238</v>
      </c>
      <c r="E296" s="11">
        <v>10</v>
      </c>
      <c r="F296" s="11">
        <v>49440</v>
      </c>
    </row>
    <row r="297" spans="1:6" x14ac:dyDescent="0.2">
      <c r="A297" s="8">
        <v>2014</v>
      </c>
      <c r="B297" s="6" t="s">
        <v>30</v>
      </c>
      <c r="C297" s="11">
        <v>6517</v>
      </c>
      <c r="D297" s="11">
        <v>5301</v>
      </c>
      <c r="E297" s="11">
        <v>1</v>
      </c>
      <c r="F297" s="11">
        <v>11819</v>
      </c>
    </row>
    <row r="298" spans="1:6" x14ac:dyDescent="0.2">
      <c r="A298" s="8">
        <v>2014</v>
      </c>
      <c r="B298" s="6" t="s">
        <v>31</v>
      </c>
      <c r="C298" s="11">
        <v>4826</v>
      </c>
      <c r="D298" s="11">
        <v>3876</v>
      </c>
      <c r="E298" s="11">
        <v>3</v>
      </c>
      <c r="F298" s="11">
        <v>8705</v>
      </c>
    </row>
    <row r="299" spans="1:6" x14ac:dyDescent="0.2">
      <c r="A299" s="9">
        <v>2013</v>
      </c>
      <c r="B299" s="7" t="s">
        <v>2</v>
      </c>
      <c r="C299" s="10">
        <v>347208</v>
      </c>
      <c r="D299" s="10">
        <v>274900</v>
      </c>
      <c r="E299" s="10">
        <v>387</v>
      </c>
      <c r="F299" s="10">
        <v>622495</v>
      </c>
    </row>
    <row r="300" spans="1:6" x14ac:dyDescent="0.2">
      <c r="A300" s="8">
        <v>2013</v>
      </c>
      <c r="B300" s="6" t="s">
        <v>5</v>
      </c>
      <c r="C300" s="11">
        <v>2971</v>
      </c>
      <c r="D300" s="11">
        <v>2547</v>
      </c>
      <c r="E300" s="11">
        <v>4</v>
      </c>
      <c r="F300" s="11">
        <v>5522</v>
      </c>
    </row>
    <row r="301" spans="1:6" x14ac:dyDescent="0.2">
      <c r="A301" s="8">
        <v>2013</v>
      </c>
      <c r="B301" s="6" t="s">
        <v>6</v>
      </c>
      <c r="C301" s="11">
        <v>9678</v>
      </c>
      <c r="D301" s="11">
        <v>6248</v>
      </c>
      <c r="E301" s="11">
        <v>21</v>
      </c>
      <c r="F301" s="11">
        <v>15947</v>
      </c>
    </row>
    <row r="302" spans="1:6" x14ac:dyDescent="0.2">
      <c r="A302" s="8">
        <v>2013</v>
      </c>
      <c r="B302" s="6" t="s">
        <v>7</v>
      </c>
      <c r="C302" s="11">
        <v>1638</v>
      </c>
      <c r="D302" s="11">
        <v>1119</v>
      </c>
      <c r="E302" s="11">
        <v>0</v>
      </c>
      <c r="F302" s="11">
        <v>2757</v>
      </c>
    </row>
    <row r="303" spans="1:6" x14ac:dyDescent="0.2">
      <c r="A303" s="8">
        <v>2013</v>
      </c>
      <c r="B303" s="6" t="s">
        <v>8</v>
      </c>
      <c r="C303" s="11">
        <v>2369</v>
      </c>
      <c r="D303" s="11">
        <v>1762</v>
      </c>
      <c r="E303" s="11">
        <v>8</v>
      </c>
      <c r="F303" s="11">
        <v>4139</v>
      </c>
    </row>
    <row r="304" spans="1:6" x14ac:dyDescent="0.2">
      <c r="A304" s="8">
        <v>2013</v>
      </c>
      <c r="B304" s="6" t="s">
        <v>33</v>
      </c>
      <c r="C304" s="11">
        <v>8839</v>
      </c>
      <c r="D304" s="11">
        <v>6869</v>
      </c>
      <c r="E304" s="11">
        <v>8</v>
      </c>
      <c r="F304" s="11">
        <v>15716</v>
      </c>
    </row>
    <row r="305" spans="1:6" x14ac:dyDescent="0.2">
      <c r="A305" s="8">
        <v>2013</v>
      </c>
      <c r="B305" s="6" t="s">
        <v>9</v>
      </c>
      <c r="C305" s="11">
        <v>2248</v>
      </c>
      <c r="D305" s="11">
        <v>1541</v>
      </c>
      <c r="E305" s="11">
        <v>1</v>
      </c>
      <c r="F305" s="11">
        <v>3790</v>
      </c>
    </row>
    <row r="306" spans="1:6" x14ac:dyDescent="0.2">
      <c r="A306" s="8">
        <v>2013</v>
      </c>
      <c r="B306" s="6" t="s">
        <v>10</v>
      </c>
      <c r="C306" s="11">
        <v>12723</v>
      </c>
      <c r="D306" s="11">
        <v>10394</v>
      </c>
      <c r="E306" s="11">
        <v>4</v>
      </c>
      <c r="F306" s="11">
        <v>23121</v>
      </c>
    </row>
    <row r="307" spans="1:6" x14ac:dyDescent="0.2">
      <c r="A307" s="8">
        <v>2013</v>
      </c>
      <c r="B307" s="6" t="s">
        <v>11</v>
      </c>
      <c r="C307" s="11">
        <v>13219</v>
      </c>
      <c r="D307" s="11">
        <v>9064</v>
      </c>
      <c r="E307" s="11">
        <v>31</v>
      </c>
      <c r="F307" s="11">
        <v>22314</v>
      </c>
    </row>
    <row r="308" spans="1:6" x14ac:dyDescent="0.2">
      <c r="A308" s="8">
        <v>2013</v>
      </c>
      <c r="B308" s="6" t="s">
        <v>32</v>
      </c>
      <c r="C308" s="11">
        <v>29692</v>
      </c>
      <c r="D308" s="11">
        <v>27433</v>
      </c>
      <c r="E308" s="11">
        <v>17</v>
      </c>
      <c r="F308" s="11">
        <v>57142</v>
      </c>
    </row>
    <row r="309" spans="1:6" x14ac:dyDescent="0.2">
      <c r="A309" s="8">
        <v>2013</v>
      </c>
      <c r="B309" s="6" t="s">
        <v>12</v>
      </c>
      <c r="C309" s="11">
        <v>5286</v>
      </c>
      <c r="D309" s="11">
        <v>3791</v>
      </c>
      <c r="E309" s="11">
        <v>12</v>
      </c>
      <c r="F309" s="11">
        <v>9089</v>
      </c>
    </row>
    <row r="310" spans="1:6" x14ac:dyDescent="0.2">
      <c r="A310" s="8">
        <v>2013</v>
      </c>
      <c r="B310" s="6" t="s">
        <v>13</v>
      </c>
      <c r="C310" s="11">
        <v>15726</v>
      </c>
      <c r="D310" s="11">
        <v>12925</v>
      </c>
      <c r="E310" s="11">
        <v>6</v>
      </c>
      <c r="F310" s="11">
        <v>28657</v>
      </c>
    </row>
    <row r="311" spans="1:6" x14ac:dyDescent="0.2">
      <c r="A311" s="8">
        <v>2013</v>
      </c>
      <c r="B311" s="6" t="s">
        <v>14</v>
      </c>
      <c r="C311" s="11">
        <v>10801</v>
      </c>
      <c r="D311" s="11">
        <v>7619</v>
      </c>
      <c r="E311" s="11">
        <v>49</v>
      </c>
      <c r="F311" s="11">
        <v>18469</v>
      </c>
    </row>
    <row r="312" spans="1:6" x14ac:dyDescent="0.2">
      <c r="A312" s="8">
        <v>2013</v>
      </c>
      <c r="B312" s="6" t="s">
        <v>15</v>
      </c>
      <c r="C312" s="11">
        <v>7520</v>
      </c>
      <c r="D312" s="11">
        <v>6352</v>
      </c>
      <c r="E312" s="11">
        <v>6</v>
      </c>
      <c r="F312" s="11">
        <v>13878</v>
      </c>
    </row>
    <row r="313" spans="1:6" x14ac:dyDescent="0.2">
      <c r="A313" s="8">
        <v>2013</v>
      </c>
      <c r="B313" s="6" t="s">
        <v>16</v>
      </c>
      <c r="C313" s="11">
        <v>23707</v>
      </c>
      <c r="D313" s="11">
        <v>18676</v>
      </c>
      <c r="E313" s="11">
        <v>6</v>
      </c>
      <c r="F313" s="11">
        <v>42389</v>
      </c>
    </row>
    <row r="314" spans="1:6" x14ac:dyDescent="0.2">
      <c r="A314" s="8">
        <v>2013</v>
      </c>
      <c r="B314" s="6" t="s">
        <v>17</v>
      </c>
      <c r="C314" s="11">
        <v>41298</v>
      </c>
      <c r="D314" s="11">
        <v>33227</v>
      </c>
      <c r="E314" s="11">
        <v>41</v>
      </c>
      <c r="F314" s="11">
        <v>74566</v>
      </c>
    </row>
    <row r="315" spans="1:6" x14ac:dyDescent="0.2">
      <c r="A315" s="8">
        <v>2013</v>
      </c>
      <c r="B315" s="6" t="s">
        <v>34</v>
      </c>
      <c r="C315" s="11">
        <v>14059</v>
      </c>
      <c r="D315" s="11">
        <v>11186</v>
      </c>
      <c r="E315" s="11">
        <v>4</v>
      </c>
      <c r="F315" s="11">
        <v>25249</v>
      </c>
    </row>
    <row r="316" spans="1:6" x14ac:dyDescent="0.2">
      <c r="A316" s="8">
        <v>2013</v>
      </c>
      <c r="B316" s="6" t="s">
        <v>18</v>
      </c>
      <c r="C316" s="11">
        <v>5997</v>
      </c>
      <c r="D316" s="11">
        <v>4698</v>
      </c>
      <c r="E316" s="11">
        <v>8</v>
      </c>
      <c r="F316" s="11">
        <v>10703</v>
      </c>
    </row>
    <row r="317" spans="1:6" x14ac:dyDescent="0.2">
      <c r="A317" s="8">
        <v>2013</v>
      </c>
      <c r="B317" s="6" t="s">
        <v>19</v>
      </c>
      <c r="C317" s="11">
        <v>3462</v>
      </c>
      <c r="D317" s="11">
        <v>2571</v>
      </c>
      <c r="E317" s="11">
        <v>2</v>
      </c>
      <c r="F317" s="11">
        <v>6035</v>
      </c>
    </row>
    <row r="318" spans="1:6" x14ac:dyDescent="0.2">
      <c r="A318" s="8">
        <v>2013</v>
      </c>
      <c r="B318" s="6" t="s">
        <v>20</v>
      </c>
      <c r="C318" s="11">
        <v>13870</v>
      </c>
      <c r="D318" s="11">
        <v>10564</v>
      </c>
      <c r="E318" s="11">
        <v>28</v>
      </c>
      <c r="F318" s="11">
        <v>24462</v>
      </c>
    </row>
    <row r="319" spans="1:6" x14ac:dyDescent="0.2">
      <c r="A319" s="8">
        <v>2013</v>
      </c>
      <c r="B319" s="6" t="s">
        <v>21</v>
      </c>
      <c r="C319" s="11">
        <v>12015</v>
      </c>
      <c r="D319" s="11">
        <v>10226</v>
      </c>
      <c r="E319" s="11">
        <v>0</v>
      </c>
      <c r="F319" s="11">
        <v>22241</v>
      </c>
    </row>
    <row r="320" spans="1:6" x14ac:dyDescent="0.2">
      <c r="A320" s="8">
        <v>2013</v>
      </c>
      <c r="B320" s="6" t="s">
        <v>22</v>
      </c>
      <c r="C320" s="11">
        <v>17725</v>
      </c>
      <c r="D320" s="11">
        <v>15369</v>
      </c>
      <c r="E320" s="11">
        <v>6</v>
      </c>
      <c r="F320" s="11">
        <v>33100</v>
      </c>
    </row>
    <row r="321" spans="1:6" x14ac:dyDescent="0.2">
      <c r="A321" s="8">
        <v>2013</v>
      </c>
      <c r="B321" s="6" t="s">
        <v>35</v>
      </c>
      <c r="C321" s="11">
        <v>4927</v>
      </c>
      <c r="D321" s="11">
        <v>3927</v>
      </c>
      <c r="E321" s="11">
        <v>0</v>
      </c>
      <c r="F321" s="11">
        <v>8854</v>
      </c>
    </row>
    <row r="322" spans="1:6" x14ac:dyDescent="0.2">
      <c r="A322" s="8">
        <v>2013</v>
      </c>
      <c r="B322" s="6" t="s">
        <v>23</v>
      </c>
      <c r="C322" s="11">
        <v>2896</v>
      </c>
      <c r="D322" s="11">
        <v>1972</v>
      </c>
      <c r="E322" s="11">
        <v>4</v>
      </c>
      <c r="F322" s="11">
        <v>4872</v>
      </c>
    </row>
    <row r="323" spans="1:6" x14ac:dyDescent="0.2">
      <c r="A323" s="8">
        <v>2013</v>
      </c>
      <c r="B323" s="6" t="s">
        <v>24</v>
      </c>
      <c r="C323" s="11">
        <v>7953</v>
      </c>
      <c r="D323" s="11">
        <v>6375</v>
      </c>
      <c r="E323" s="11">
        <v>15</v>
      </c>
      <c r="F323" s="11">
        <v>14343</v>
      </c>
    </row>
    <row r="324" spans="1:6" x14ac:dyDescent="0.2">
      <c r="A324" s="8">
        <v>2013</v>
      </c>
      <c r="B324" s="6" t="s">
        <v>25</v>
      </c>
      <c r="C324" s="11">
        <v>8957</v>
      </c>
      <c r="D324" s="11">
        <v>5887</v>
      </c>
      <c r="E324" s="11">
        <v>4</v>
      </c>
      <c r="F324" s="11">
        <v>14848</v>
      </c>
    </row>
    <row r="325" spans="1:6" x14ac:dyDescent="0.2">
      <c r="A325" s="8">
        <v>2013</v>
      </c>
      <c r="B325" s="6" t="s">
        <v>26</v>
      </c>
      <c r="C325" s="11">
        <v>9152</v>
      </c>
      <c r="D325" s="11">
        <v>6281</v>
      </c>
      <c r="E325" s="11">
        <v>18</v>
      </c>
      <c r="F325" s="11">
        <v>15451</v>
      </c>
    </row>
    <row r="326" spans="1:6" x14ac:dyDescent="0.2">
      <c r="A326" s="8">
        <v>2013</v>
      </c>
      <c r="B326" s="6" t="s">
        <v>27</v>
      </c>
      <c r="C326" s="11">
        <v>6775</v>
      </c>
      <c r="D326" s="11">
        <v>4963</v>
      </c>
      <c r="E326" s="11">
        <v>0</v>
      </c>
      <c r="F326" s="11">
        <v>11738</v>
      </c>
    </row>
    <row r="327" spans="1:6" x14ac:dyDescent="0.2">
      <c r="A327" s="8">
        <v>2013</v>
      </c>
      <c r="B327" s="6" t="s">
        <v>28</v>
      </c>
      <c r="C327" s="11">
        <v>10371</v>
      </c>
      <c r="D327" s="11">
        <v>7752</v>
      </c>
      <c r="E327" s="11">
        <v>40</v>
      </c>
      <c r="F327" s="11">
        <v>18163</v>
      </c>
    </row>
    <row r="328" spans="1:6" x14ac:dyDescent="0.2">
      <c r="A328" s="8">
        <v>2013</v>
      </c>
      <c r="B328" s="6" t="s">
        <v>29</v>
      </c>
      <c r="C328" s="11">
        <v>3233</v>
      </c>
      <c r="D328" s="11">
        <v>2632</v>
      </c>
      <c r="E328" s="11">
        <v>4</v>
      </c>
      <c r="F328" s="11">
        <v>5869</v>
      </c>
    </row>
    <row r="329" spans="1:6" x14ac:dyDescent="0.2">
      <c r="A329" s="8">
        <v>2013</v>
      </c>
      <c r="B329" s="6" t="s">
        <v>36</v>
      </c>
      <c r="C329" s="11">
        <v>26656</v>
      </c>
      <c r="D329" s="11">
        <v>21822</v>
      </c>
      <c r="E329" s="11">
        <v>17</v>
      </c>
      <c r="F329" s="11">
        <v>48495</v>
      </c>
    </row>
    <row r="330" spans="1:6" x14ac:dyDescent="0.2">
      <c r="A330" s="8">
        <v>2013</v>
      </c>
      <c r="B330" s="6" t="s">
        <v>30</v>
      </c>
      <c r="C330" s="11">
        <v>6409</v>
      </c>
      <c r="D330" s="11">
        <v>5197</v>
      </c>
      <c r="E330" s="11">
        <v>0</v>
      </c>
      <c r="F330" s="11">
        <v>11606</v>
      </c>
    </row>
    <row r="331" spans="1:6" x14ac:dyDescent="0.2">
      <c r="A331" s="8">
        <v>2013</v>
      </c>
      <c r="B331" s="6" t="s">
        <v>31</v>
      </c>
      <c r="C331" s="11">
        <v>5036</v>
      </c>
      <c r="D331" s="11">
        <v>3911</v>
      </c>
      <c r="E331" s="11">
        <v>23</v>
      </c>
      <c r="F331" s="11">
        <v>8970</v>
      </c>
    </row>
    <row r="332" spans="1:6" x14ac:dyDescent="0.2">
      <c r="A332" s="9">
        <v>2012</v>
      </c>
      <c r="B332" s="7" t="s">
        <v>2</v>
      </c>
      <c r="C332" s="10">
        <v>337621</v>
      </c>
      <c r="D332" s="10">
        <v>263101</v>
      </c>
      <c r="E332" s="10">
        <v>537</v>
      </c>
      <c r="F332" s="10">
        <v>601259</v>
      </c>
    </row>
    <row r="333" spans="1:6" x14ac:dyDescent="0.2">
      <c r="A333" s="8">
        <v>2012</v>
      </c>
      <c r="B333" s="6" t="s">
        <v>5</v>
      </c>
      <c r="C333" s="11">
        <v>2834</v>
      </c>
      <c r="D333" s="11">
        <v>2430</v>
      </c>
      <c r="E333" s="11">
        <v>3</v>
      </c>
      <c r="F333" s="11">
        <v>5267</v>
      </c>
    </row>
    <row r="334" spans="1:6" x14ac:dyDescent="0.2">
      <c r="A334" s="8">
        <v>2012</v>
      </c>
      <c r="B334" s="6" t="s">
        <v>6</v>
      </c>
      <c r="C334" s="11">
        <v>9035</v>
      </c>
      <c r="D334" s="11">
        <v>5708</v>
      </c>
      <c r="E334" s="11">
        <v>13</v>
      </c>
      <c r="F334" s="11">
        <v>14756</v>
      </c>
    </row>
    <row r="335" spans="1:6" x14ac:dyDescent="0.2">
      <c r="A335" s="8">
        <v>2012</v>
      </c>
      <c r="B335" s="6" t="s">
        <v>7</v>
      </c>
      <c r="C335" s="11">
        <v>1643</v>
      </c>
      <c r="D335" s="11">
        <v>1096</v>
      </c>
      <c r="E335" s="11">
        <v>0</v>
      </c>
      <c r="F335" s="11">
        <v>2739</v>
      </c>
    </row>
    <row r="336" spans="1:6" x14ac:dyDescent="0.2">
      <c r="A336" s="8">
        <v>2012</v>
      </c>
      <c r="B336" s="6" t="s">
        <v>8</v>
      </c>
      <c r="C336" s="11">
        <v>2329</v>
      </c>
      <c r="D336" s="11">
        <v>1629</v>
      </c>
      <c r="E336" s="11">
        <v>6</v>
      </c>
      <c r="F336" s="11">
        <v>3964</v>
      </c>
    </row>
    <row r="337" spans="1:6" x14ac:dyDescent="0.2">
      <c r="A337" s="8">
        <v>2012</v>
      </c>
      <c r="B337" s="6" t="s">
        <v>33</v>
      </c>
      <c r="C337" s="11">
        <v>8707</v>
      </c>
      <c r="D337" s="11">
        <v>6476</v>
      </c>
      <c r="E337" s="11">
        <v>17</v>
      </c>
      <c r="F337" s="11">
        <v>15200</v>
      </c>
    </row>
    <row r="338" spans="1:6" x14ac:dyDescent="0.2">
      <c r="A338" s="8">
        <v>2012</v>
      </c>
      <c r="B338" s="6" t="s">
        <v>9</v>
      </c>
      <c r="C338" s="11">
        <v>2190</v>
      </c>
      <c r="D338" s="11">
        <v>1525</v>
      </c>
      <c r="E338" s="11">
        <v>2</v>
      </c>
      <c r="F338" s="11">
        <v>3717</v>
      </c>
    </row>
    <row r="339" spans="1:6" x14ac:dyDescent="0.2">
      <c r="A339" s="8">
        <v>2012</v>
      </c>
      <c r="B339" s="6" t="s">
        <v>10</v>
      </c>
      <c r="C339" s="11">
        <v>12340</v>
      </c>
      <c r="D339" s="11">
        <v>10048</v>
      </c>
      <c r="E339" s="11">
        <v>23</v>
      </c>
      <c r="F339" s="11">
        <v>22411</v>
      </c>
    </row>
    <row r="340" spans="1:6" x14ac:dyDescent="0.2">
      <c r="A340" s="8">
        <v>2012</v>
      </c>
      <c r="B340" s="6" t="s">
        <v>11</v>
      </c>
      <c r="C340" s="11">
        <v>13401</v>
      </c>
      <c r="D340" s="11">
        <v>8763</v>
      </c>
      <c r="E340" s="11">
        <v>23</v>
      </c>
      <c r="F340" s="11">
        <v>22187</v>
      </c>
    </row>
    <row r="341" spans="1:6" x14ac:dyDescent="0.2">
      <c r="A341" s="8">
        <v>2012</v>
      </c>
      <c r="B341" s="6" t="s">
        <v>32</v>
      </c>
      <c r="C341" s="11">
        <v>28862</v>
      </c>
      <c r="D341" s="11">
        <v>27119</v>
      </c>
      <c r="E341" s="11">
        <v>14</v>
      </c>
      <c r="F341" s="11">
        <v>55995</v>
      </c>
    </row>
    <row r="342" spans="1:6" x14ac:dyDescent="0.2">
      <c r="A342" s="8">
        <v>2012</v>
      </c>
      <c r="B342" s="6" t="s">
        <v>12</v>
      </c>
      <c r="C342" s="11">
        <v>5299</v>
      </c>
      <c r="D342" s="11">
        <v>3571</v>
      </c>
      <c r="E342" s="11">
        <v>14</v>
      </c>
      <c r="F342" s="11">
        <v>8884</v>
      </c>
    </row>
    <row r="343" spans="1:6" x14ac:dyDescent="0.2">
      <c r="A343" s="8">
        <v>2012</v>
      </c>
      <c r="B343" s="6" t="s">
        <v>13</v>
      </c>
      <c r="C343" s="11">
        <v>15143</v>
      </c>
      <c r="D343" s="11">
        <v>12299</v>
      </c>
      <c r="E343" s="11">
        <v>12</v>
      </c>
      <c r="F343" s="11">
        <v>27454</v>
      </c>
    </row>
    <row r="344" spans="1:6" x14ac:dyDescent="0.2">
      <c r="A344" s="8">
        <v>2012</v>
      </c>
      <c r="B344" s="6" t="s">
        <v>14</v>
      </c>
      <c r="C344" s="11">
        <v>10748</v>
      </c>
      <c r="D344" s="11">
        <v>7376</v>
      </c>
      <c r="E344" s="11">
        <v>13</v>
      </c>
      <c r="F344" s="11">
        <v>18137</v>
      </c>
    </row>
    <row r="345" spans="1:6" x14ac:dyDescent="0.2">
      <c r="A345" s="8">
        <v>2012</v>
      </c>
      <c r="B345" s="6" t="s">
        <v>15</v>
      </c>
      <c r="C345" s="11">
        <v>7168</v>
      </c>
      <c r="D345" s="11">
        <v>6065</v>
      </c>
      <c r="E345" s="11">
        <v>13</v>
      </c>
      <c r="F345" s="11">
        <v>13246</v>
      </c>
    </row>
    <row r="346" spans="1:6" x14ac:dyDescent="0.2">
      <c r="A346" s="8">
        <v>2012</v>
      </c>
      <c r="B346" s="6" t="s">
        <v>16</v>
      </c>
      <c r="C346" s="11">
        <v>22688</v>
      </c>
      <c r="D346" s="11">
        <v>17852</v>
      </c>
      <c r="E346" s="11">
        <v>15</v>
      </c>
      <c r="F346" s="11">
        <v>40555</v>
      </c>
    </row>
    <row r="347" spans="1:6" x14ac:dyDescent="0.2">
      <c r="A347" s="8">
        <v>2012</v>
      </c>
      <c r="B347" s="6" t="s">
        <v>17</v>
      </c>
      <c r="C347" s="11">
        <v>39973</v>
      </c>
      <c r="D347" s="11">
        <v>31977</v>
      </c>
      <c r="E347" s="11">
        <v>51</v>
      </c>
      <c r="F347" s="11">
        <v>72001</v>
      </c>
    </row>
    <row r="348" spans="1:6" x14ac:dyDescent="0.2">
      <c r="A348" s="8">
        <v>2012</v>
      </c>
      <c r="B348" s="6" t="s">
        <v>34</v>
      </c>
      <c r="C348" s="11">
        <v>13608</v>
      </c>
      <c r="D348" s="11">
        <v>10690</v>
      </c>
      <c r="E348" s="11">
        <v>12</v>
      </c>
      <c r="F348" s="11">
        <v>24310</v>
      </c>
    </row>
    <row r="349" spans="1:6" x14ac:dyDescent="0.2">
      <c r="A349" s="8">
        <v>2012</v>
      </c>
      <c r="B349" s="6" t="s">
        <v>18</v>
      </c>
      <c r="C349" s="11">
        <v>5778</v>
      </c>
      <c r="D349" s="11">
        <v>4535</v>
      </c>
      <c r="E349" s="11">
        <v>4</v>
      </c>
      <c r="F349" s="11">
        <v>10317</v>
      </c>
    </row>
    <row r="350" spans="1:6" x14ac:dyDescent="0.2">
      <c r="A350" s="8">
        <v>2012</v>
      </c>
      <c r="B350" s="6" t="s">
        <v>19</v>
      </c>
      <c r="C350" s="11">
        <v>3350</v>
      </c>
      <c r="D350" s="11">
        <v>2374</v>
      </c>
      <c r="E350" s="11">
        <v>0</v>
      </c>
      <c r="F350" s="11">
        <v>5724</v>
      </c>
    </row>
    <row r="351" spans="1:6" x14ac:dyDescent="0.2">
      <c r="A351" s="8">
        <v>2012</v>
      </c>
      <c r="B351" s="6" t="s">
        <v>20</v>
      </c>
      <c r="C351" s="11">
        <v>13938</v>
      </c>
      <c r="D351" s="11">
        <v>9883</v>
      </c>
      <c r="E351" s="11">
        <v>144</v>
      </c>
      <c r="F351" s="11">
        <v>23965</v>
      </c>
    </row>
    <row r="352" spans="1:6" x14ac:dyDescent="0.2">
      <c r="A352" s="8">
        <v>2012</v>
      </c>
      <c r="B352" s="6" t="s">
        <v>21</v>
      </c>
      <c r="C352" s="11">
        <v>11598</v>
      </c>
      <c r="D352" s="11">
        <v>9924</v>
      </c>
      <c r="E352" s="11">
        <v>3</v>
      </c>
      <c r="F352" s="11">
        <v>21525</v>
      </c>
    </row>
    <row r="353" spans="1:6" x14ac:dyDescent="0.2">
      <c r="A353" s="8">
        <v>2012</v>
      </c>
      <c r="B353" s="6" t="s">
        <v>22</v>
      </c>
      <c r="C353" s="11">
        <v>17087</v>
      </c>
      <c r="D353" s="11">
        <v>14746</v>
      </c>
      <c r="E353" s="11">
        <v>10</v>
      </c>
      <c r="F353" s="11">
        <v>31843</v>
      </c>
    </row>
    <row r="354" spans="1:6" x14ac:dyDescent="0.2">
      <c r="A354" s="8">
        <v>2012</v>
      </c>
      <c r="B354" s="6" t="s">
        <v>35</v>
      </c>
      <c r="C354" s="11">
        <v>4707</v>
      </c>
      <c r="D354" s="11">
        <v>3688</v>
      </c>
      <c r="E354" s="11">
        <v>0</v>
      </c>
      <c r="F354" s="11">
        <v>8395</v>
      </c>
    </row>
    <row r="355" spans="1:6" x14ac:dyDescent="0.2">
      <c r="A355" s="8">
        <v>2012</v>
      </c>
      <c r="B355" s="6" t="s">
        <v>23</v>
      </c>
      <c r="C355" s="11">
        <v>2855</v>
      </c>
      <c r="D355" s="11">
        <v>1798</v>
      </c>
      <c r="E355" s="11">
        <v>6</v>
      </c>
      <c r="F355" s="11">
        <v>4659</v>
      </c>
    </row>
    <row r="356" spans="1:6" x14ac:dyDescent="0.2">
      <c r="A356" s="8">
        <v>2012</v>
      </c>
      <c r="B356" s="6" t="s">
        <v>24</v>
      </c>
      <c r="C356" s="11">
        <v>7521</v>
      </c>
      <c r="D356" s="11">
        <v>5820</v>
      </c>
      <c r="E356" s="11">
        <v>20</v>
      </c>
      <c r="F356" s="11">
        <v>13361</v>
      </c>
    </row>
    <row r="357" spans="1:6" x14ac:dyDescent="0.2">
      <c r="A357" s="8">
        <v>2012</v>
      </c>
      <c r="B357" s="6" t="s">
        <v>25</v>
      </c>
      <c r="C357" s="11">
        <v>8909</v>
      </c>
      <c r="D357" s="11">
        <v>5424</v>
      </c>
      <c r="E357" s="11">
        <v>11</v>
      </c>
      <c r="F357" s="11">
        <v>14344</v>
      </c>
    </row>
    <row r="358" spans="1:6" x14ac:dyDescent="0.2">
      <c r="A358" s="8">
        <v>2012</v>
      </c>
      <c r="B358" s="6" t="s">
        <v>26</v>
      </c>
      <c r="C358" s="11">
        <v>8804</v>
      </c>
      <c r="D358" s="11">
        <v>6183</v>
      </c>
      <c r="E358" s="11">
        <v>14</v>
      </c>
      <c r="F358" s="11">
        <v>15001</v>
      </c>
    </row>
    <row r="359" spans="1:6" x14ac:dyDescent="0.2">
      <c r="A359" s="8">
        <v>2012</v>
      </c>
      <c r="B359" s="6" t="s">
        <v>27</v>
      </c>
      <c r="C359" s="11">
        <v>6292</v>
      </c>
      <c r="D359" s="11">
        <v>4536</v>
      </c>
      <c r="E359" s="11">
        <v>6</v>
      </c>
      <c r="F359" s="11">
        <v>10834</v>
      </c>
    </row>
    <row r="360" spans="1:6" x14ac:dyDescent="0.2">
      <c r="A360" s="8">
        <v>2012</v>
      </c>
      <c r="B360" s="6" t="s">
        <v>28</v>
      </c>
      <c r="C360" s="11">
        <v>10533</v>
      </c>
      <c r="D360" s="11">
        <v>7279</v>
      </c>
      <c r="E360" s="11">
        <v>44</v>
      </c>
      <c r="F360" s="11">
        <v>17856</v>
      </c>
    </row>
    <row r="361" spans="1:6" x14ac:dyDescent="0.2">
      <c r="A361" s="8">
        <v>2012</v>
      </c>
      <c r="B361" s="6" t="s">
        <v>29</v>
      </c>
      <c r="C361" s="11">
        <v>3103</v>
      </c>
      <c r="D361" s="11">
        <v>2553</v>
      </c>
      <c r="E361" s="11">
        <v>3</v>
      </c>
      <c r="F361" s="11">
        <v>5659</v>
      </c>
    </row>
    <row r="362" spans="1:6" x14ac:dyDescent="0.2">
      <c r="A362" s="8">
        <v>2012</v>
      </c>
      <c r="B362" s="6" t="s">
        <v>36</v>
      </c>
      <c r="C362" s="11">
        <v>26391</v>
      </c>
      <c r="D362" s="11">
        <v>21159</v>
      </c>
      <c r="E362" s="11">
        <v>35</v>
      </c>
      <c r="F362" s="11">
        <v>47585</v>
      </c>
    </row>
    <row r="363" spans="1:6" x14ac:dyDescent="0.2">
      <c r="A363" s="8">
        <v>2012</v>
      </c>
      <c r="B363" s="6" t="s">
        <v>30</v>
      </c>
      <c r="C363" s="11">
        <v>6068</v>
      </c>
      <c r="D363" s="11">
        <v>4886</v>
      </c>
      <c r="E363" s="11">
        <v>0</v>
      </c>
      <c r="F363" s="11">
        <v>10954</v>
      </c>
    </row>
    <row r="364" spans="1:6" x14ac:dyDescent="0.2">
      <c r="A364" s="8">
        <v>2012</v>
      </c>
      <c r="B364" s="6" t="s">
        <v>31</v>
      </c>
      <c r="C364" s="11">
        <v>4719</v>
      </c>
      <c r="D364" s="11">
        <v>3689</v>
      </c>
      <c r="E364" s="11">
        <v>6</v>
      </c>
      <c r="F364" s="11">
        <v>8414</v>
      </c>
    </row>
    <row r="365" spans="1:6" x14ac:dyDescent="0.2">
      <c r="A365" s="9">
        <v>2011</v>
      </c>
      <c r="B365" s="7" t="s">
        <v>2</v>
      </c>
      <c r="C365" s="10">
        <v>331919</v>
      </c>
      <c r="D365" s="10">
        <v>257148</v>
      </c>
      <c r="E365" s="10">
        <v>579</v>
      </c>
      <c r="F365" s="10">
        <v>589646</v>
      </c>
    </row>
    <row r="366" spans="1:6" x14ac:dyDescent="0.2">
      <c r="A366" s="8">
        <v>2011</v>
      </c>
      <c r="B366" s="6" t="s">
        <v>5</v>
      </c>
      <c r="C366" s="11">
        <v>2679</v>
      </c>
      <c r="D366" s="11">
        <v>2253</v>
      </c>
      <c r="E366" s="11">
        <v>2</v>
      </c>
      <c r="F366" s="11">
        <v>4934</v>
      </c>
    </row>
    <row r="367" spans="1:6" x14ac:dyDescent="0.2">
      <c r="A367" s="8">
        <v>2011</v>
      </c>
      <c r="B367" s="6" t="s">
        <v>6</v>
      </c>
      <c r="C367" s="11">
        <v>9176</v>
      </c>
      <c r="D367" s="11">
        <v>5736</v>
      </c>
      <c r="E367" s="11">
        <v>10</v>
      </c>
      <c r="F367" s="11">
        <v>14922</v>
      </c>
    </row>
    <row r="368" spans="1:6" x14ac:dyDescent="0.2">
      <c r="A368" s="8">
        <v>2011</v>
      </c>
      <c r="B368" s="6" t="s">
        <v>7</v>
      </c>
      <c r="C368" s="11">
        <v>1523</v>
      </c>
      <c r="D368" s="11">
        <v>1079</v>
      </c>
      <c r="E368" s="11">
        <v>0</v>
      </c>
      <c r="F368" s="11">
        <v>2602</v>
      </c>
    </row>
    <row r="369" spans="1:6" x14ac:dyDescent="0.2">
      <c r="A369" s="8">
        <v>2011</v>
      </c>
      <c r="B369" s="6" t="s">
        <v>8</v>
      </c>
      <c r="C369" s="11">
        <v>2147</v>
      </c>
      <c r="D369" s="11">
        <v>1587</v>
      </c>
      <c r="E369" s="11">
        <v>2</v>
      </c>
      <c r="F369" s="11">
        <v>3736</v>
      </c>
    </row>
    <row r="370" spans="1:6" x14ac:dyDescent="0.2">
      <c r="A370" s="8">
        <v>2011</v>
      </c>
      <c r="B370" s="6" t="s">
        <v>33</v>
      </c>
      <c r="C370" s="11">
        <v>8345</v>
      </c>
      <c r="D370" s="11">
        <v>6290</v>
      </c>
      <c r="E370" s="11">
        <v>5</v>
      </c>
      <c r="F370" s="11">
        <v>14640</v>
      </c>
    </row>
    <row r="371" spans="1:6" x14ac:dyDescent="0.2">
      <c r="A371" s="8">
        <v>2011</v>
      </c>
      <c r="B371" s="6" t="s">
        <v>9</v>
      </c>
      <c r="C371" s="11">
        <v>2051</v>
      </c>
      <c r="D371" s="11">
        <v>1461</v>
      </c>
      <c r="E371" s="11">
        <v>2</v>
      </c>
      <c r="F371" s="11">
        <v>3514</v>
      </c>
    </row>
    <row r="372" spans="1:6" x14ac:dyDescent="0.2">
      <c r="A372" s="8">
        <v>2011</v>
      </c>
      <c r="B372" s="6" t="s">
        <v>10</v>
      </c>
      <c r="C372" s="11">
        <v>11702</v>
      </c>
      <c r="D372" s="11">
        <v>9483</v>
      </c>
      <c r="E372" s="11">
        <v>14</v>
      </c>
      <c r="F372" s="11">
        <v>21199</v>
      </c>
    </row>
    <row r="373" spans="1:6" x14ac:dyDescent="0.2">
      <c r="A373" s="8">
        <v>2011</v>
      </c>
      <c r="B373" s="6" t="s">
        <v>11</v>
      </c>
      <c r="C373" s="11">
        <v>15168</v>
      </c>
      <c r="D373" s="11">
        <v>8939</v>
      </c>
      <c r="E373" s="11">
        <v>14</v>
      </c>
      <c r="F373" s="11">
        <v>24121</v>
      </c>
    </row>
    <row r="374" spans="1:6" x14ac:dyDescent="0.2">
      <c r="A374" s="8">
        <v>2011</v>
      </c>
      <c r="B374" s="6" t="s">
        <v>32</v>
      </c>
      <c r="C374" s="11">
        <v>28306</v>
      </c>
      <c r="D374" s="11">
        <v>26298</v>
      </c>
      <c r="E374" s="11">
        <v>25</v>
      </c>
      <c r="F374" s="11">
        <v>54629</v>
      </c>
    </row>
    <row r="375" spans="1:6" x14ac:dyDescent="0.2">
      <c r="A375" s="8">
        <v>2011</v>
      </c>
      <c r="B375" s="6" t="s">
        <v>12</v>
      </c>
      <c r="C375" s="11">
        <v>5534</v>
      </c>
      <c r="D375" s="11">
        <v>3623</v>
      </c>
      <c r="E375" s="11">
        <v>117</v>
      </c>
      <c r="F375" s="11">
        <v>9274</v>
      </c>
    </row>
    <row r="376" spans="1:6" x14ac:dyDescent="0.2">
      <c r="A376" s="8">
        <v>2011</v>
      </c>
      <c r="B376" s="6" t="s">
        <v>13</v>
      </c>
      <c r="C376" s="11">
        <v>14624</v>
      </c>
      <c r="D376" s="11">
        <v>11922</v>
      </c>
      <c r="E376" s="11">
        <v>4</v>
      </c>
      <c r="F376" s="11">
        <v>26550</v>
      </c>
    </row>
    <row r="377" spans="1:6" x14ac:dyDescent="0.2">
      <c r="A377" s="8">
        <v>2011</v>
      </c>
      <c r="B377" s="6" t="s">
        <v>14</v>
      </c>
      <c r="C377" s="11">
        <v>10550</v>
      </c>
      <c r="D377" s="11">
        <v>7269</v>
      </c>
      <c r="E377" s="11">
        <v>22</v>
      </c>
      <c r="F377" s="11">
        <v>17841</v>
      </c>
    </row>
    <row r="378" spans="1:6" x14ac:dyDescent="0.2">
      <c r="A378" s="8">
        <v>2011</v>
      </c>
      <c r="B378" s="6" t="s">
        <v>15</v>
      </c>
      <c r="C378" s="11">
        <v>7233</v>
      </c>
      <c r="D378" s="11">
        <v>5909</v>
      </c>
      <c r="E378" s="11">
        <v>8</v>
      </c>
      <c r="F378" s="11">
        <v>13150</v>
      </c>
    </row>
    <row r="379" spans="1:6" x14ac:dyDescent="0.2">
      <c r="A379" s="8">
        <v>2011</v>
      </c>
      <c r="B379" s="6" t="s">
        <v>16</v>
      </c>
      <c r="C379" s="11">
        <v>22507</v>
      </c>
      <c r="D379" s="11">
        <v>17807</v>
      </c>
      <c r="E379" s="11">
        <v>14</v>
      </c>
      <c r="F379" s="11">
        <v>40328</v>
      </c>
    </row>
    <row r="380" spans="1:6" x14ac:dyDescent="0.2">
      <c r="A380" s="8">
        <v>2011</v>
      </c>
      <c r="B380" s="6" t="s">
        <v>17</v>
      </c>
      <c r="C380" s="11">
        <v>38105</v>
      </c>
      <c r="D380" s="11">
        <v>31238</v>
      </c>
      <c r="E380" s="11">
        <v>41</v>
      </c>
      <c r="F380" s="11">
        <v>69384</v>
      </c>
    </row>
    <row r="381" spans="1:6" x14ac:dyDescent="0.2">
      <c r="A381" s="8">
        <v>2011</v>
      </c>
      <c r="B381" s="6" t="s">
        <v>34</v>
      </c>
      <c r="C381" s="11">
        <v>13626</v>
      </c>
      <c r="D381" s="11">
        <v>10446</v>
      </c>
      <c r="E381" s="11">
        <v>11</v>
      </c>
      <c r="F381" s="11">
        <v>24083</v>
      </c>
    </row>
    <row r="382" spans="1:6" x14ac:dyDescent="0.2">
      <c r="A382" s="8">
        <v>2011</v>
      </c>
      <c r="B382" s="6" t="s">
        <v>18</v>
      </c>
      <c r="C382" s="11">
        <v>5337</v>
      </c>
      <c r="D382" s="11">
        <v>4289</v>
      </c>
      <c r="E382" s="11">
        <v>27</v>
      </c>
      <c r="F382" s="11">
        <v>9653</v>
      </c>
    </row>
    <row r="383" spans="1:6" x14ac:dyDescent="0.2">
      <c r="A383" s="8">
        <v>2011</v>
      </c>
      <c r="B383" s="6" t="s">
        <v>19</v>
      </c>
      <c r="C383" s="11">
        <v>3646</v>
      </c>
      <c r="D383" s="11">
        <v>2441</v>
      </c>
      <c r="E383" s="11">
        <v>2</v>
      </c>
      <c r="F383" s="11">
        <v>6089</v>
      </c>
    </row>
    <row r="384" spans="1:6" x14ac:dyDescent="0.2">
      <c r="A384" s="8">
        <v>2011</v>
      </c>
      <c r="B384" s="6" t="s">
        <v>20</v>
      </c>
      <c r="C384" s="11">
        <v>13991</v>
      </c>
      <c r="D384" s="11">
        <v>9833</v>
      </c>
      <c r="E384" s="11">
        <v>89</v>
      </c>
      <c r="F384" s="11">
        <v>23913</v>
      </c>
    </row>
    <row r="385" spans="1:6" x14ac:dyDescent="0.2">
      <c r="A385" s="8">
        <v>2011</v>
      </c>
      <c r="B385" s="6" t="s">
        <v>21</v>
      </c>
      <c r="C385" s="11">
        <v>11355</v>
      </c>
      <c r="D385" s="11">
        <v>9561</v>
      </c>
      <c r="E385" s="11">
        <v>3</v>
      </c>
      <c r="F385" s="11">
        <v>20919</v>
      </c>
    </row>
    <row r="386" spans="1:6" x14ac:dyDescent="0.2">
      <c r="A386" s="8">
        <v>2011</v>
      </c>
      <c r="B386" s="6" t="s">
        <v>22</v>
      </c>
      <c r="C386" s="11">
        <v>16716</v>
      </c>
      <c r="D386" s="11">
        <v>14522</v>
      </c>
      <c r="E386" s="11">
        <v>6</v>
      </c>
      <c r="F386" s="11">
        <v>31244</v>
      </c>
    </row>
    <row r="387" spans="1:6" x14ac:dyDescent="0.2">
      <c r="A387" s="8">
        <v>2011</v>
      </c>
      <c r="B387" s="6" t="s">
        <v>35</v>
      </c>
      <c r="C387" s="11">
        <v>4401</v>
      </c>
      <c r="D387" s="11">
        <v>3448</v>
      </c>
      <c r="E387" s="11">
        <v>4</v>
      </c>
      <c r="F387" s="11">
        <v>7853</v>
      </c>
    </row>
    <row r="388" spans="1:6" x14ac:dyDescent="0.2">
      <c r="A388" s="8">
        <v>2011</v>
      </c>
      <c r="B388" s="6" t="s">
        <v>23</v>
      </c>
      <c r="C388" s="11">
        <v>2709</v>
      </c>
      <c r="D388" s="11">
        <v>1689</v>
      </c>
      <c r="E388" s="11">
        <v>11</v>
      </c>
      <c r="F388" s="11">
        <v>4409</v>
      </c>
    </row>
    <row r="389" spans="1:6" x14ac:dyDescent="0.2">
      <c r="A389" s="8">
        <v>2011</v>
      </c>
      <c r="B389" s="6" t="s">
        <v>24</v>
      </c>
      <c r="C389" s="11">
        <v>7161</v>
      </c>
      <c r="D389" s="11">
        <v>5835</v>
      </c>
      <c r="E389" s="11">
        <v>8</v>
      </c>
      <c r="F389" s="11">
        <v>13004</v>
      </c>
    </row>
    <row r="390" spans="1:6" x14ac:dyDescent="0.2">
      <c r="A390" s="8">
        <v>2011</v>
      </c>
      <c r="B390" s="6" t="s">
        <v>25</v>
      </c>
      <c r="C390" s="11">
        <v>9858</v>
      </c>
      <c r="D390" s="11">
        <v>5784</v>
      </c>
      <c r="E390" s="11">
        <v>27</v>
      </c>
      <c r="F390" s="11">
        <v>15669</v>
      </c>
    </row>
    <row r="391" spans="1:6" x14ac:dyDescent="0.2">
      <c r="A391" s="8">
        <v>2011</v>
      </c>
      <c r="B391" s="6" t="s">
        <v>26</v>
      </c>
      <c r="C391" s="11">
        <v>8704</v>
      </c>
      <c r="D391" s="11">
        <v>6038</v>
      </c>
      <c r="E391" s="11">
        <v>10</v>
      </c>
      <c r="F391" s="11">
        <v>14752</v>
      </c>
    </row>
    <row r="392" spans="1:6" x14ac:dyDescent="0.2">
      <c r="A392" s="8">
        <v>2011</v>
      </c>
      <c r="B392" s="6" t="s">
        <v>27</v>
      </c>
      <c r="C392" s="11">
        <v>6294</v>
      </c>
      <c r="D392" s="11">
        <v>4419</v>
      </c>
      <c r="E392" s="11">
        <v>2</v>
      </c>
      <c r="F392" s="11">
        <v>10715</v>
      </c>
    </row>
    <row r="393" spans="1:6" x14ac:dyDescent="0.2">
      <c r="A393" s="8">
        <v>2011</v>
      </c>
      <c r="B393" s="6" t="s">
        <v>28</v>
      </c>
      <c r="C393" s="11">
        <v>9932</v>
      </c>
      <c r="D393" s="11">
        <v>6903</v>
      </c>
      <c r="E393" s="11">
        <v>45</v>
      </c>
      <c r="F393" s="11">
        <v>16880</v>
      </c>
    </row>
    <row r="394" spans="1:6" x14ac:dyDescent="0.2">
      <c r="A394" s="8">
        <v>2011</v>
      </c>
      <c r="B394" s="6" t="s">
        <v>29</v>
      </c>
      <c r="C394" s="11">
        <v>2910</v>
      </c>
      <c r="D394" s="11">
        <v>2554</v>
      </c>
      <c r="E394" s="11">
        <v>7</v>
      </c>
      <c r="F394" s="11">
        <v>5471</v>
      </c>
    </row>
    <row r="395" spans="1:6" x14ac:dyDescent="0.2">
      <c r="A395" s="8">
        <v>2011</v>
      </c>
      <c r="B395" s="6" t="s">
        <v>36</v>
      </c>
      <c r="C395" s="11">
        <v>25275</v>
      </c>
      <c r="D395" s="11">
        <v>20111</v>
      </c>
      <c r="E395" s="11">
        <v>31</v>
      </c>
      <c r="F395" s="11">
        <v>45417</v>
      </c>
    </row>
    <row r="396" spans="1:6" x14ac:dyDescent="0.2">
      <c r="A396" s="8">
        <v>2011</v>
      </c>
      <c r="B396" s="6" t="s">
        <v>30</v>
      </c>
      <c r="C396" s="11">
        <v>5893</v>
      </c>
      <c r="D396" s="11">
        <v>4867</v>
      </c>
      <c r="E396" s="11">
        <v>3</v>
      </c>
      <c r="F396" s="11">
        <v>10763</v>
      </c>
    </row>
    <row r="397" spans="1:6" x14ac:dyDescent="0.2">
      <c r="A397" s="8">
        <v>2011</v>
      </c>
      <c r="B397" s="6" t="s">
        <v>31</v>
      </c>
      <c r="C397" s="11">
        <v>4461</v>
      </c>
      <c r="D397" s="11">
        <v>3514</v>
      </c>
      <c r="E397" s="11">
        <v>13</v>
      </c>
      <c r="F397" s="11">
        <v>7988</v>
      </c>
    </row>
    <row r="398" spans="1:6" x14ac:dyDescent="0.2">
      <c r="A398" s="9">
        <v>2010</v>
      </c>
      <c r="B398" s="7" t="s">
        <v>2</v>
      </c>
      <c r="C398" s="10">
        <v>331216</v>
      </c>
      <c r="D398" s="10">
        <v>259348</v>
      </c>
      <c r="E398" s="10">
        <v>322</v>
      </c>
      <c r="F398" s="10">
        <v>590886</v>
      </c>
    </row>
    <row r="399" spans="1:6" x14ac:dyDescent="0.2">
      <c r="A399" s="8">
        <v>2010</v>
      </c>
      <c r="B399" s="6" t="s">
        <v>5</v>
      </c>
      <c r="C399" s="11">
        <v>2721</v>
      </c>
      <c r="D399" s="11">
        <v>2449</v>
      </c>
      <c r="E399" s="11">
        <v>7</v>
      </c>
      <c r="F399" s="11">
        <v>5177</v>
      </c>
    </row>
    <row r="400" spans="1:6" x14ac:dyDescent="0.2">
      <c r="A400" s="8">
        <v>2010</v>
      </c>
      <c r="B400" s="6" t="s">
        <v>6</v>
      </c>
      <c r="C400" s="11">
        <v>9561</v>
      </c>
      <c r="D400" s="11">
        <v>5822</v>
      </c>
      <c r="E400" s="11">
        <v>17</v>
      </c>
      <c r="F400" s="11">
        <v>15400</v>
      </c>
    </row>
    <row r="401" spans="1:6" x14ac:dyDescent="0.2">
      <c r="A401" s="8">
        <v>2010</v>
      </c>
      <c r="B401" s="6" t="s">
        <v>7</v>
      </c>
      <c r="C401" s="11">
        <v>1478</v>
      </c>
      <c r="D401" s="11">
        <v>954</v>
      </c>
      <c r="E401" s="11">
        <v>2</v>
      </c>
      <c r="F401" s="11">
        <v>2434</v>
      </c>
    </row>
    <row r="402" spans="1:6" x14ac:dyDescent="0.2">
      <c r="A402" s="8">
        <v>2010</v>
      </c>
      <c r="B402" s="6" t="s">
        <v>8</v>
      </c>
      <c r="C402" s="11">
        <v>2231</v>
      </c>
      <c r="D402" s="11">
        <v>1587</v>
      </c>
      <c r="E402" s="11">
        <v>2</v>
      </c>
      <c r="F402" s="11">
        <v>3820</v>
      </c>
    </row>
    <row r="403" spans="1:6" x14ac:dyDescent="0.2">
      <c r="A403" s="8">
        <v>2010</v>
      </c>
      <c r="B403" s="6" t="s">
        <v>33</v>
      </c>
      <c r="C403" s="11">
        <v>8159</v>
      </c>
      <c r="D403" s="11">
        <v>6432</v>
      </c>
      <c r="E403" s="11">
        <v>2</v>
      </c>
      <c r="F403" s="11">
        <v>14593</v>
      </c>
    </row>
    <row r="404" spans="1:6" x14ac:dyDescent="0.2">
      <c r="A404" s="8">
        <v>2010</v>
      </c>
      <c r="B404" s="6" t="s">
        <v>9</v>
      </c>
      <c r="C404" s="11">
        <v>1888</v>
      </c>
      <c r="D404" s="11">
        <v>1334</v>
      </c>
      <c r="E404" s="11">
        <v>1</v>
      </c>
      <c r="F404" s="11">
        <v>3223</v>
      </c>
    </row>
    <row r="405" spans="1:6" x14ac:dyDescent="0.2">
      <c r="A405" s="8">
        <v>2010</v>
      </c>
      <c r="B405" s="6" t="s">
        <v>10</v>
      </c>
      <c r="C405" s="11">
        <v>12088</v>
      </c>
      <c r="D405" s="11">
        <v>9631</v>
      </c>
      <c r="E405" s="11">
        <v>2</v>
      </c>
      <c r="F405" s="11">
        <v>21721</v>
      </c>
    </row>
    <row r="406" spans="1:6" x14ac:dyDescent="0.2">
      <c r="A406" s="8">
        <v>2010</v>
      </c>
      <c r="B406" s="6" t="s">
        <v>11</v>
      </c>
      <c r="C406" s="11">
        <v>16861</v>
      </c>
      <c r="D406" s="11">
        <v>8898</v>
      </c>
      <c r="E406" s="11">
        <v>50</v>
      </c>
      <c r="F406" s="11">
        <v>25809</v>
      </c>
    </row>
    <row r="407" spans="1:6" x14ac:dyDescent="0.2">
      <c r="A407" s="8">
        <v>2010</v>
      </c>
      <c r="B407" s="6" t="s">
        <v>32</v>
      </c>
      <c r="C407" s="11">
        <v>28098</v>
      </c>
      <c r="D407" s="11">
        <v>26998</v>
      </c>
      <c r="E407" s="11">
        <v>10</v>
      </c>
      <c r="F407" s="11">
        <v>55106</v>
      </c>
    </row>
    <row r="408" spans="1:6" x14ac:dyDescent="0.2">
      <c r="A408" s="8">
        <v>2010</v>
      </c>
      <c r="B408" s="6" t="s">
        <v>12</v>
      </c>
      <c r="C408" s="11">
        <v>5563</v>
      </c>
      <c r="D408" s="11">
        <v>3644</v>
      </c>
      <c r="E408" s="11">
        <v>14</v>
      </c>
      <c r="F408" s="11">
        <v>9221</v>
      </c>
    </row>
    <row r="409" spans="1:6" x14ac:dyDescent="0.2">
      <c r="A409" s="8">
        <v>2010</v>
      </c>
      <c r="B409" s="6" t="s">
        <v>13</v>
      </c>
      <c r="C409" s="11">
        <v>14706</v>
      </c>
      <c r="D409" s="11">
        <v>12416</v>
      </c>
      <c r="E409" s="11">
        <v>10</v>
      </c>
      <c r="F409" s="11">
        <v>27132</v>
      </c>
    </row>
    <row r="410" spans="1:6" x14ac:dyDescent="0.2">
      <c r="A410" s="8">
        <v>2010</v>
      </c>
      <c r="B410" s="6" t="s">
        <v>14</v>
      </c>
      <c r="C410" s="11">
        <v>9587</v>
      </c>
      <c r="D410" s="11">
        <v>6865</v>
      </c>
      <c r="E410" s="11">
        <v>20</v>
      </c>
      <c r="F410" s="11">
        <v>16472</v>
      </c>
    </row>
    <row r="411" spans="1:6" x14ac:dyDescent="0.2">
      <c r="A411" s="8">
        <v>2010</v>
      </c>
      <c r="B411" s="6" t="s">
        <v>15</v>
      </c>
      <c r="C411" s="11">
        <v>7149</v>
      </c>
      <c r="D411" s="11">
        <v>5839</v>
      </c>
      <c r="E411" s="11">
        <v>2</v>
      </c>
      <c r="F411" s="11">
        <v>12990</v>
      </c>
    </row>
    <row r="412" spans="1:6" x14ac:dyDescent="0.2">
      <c r="A412" s="8">
        <v>2010</v>
      </c>
      <c r="B412" s="6" t="s">
        <v>16</v>
      </c>
      <c r="C412" s="11">
        <v>21675</v>
      </c>
      <c r="D412" s="11">
        <v>17497</v>
      </c>
      <c r="E412" s="11">
        <v>13</v>
      </c>
      <c r="F412" s="11">
        <v>39185</v>
      </c>
    </row>
    <row r="413" spans="1:6" x14ac:dyDescent="0.2">
      <c r="A413" s="8">
        <v>2010</v>
      </c>
      <c r="B413" s="6" t="s">
        <v>17</v>
      </c>
      <c r="C413" s="11">
        <v>37513</v>
      </c>
      <c r="D413" s="11">
        <v>30747</v>
      </c>
      <c r="E413" s="11">
        <v>26</v>
      </c>
      <c r="F413" s="11">
        <v>68286</v>
      </c>
    </row>
    <row r="414" spans="1:6" x14ac:dyDescent="0.2">
      <c r="A414" s="8">
        <v>2010</v>
      </c>
      <c r="B414" s="6" t="s">
        <v>34</v>
      </c>
      <c r="C414" s="11">
        <v>13533</v>
      </c>
      <c r="D414" s="11">
        <v>10617</v>
      </c>
      <c r="E414" s="11">
        <v>12</v>
      </c>
      <c r="F414" s="11">
        <v>24162</v>
      </c>
    </row>
    <row r="415" spans="1:6" x14ac:dyDescent="0.2">
      <c r="A415" s="8">
        <v>2010</v>
      </c>
      <c r="B415" s="6" t="s">
        <v>18</v>
      </c>
      <c r="C415" s="11">
        <v>5319</v>
      </c>
      <c r="D415" s="11">
        <v>4442</v>
      </c>
      <c r="E415" s="11">
        <v>3</v>
      </c>
      <c r="F415" s="11">
        <v>9764</v>
      </c>
    </row>
    <row r="416" spans="1:6" x14ac:dyDescent="0.2">
      <c r="A416" s="8">
        <v>2010</v>
      </c>
      <c r="B416" s="6" t="s">
        <v>19</v>
      </c>
      <c r="C416" s="11">
        <v>3536</v>
      </c>
      <c r="D416" s="11">
        <v>2399</v>
      </c>
      <c r="E416" s="11">
        <v>0</v>
      </c>
      <c r="F416" s="11">
        <v>5935</v>
      </c>
    </row>
    <row r="417" spans="1:6" x14ac:dyDescent="0.2">
      <c r="A417" s="8">
        <v>2010</v>
      </c>
      <c r="B417" s="6" t="s">
        <v>20</v>
      </c>
      <c r="C417" s="11">
        <v>13288</v>
      </c>
      <c r="D417" s="11">
        <v>9792</v>
      </c>
      <c r="E417" s="11">
        <v>36</v>
      </c>
      <c r="F417" s="11">
        <v>23116</v>
      </c>
    </row>
    <row r="418" spans="1:6" x14ac:dyDescent="0.2">
      <c r="A418" s="8">
        <v>2010</v>
      </c>
      <c r="B418" s="6" t="s">
        <v>21</v>
      </c>
      <c r="C418" s="11">
        <v>11846</v>
      </c>
      <c r="D418" s="11">
        <v>9875</v>
      </c>
      <c r="E418" s="11">
        <v>0</v>
      </c>
      <c r="F418" s="11">
        <v>21721</v>
      </c>
    </row>
    <row r="419" spans="1:6" x14ac:dyDescent="0.2">
      <c r="A419" s="8">
        <v>2010</v>
      </c>
      <c r="B419" s="6" t="s">
        <v>22</v>
      </c>
      <c r="C419" s="11">
        <v>16432</v>
      </c>
      <c r="D419" s="11">
        <v>14583</v>
      </c>
      <c r="E419" s="11">
        <v>16</v>
      </c>
      <c r="F419" s="11">
        <v>31031</v>
      </c>
    </row>
    <row r="420" spans="1:6" x14ac:dyDescent="0.2">
      <c r="A420" s="8">
        <v>2010</v>
      </c>
      <c r="B420" s="6" t="s">
        <v>35</v>
      </c>
      <c r="C420" s="11">
        <v>4384</v>
      </c>
      <c r="D420" s="11">
        <v>3577</v>
      </c>
      <c r="E420" s="11">
        <v>3</v>
      </c>
      <c r="F420" s="11">
        <v>7964</v>
      </c>
    </row>
    <row r="421" spans="1:6" x14ac:dyDescent="0.2">
      <c r="A421" s="8">
        <v>2010</v>
      </c>
      <c r="B421" s="6" t="s">
        <v>23</v>
      </c>
      <c r="C421" s="11">
        <v>2762</v>
      </c>
      <c r="D421" s="11">
        <v>1671</v>
      </c>
      <c r="E421" s="11">
        <v>3</v>
      </c>
      <c r="F421" s="11">
        <v>4436</v>
      </c>
    </row>
    <row r="422" spans="1:6" x14ac:dyDescent="0.2">
      <c r="A422" s="8">
        <v>2010</v>
      </c>
      <c r="B422" s="6" t="s">
        <v>24</v>
      </c>
      <c r="C422" s="11">
        <v>7314</v>
      </c>
      <c r="D422" s="11">
        <v>5972</v>
      </c>
      <c r="E422" s="11">
        <v>4</v>
      </c>
      <c r="F422" s="11">
        <v>13290</v>
      </c>
    </row>
    <row r="423" spans="1:6" x14ac:dyDescent="0.2">
      <c r="A423" s="8">
        <v>2010</v>
      </c>
      <c r="B423" s="6" t="s">
        <v>25</v>
      </c>
      <c r="C423" s="11">
        <v>9854</v>
      </c>
      <c r="D423" s="11">
        <v>5587</v>
      </c>
      <c r="E423" s="11">
        <v>26</v>
      </c>
      <c r="F423" s="11">
        <v>15467</v>
      </c>
    </row>
    <row r="424" spans="1:6" x14ac:dyDescent="0.2">
      <c r="A424" s="8">
        <v>2010</v>
      </c>
      <c r="B424" s="6" t="s">
        <v>26</v>
      </c>
      <c r="C424" s="11">
        <v>8747</v>
      </c>
      <c r="D424" s="11">
        <v>6157</v>
      </c>
      <c r="E424" s="11">
        <v>12</v>
      </c>
      <c r="F424" s="11">
        <v>14916</v>
      </c>
    </row>
    <row r="425" spans="1:6" x14ac:dyDescent="0.2">
      <c r="A425" s="8">
        <v>2010</v>
      </c>
      <c r="B425" s="6" t="s">
        <v>27</v>
      </c>
      <c r="C425" s="11">
        <v>6557</v>
      </c>
      <c r="D425" s="11">
        <v>4594</v>
      </c>
      <c r="E425" s="11">
        <v>5</v>
      </c>
      <c r="F425" s="11">
        <v>11156</v>
      </c>
    </row>
    <row r="426" spans="1:6" x14ac:dyDescent="0.2">
      <c r="A426" s="8">
        <v>2010</v>
      </c>
      <c r="B426" s="6" t="s">
        <v>28</v>
      </c>
      <c r="C426" s="11">
        <v>10079</v>
      </c>
      <c r="D426" s="11">
        <v>7109</v>
      </c>
      <c r="E426" s="11">
        <v>12</v>
      </c>
      <c r="F426" s="11">
        <v>17200</v>
      </c>
    </row>
    <row r="427" spans="1:6" x14ac:dyDescent="0.2">
      <c r="A427" s="8">
        <v>2010</v>
      </c>
      <c r="B427" s="6" t="s">
        <v>29</v>
      </c>
      <c r="C427" s="11">
        <v>2958</v>
      </c>
      <c r="D427" s="11">
        <v>2574</v>
      </c>
      <c r="E427" s="11">
        <v>3</v>
      </c>
      <c r="F427" s="11">
        <v>5535</v>
      </c>
    </row>
    <row r="428" spans="1:6" x14ac:dyDescent="0.2">
      <c r="A428" s="8">
        <v>2010</v>
      </c>
      <c r="B428" s="6" t="s">
        <v>36</v>
      </c>
      <c r="C428" s="11">
        <v>24669</v>
      </c>
      <c r="D428" s="11">
        <v>20404</v>
      </c>
      <c r="E428" s="11">
        <v>6</v>
      </c>
      <c r="F428" s="11">
        <v>45079</v>
      </c>
    </row>
    <row r="429" spans="1:6" x14ac:dyDescent="0.2">
      <c r="A429" s="8">
        <v>2010</v>
      </c>
      <c r="B429" s="6" t="s">
        <v>30</v>
      </c>
      <c r="C429" s="11">
        <v>6046</v>
      </c>
      <c r="D429" s="11">
        <v>5125</v>
      </c>
      <c r="E429" s="11">
        <v>1</v>
      </c>
      <c r="F429" s="11">
        <v>11172</v>
      </c>
    </row>
    <row r="430" spans="1:6" x14ac:dyDescent="0.2">
      <c r="A430" s="8">
        <v>2010</v>
      </c>
      <c r="B430" s="6" t="s">
        <v>31</v>
      </c>
      <c r="C430" s="11">
        <v>4614</v>
      </c>
      <c r="D430" s="11">
        <v>3757</v>
      </c>
      <c r="E430" s="11">
        <v>2</v>
      </c>
      <c r="F430" s="11">
        <v>8373</v>
      </c>
    </row>
    <row r="431" spans="1:6" x14ac:dyDescent="0.2">
      <c r="A431" s="9">
        <v>2009</v>
      </c>
      <c r="B431" s="7" t="s">
        <v>2</v>
      </c>
      <c r="C431" s="10">
        <v>315254</v>
      </c>
      <c r="D431" s="10">
        <v>248020</v>
      </c>
      <c r="E431" s="10">
        <v>242</v>
      </c>
      <c r="F431" s="10">
        <v>563516</v>
      </c>
    </row>
    <row r="432" spans="1:6" x14ac:dyDescent="0.2">
      <c r="A432" s="8">
        <v>2009</v>
      </c>
      <c r="B432" s="6" t="s">
        <v>5</v>
      </c>
      <c r="C432" s="11">
        <v>2685</v>
      </c>
      <c r="D432" s="11">
        <v>2300</v>
      </c>
      <c r="E432" s="11">
        <v>2</v>
      </c>
      <c r="F432" s="11">
        <v>4987</v>
      </c>
    </row>
    <row r="433" spans="1:6" x14ac:dyDescent="0.2">
      <c r="A433" s="8">
        <v>2009</v>
      </c>
      <c r="B433" s="6" t="s">
        <v>6</v>
      </c>
      <c r="C433" s="11">
        <v>9578</v>
      </c>
      <c r="D433" s="11">
        <v>5646</v>
      </c>
      <c r="E433" s="11">
        <v>8</v>
      </c>
      <c r="F433" s="11">
        <v>15232</v>
      </c>
    </row>
    <row r="434" spans="1:6" x14ac:dyDescent="0.2">
      <c r="A434" s="8">
        <v>2009</v>
      </c>
      <c r="B434" s="6" t="s">
        <v>7</v>
      </c>
      <c r="C434" s="11">
        <v>1480</v>
      </c>
      <c r="D434" s="11">
        <v>994</v>
      </c>
      <c r="E434" s="11">
        <v>2</v>
      </c>
      <c r="F434" s="11">
        <v>2476</v>
      </c>
    </row>
    <row r="435" spans="1:6" x14ac:dyDescent="0.2">
      <c r="A435" s="8">
        <v>2009</v>
      </c>
      <c r="B435" s="6" t="s">
        <v>8</v>
      </c>
      <c r="C435" s="11">
        <v>2069</v>
      </c>
      <c r="D435" s="11">
        <v>1582</v>
      </c>
      <c r="E435" s="11">
        <v>0</v>
      </c>
      <c r="F435" s="11">
        <v>3651</v>
      </c>
    </row>
    <row r="436" spans="1:6" x14ac:dyDescent="0.2">
      <c r="A436" s="8">
        <v>2009</v>
      </c>
      <c r="B436" s="6" t="s">
        <v>33</v>
      </c>
      <c r="C436" s="11">
        <v>7607</v>
      </c>
      <c r="D436" s="11">
        <v>6180</v>
      </c>
      <c r="E436" s="11">
        <v>5</v>
      </c>
      <c r="F436" s="11">
        <v>13792</v>
      </c>
    </row>
    <row r="437" spans="1:6" x14ac:dyDescent="0.2">
      <c r="A437" s="8">
        <v>2009</v>
      </c>
      <c r="B437" s="6" t="s">
        <v>9</v>
      </c>
      <c r="C437" s="11">
        <v>1812</v>
      </c>
      <c r="D437" s="11">
        <v>1295</v>
      </c>
      <c r="E437" s="11">
        <v>0</v>
      </c>
      <c r="F437" s="11">
        <v>3107</v>
      </c>
    </row>
    <row r="438" spans="1:6" x14ac:dyDescent="0.2">
      <c r="A438" s="8">
        <v>2009</v>
      </c>
      <c r="B438" s="6" t="s">
        <v>10</v>
      </c>
      <c r="C438" s="11">
        <v>11300</v>
      </c>
      <c r="D438" s="11">
        <v>9075</v>
      </c>
      <c r="E438" s="11">
        <v>3</v>
      </c>
      <c r="F438" s="11">
        <v>20378</v>
      </c>
    </row>
    <row r="439" spans="1:6" x14ac:dyDescent="0.2">
      <c r="A439" s="8">
        <v>2009</v>
      </c>
      <c r="B439" s="6" t="s">
        <v>11</v>
      </c>
      <c r="C439" s="11">
        <v>13950</v>
      </c>
      <c r="D439" s="11">
        <v>8274</v>
      </c>
      <c r="E439" s="11">
        <v>31</v>
      </c>
      <c r="F439" s="11">
        <v>22255</v>
      </c>
    </row>
    <row r="440" spans="1:6" x14ac:dyDescent="0.2">
      <c r="A440" s="8">
        <v>2009</v>
      </c>
      <c r="B440" s="6" t="s">
        <v>32</v>
      </c>
      <c r="C440" s="11">
        <v>27424</v>
      </c>
      <c r="D440" s="11">
        <v>26368</v>
      </c>
      <c r="E440" s="11">
        <v>9</v>
      </c>
      <c r="F440" s="11">
        <v>53801</v>
      </c>
    </row>
    <row r="441" spans="1:6" x14ac:dyDescent="0.2">
      <c r="A441" s="8">
        <v>2009</v>
      </c>
      <c r="B441" s="6" t="s">
        <v>12</v>
      </c>
      <c r="C441" s="11">
        <v>5878</v>
      </c>
      <c r="D441" s="11">
        <v>3837</v>
      </c>
      <c r="E441" s="11">
        <v>3</v>
      </c>
      <c r="F441" s="11">
        <v>9718</v>
      </c>
    </row>
    <row r="442" spans="1:6" x14ac:dyDescent="0.2">
      <c r="A442" s="8">
        <v>2009</v>
      </c>
      <c r="B442" s="6" t="s">
        <v>13</v>
      </c>
      <c r="C442" s="11">
        <v>13900</v>
      </c>
      <c r="D442" s="11">
        <v>11519</v>
      </c>
      <c r="E442" s="11">
        <v>3</v>
      </c>
      <c r="F442" s="11">
        <v>25422</v>
      </c>
    </row>
    <row r="443" spans="1:6" x14ac:dyDescent="0.2">
      <c r="A443" s="8">
        <v>2009</v>
      </c>
      <c r="B443" s="6" t="s">
        <v>14</v>
      </c>
      <c r="C443" s="11">
        <v>9842</v>
      </c>
      <c r="D443" s="11">
        <v>6744</v>
      </c>
      <c r="E443" s="11">
        <v>17</v>
      </c>
      <c r="F443" s="11">
        <v>16603</v>
      </c>
    </row>
    <row r="444" spans="1:6" x14ac:dyDescent="0.2">
      <c r="A444" s="8">
        <v>2009</v>
      </c>
      <c r="B444" s="6" t="s">
        <v>15</v>
      </c>
      <c r="C444" s="11">
        <v>7264</v>
      </c>
      <c r="D444" s="11">
        <v>5609</v>
      </c>
      <c r="E444" s="11">
        <v>27</v>
      </c>
      <c r="F444" s="11">
        <v>12900</v>
      </c>
    </row>
    <row r="445" spans="1:6" x14ac:dyDescent="0.2">
      <c r="A445" s="8">
        <v>2009</v>
      </c>
      <c r="B445" s="6" t="s">
        <v>16</v>
      </c>
      <c r="C445" s="11">
        <v>20591</v>
      </c>
      <c r="D445" s="11">
        <v>17144</v>
      </c>
      <c r="E445" s="11">
        <v>9</v>
      </c>
      <c r="F445" s="11">
        <v>37744</v>
      </c>
    </row>
    <row r="446" spans="1:6" x14ac:dyDescent="0.2">
      <c r="A446" s="8">
        <v>2009</v>
      </c>
      <c r="B446" s="6" t="s">
        <v>17</v>
      </c>
      <c r="C446" s="11">
        <v>36346</v>
      </c>
      <c r="D446" s="11">
        <v>29449</v>
      </c>
      <c r="E446" s="11">
        <v>27</v>
      </c>
      <c r="F446" s="11">
        <v>65822</v>
      </c>
    </row>
    <row r="447" spans="1:6" x14ac:dyDescent="0.2">
      <c r="A447" s="8">
        <v>2009</v>
      </c>
      <c r="B447" s="6" t="s">
        <v>34</v>
      </c>
      <c r="C447" s="11">
        <v>13229</v>
      </c>
      <c r="D447" s="11">
        <v>10361</v>
      </c>
      <c r="E447" s="11">
        <v>12</v>
      </c>
      <c r="F447" s="11">
        <v>23602</v>
      </c>
    </row>
    <row r="448" spans="1:6" x14ac:dyDescent="0.2">
      <c r="A448" s="8">
        <v>2009</v>
      </c>
      <c r="B448" s="6" t="s">
        <v>18</v>
      </c>
      <c r="C448" s="11">
        <v>4873</v>
      </c>
      <c r="D448" s="11">
        <v>4135</v>
      </c>
      <c r="E448" s="11">
        <v>4</v>
      </c>
      <c r="F448" s="11">
        <v>9012</v>
      </c>
    </row>
    <row r="449" spans="1:6" x14ac:dyDescent="0.2">
      <c r="A449" s="8">
        <v>2009</v>
      </c>
      <c r="B449" s="6" t="s">
        <v>19</v>
      </c>
      <c r="C449" s="11">
        <v>3219</v>
      </c>
      <c r="D449" s="11">
        <v>2300</v>
      </c>
      <c r="E449" s="11">
        <v>1</v>
      </c>
      <c r="F449" s="11">
        <v>5520</v>
      </c>
    </row>
    <row r="450" spans="1:6" x14ac:dyDescent="0.2">
      <c r="A450" s="8">
        <v>2009</v>
      </c>
      <c r="B450" s="6" t="s">
        <v>20</v>
      </c>
      <c r="C450" s="11">
        <v>12552</v>
      </c>
      <c r="D450" s="11">
        <v>9791</v>
      </c>
      <c r="E450" s="11">
        <v>18</v>
      </c>
      <c r="F450" s="11">
        <v>22361</v>
      </c>
    </row>
    <row r="451" spans="1:6" x14ac:dyDescent="0.2">
      <c r="A451" s="8">
        <v>2009</v>
      </c>
      <c r="B451" s="6" t="s">
        <v>21</v>
      </c>
      <c r="C451" s="11">
        <v>11213</v>
      </c>
      <c r="D451" s="11">
        <v>9109</v>
      </c>
      <c r="E451" s="11">
        <v>6</v>
      </c>
      <c r="F451" s="11">
        <v>20328</v>
      </c>
    </row>
    <row r="452" spans="1:6" x14ac:dyDescent="0.2">
      <c r="A452" s="8">
        <v>2009</v>
      </c>
      <c r="B452" s="6" t="s">
        <v>22</v>
      </c>
      <c r="C452" s="11">
        <v>16237</v>
      </c>
      <c r="D452" s="11">
        <v>13954</v>
      </c>
      <c r="E452" s="11">
        <v>9</v>
      </c>
      <c r="F452" s="11">
        <v>30200</v>
      </c>
    </row>
    <row r="453" spans="1:6" x14ac:dyDescent="0.2">
      <c r="A453" s="8">
        <v>2009</v>
      </c>
      <c r="B453" s="6" t="s">
        <v>35</v>
      </c>
      <c r="C453" s="11">
        <v>4218</v>
      </c>
      <c r="D453" s="11">
        <v>3379</v>
      </c>
      <c r="E453" s="11">
        <v>1</v>
      </c>
      <c r="F453" s="11">
        <v>7598</v>
      </c>
    </row>
    <row r="454" spans="1:6" x14ac:dyDescent="0.2">
      <c r="A454" s="8">
        <v>2009</v>
      </c>
      <c r="B454" s="6" t="s">
        <v>23</v>
      </c>
      <c r="C454" s="11">
        <v>2534</v>
      </c>
      <c r="D454" s="11">
        <v>1560</v>
      </c>
      <c r="E454" s="11">
        <v>3</v>
      </c>
      <c r="F454" s="11">
        <v>4097</v>
      </c>
    </row>
    <row r="455" spans="1:6" x14ac:dyDescent="0.2">
      <c r="A455" s="8">
        <v>2009</v>
      </c>
      <c r="B455" s="6" t="s">
        <v>24</v>
      </c>
      <c r="C455" s="11">
        <v>6706</v>
      </c>
      <c r="D455" s="11">
        <v>5486</v>
      </c>
      <c r="E455" s="11">
        <v>1</v>
      </c>
      <c r="F455" s="11">
        <v>12193</v>
      </c>
    </row>
    <row r="456" spans="1:6" x14ac:dyDescent="0.2">
      <c r="A456" s="8">
        <v>2009</v>
      </c>
      <c r="B456" s="6" t="s">
        <v>25</v>
      </c>
      <c r="C456" s="11">
        <v>8538</v>
      </c>
      <c r="D456" s="11">
        <v>5172</v>
      </c>
      <c r="E456" s="11">
        <v>10</v>
      </c>
      <c r="F456" s="11">
        <v>13720</v>
      </c>
    </row>
    <row r="457" spans="1:6" x14ac:dyDescent="0.2">
      <c r="A457" s="8">
        <v>2009</v>
      </c>
      <c r="B457" s="6" t="s">
        <v>26</v>
      </c>
      <c r="C457" s="11">
        <v>8237</v>
      </c>
      <c r="D457" s="11">
        <v>5702</v>
      </c>
      <c r="E457" s="11">
        <v>2</v>
      </c>
      <c r="F457" s="11">
        <v>13941</v>
      </c>
    </row>
    <row r="458" spans="1:6" x14ac:dyDescent="0.2">
      <c r="A458" s="8">
        <v>2009</v>
      </c>
      <c r="B458" s="6" t="s">
        <v>27</v>
      </c>
      <c r="C458" s="11">
        <v>5870</v>
      </c>
      <c r="D458" s="11">
        <v>4162</v>
      </c>
      <c r="E458" s="11">
        <v>1</v>
      </c>
      <c r="F458" s="11">
        <v>10033</v>
      </c>
    </row>
    <row r="459" spans="1:6" x14ac:dyDescent="0.2">
      <c r="A459" s="8">
        <v>2009</v>
      </c>
      <c r="B459" s="6" t="s">
        <v>28</v>
      </c>
      <c r="C459" s="11">
        <v>8816</v>
      </c>
      <c r="D459" s="11">
        <v>6879</v>
      </c>
      <c r="E459" s="11">
        <v>4</v>
      </c>
      <c r="F459" s="11">
        <v>15699</v>
      </c>
    </row>
    <row r="460" spans="1:6" x14ac:dyDescent="0.2">
      <c r="A460" s="8">
        <v>2009</v>
      </c>
      <c r="B460" s="6" t="s">
        <v>29</v>
      </c>
      <c r="C460" s="11">
        <v>2893</v>
      </c>
      <c r="D460" s="11">
        <v>2517</v>
      </c>
      <c r="E460" s="11">
        <v>2</v>
      </c>
      <c r="F460" s="11">
        <v>5412</v>
      </c>
    </row>
    <row r="461" spans="1:6" x14ac:dyDescent="0.2">
      <c r="A461" s="8">
        <v>2009</v>
      </c>
      <c r="B461" s="6" t="s">
        <v>36</v>
      </c>
      <c r="C461" s="11">
        <v>24198</v>
      </c>
      <c r="D461" s="11">
        <v>19377</v>
      </c>
      <c r="E461" s="11">
        <v>21</v>
      </c>
      <c r="F461" s="11">
        <v>43596</v>
      </c>
    </row>
    <row r="462" spans="1:6" x14ac:dyDescent="0.2">
      <c r="A462" s="8">
        <v>2009</v>
      </c>
      <c r="B462" s="6" t="s">
        <v>30</v>
      </c>
      <c r="C462" s="11">
        <v>5800</v>
      </c>
      <c r="D462" s="11">
        <v>4606</v>
      </c>
      <c r="E462" s="11">
        <v>0</v>
      </c>
      <c r="F462" s="11">
        <v>10406</v>
      </c>
    </row>
    <row r="463" spans="1:6" x14ac:dyDescent="0.2">
      <c r="A463" s="8">
        <v>2009</v>
      </c>
      <c r="B463" s="6" t="s">
        <v>31</v>
      </c>
      <c r="C463" s="11">
        <v>4395</v>
      </c>
      <c r="D463" s="11">
        <v>3514</v>
      </c>
      <c r="E463" s="11">
        <v>1</v>
      </c>
      <c r="F463" s="11">
        <v>7910</v>
      </c>
    </row>
    <row r="464" spans="1:6" x14ac:dyDescent="0.2">
      <c r="A464" s="9">
        <v>2008</v>
      </c>
      <c r="B464" s="7" t="s">
        <v>2</v>
      </c>
      <c r="C464" s="10">
        <v>299968</v>
      </c>
      <c r="D464" s="10">
        <v>238150</v>
      </c>
      <c r="E464" s="10">
        <v>170</v>
      </c>
      <c r="F464" s="10">
        <v>538288</v>
      </c>
    </row>
    <row r="465" spans="1:6" x14ac:dyDescent="0.2">
      <c r="A465" s="8">
        <v>2008</v>
      </c>
      <c r="B465" s="6" t="s">
        <v>5</v>
      </c>
      <c r="C465" s="11">
        <v>2689</v>
      </c>
      <c r="D465" s="11">
        <v>2261</v>
      </c>
      <c r="E465" s="11">
        <v>5</v>
      </c>
      <c r="F465" s="11">
        <v>4955</v>
      </c>
    </row>
    <row r="466" spans="1:6" x14ac:dyDescent="0.2">
      <c r="A466" s="8">
        <v>2008</v>
      </c>
      <c r="B466" s="6" t="s">
        <v>6</v>
      </c>
      <c r="C466" s="11">
        <v>8735</v>
      </c>
      <c r="D466" s="11">
        <v>5306</v>
      </c>
      <c r="E466" s="11">
        <v>11</v>
      </c>
      <c r="F466" s="11">
        <v>14052</v>
      </c>
    </row>
    <row r="467" spans="1:6" x14ac:dyDescent="0.2">
      <c r="A467" s="8">
        <v>2008</v>
      </c>
      <c r="B467" s="6" t="s">
        <v>7</v>
      </c>
      <c r="C467" s="11">
        <v>1448</v>
      </c>
      <c r="D467" s="11">
        <v>937</v>
      </c>
      <c r="E467" s="11">
        <v>0</v>
      </c>
      <c r="F467" s="11">
        <v>2385</v>
      </c>
    </row>
    <row r="468" spans="1:6" x14ac:dyDescent="0.2">
      <c r="A468" s="8">
        <v>2008</v>
      </c>
      <c r="B468" s="6" t="s">
        <v>8</v>
      </c>
      <c r="C468" s="11">
        <v>2072</v>
      </c>
      <c r="D468" s="11">
        <v>1443</v>
      </c>
      <c r="E468" s="11">
        <v>1</v>
      </c>
      <c r="F468" s="11">
        <v>3516</v>
      </c>
    </row>
    <row r="469" spans="1:6" x14ac:dyDescent="0.2">
      <c r="A469" s="8">
        <v>2008</v>
      </c>
      <c r="B469" s="6" t="s">
        <v>33</v>
      </c>
      <c r="C469" s="11">
        <v>7176</v>
      </c>
      <c r="D469" s="11">
        <v>5803</v>
      </c>
      <c r="E469" s="11">
        <v>2</v>
      </c>
      <c r="F469" s="11">
        <v>12981</v>
      </c>
    </row>
    <row r="470" spans="1:6" x14ac:dyDescent="0.2">
      <c r="A470" s="8">
        <v>2008</v>
      </c>
      <c r="B470" s="6" t="s">
        <v>9</v>
      </c>
      <c r="C470" s="11">
        <v>1723</v>
      </c>
      <c r="D470" s="11">
        <v>1328</v>
      </c>
      <c r="E470" s="11">
        <v>1</v>
      </c>
      <c r="F470" s="11">
        <v>3052</v>
      </c>
    </row>
    <row r="471" spans="1:6" x14ac:dyDescent="0.2">
      <c r="A471" s="8">
        <v>2008</v>
      </c>
      <c r="B471" s="6" t="s">
        <v>10</v>
      </c>
      <c r="C471" s="11">
        <v>11012</v>
      </c>
      <c r="D471" s="11">
        <v>8552</v>
      </c>
      <c r="E471" s="11">
        <v>6</v>
      </c>
      <c r="F471" s="11">
        <v>19570</v>
      </c>
    </row>
    <row r="472" spans="1:6" x14ac:dyDescent="0.2">
      <c r="A472" s="8">
        <v>2008</v>
      </c>
      <c r="B472" s="6" t="s">
        <v>11</v>
      </c>
      <c r="C472" s="11">
        <v>12938</v>
      </c>
      <c r="D472" s="11">
        <v>8119</v>
      </c>
      <c r="E472" s="11">
        <v>9</v>
      </c>
      <c r="F472" s="11">
        <v>21066</v>
      </c>
    </row>
    <row r="473" spans="1:6" x14ac:dyDescent="0.2">
      <c r="A473" s="8">
        <v>2008</v>
      </c>
      <c r="B473" s="6" t="s">
        <v>32</v>
      </c>
      <c r="C473" s="11">
        <v>26781</v>
      </c>
      <c r="D473" s="11">
        <v>25610</v>
      </c>
      <c r="E473" s="11">
        <v>13</v>
      </c>
      <c r="F473" s="11">
        <v>52404</v>
      </c>
    </row>
    <row r="474" spans="1:6" x14ac:dyDescent="0.2">
      <c r="A474" s="8">
        <v>2008</v>
      </c>
      <c r="B474" s="6" t="s">
        <v>12</v>
      </c>
      <c r="C474" s="11">
        <v>4980</v>
      </c>
      <c r="D474" s="11">
        <v>3647</v>
      </c>
      <c r="E474" s="11">
        <v>1</v>
      </c>
      <c r="F474" s="11">
        <v>8628</v>
      </c>
    </row>
    <row r="475" spans="1:6" x14ac:dyDescent="0.2">
      <c r="A475" s="8">
        <v>2008</v>
      </c>
      <c r="B475" s="6" t="s">
        <v>13</v>
      </c>
      <c r="C475" s="11">
        <v>13793</v>
      </c>
      <c r="D475" s="11">
        <v>11303</v>
      </c>
      <c r="E475" s="11">
        <v>8</v>
      </c>
      <c r="F475" s="11">
        <v>25104</v>
      </c>
    </row>
    <row r="476" spans="1:6" x14ac:dyDescent="0.2">
      <c r="A476" s="8">
        <v>2008</v>
      </c>
      <c r="B476" s="6" t="s">
        <v>14</v>
      </c>
      <c r="C476" s="11">
        <v>8133</v>
      </c>
      <c r="D476" s="11">
        <v>6125</v>
      </c>
      <c r="E476" s="11">
        <v>4</v>
      </c>
      <c r="F476" s="11">
        <v>14262</v>
      </c>
    </row>
    <row r="477" spans="1:6" x14ac:dyDescent="0.2">
      <c r="A477" s="8">
        <v>2008</v>
      </c>
      <c r="B477" s="6" t="s">
        <v>15</v>
      </c>
      <c r="C477" s="11">
        <v>6784</v>
      </c>
      <c r="D477" s="11">
        <v>5577</v>
      </c>
      <c r="E477" s="11">
        <v>2</v>
      </c>
      <c r="F477" s="11">
        <v>12363</v>
      </c>
    </row>
    <row r="478" spans="1:6" x14ac:dyDescent="0.2">
      <c r="A478" s="8">
        <v>2008</v>
      </c>
      <c r="B478" s="6" t="s">
        <v>16</v>
      </c>
      <c r="C478" s="11">
        <v>19571</v>
      </c>
      <c r="D478" s="11">
        <v>16279</v>
      </c>
      <c r="E478" s="11">
        <v>12</v>
      </c>
      <c r="F478" s="11">
        <v>35862</v>
      </c>
    </row>
    <row r="479" spans="1:6" x14ac:dyDescent="0.2">
      <c r="A479" s="8">
        <v>2008</v>
      </c>
      <c r="B479" s="6" t="s">
        <v>17</v>
      </c>
      <c r="C479" s="11">
        <v>34909</v>
      </c>
      <c r="D479" s="11">
        <v>28453</v>
      </c>
      <c r="E479" s="11">
        <v>27</v>
      </c>
      <c r="F479" s="11">
        <v>63389</v>
      </c>
    </row>
    <row r="480" spans="1:6" x14ac:dyDescent="0.2">
      <c r="A480" s="8">
        <v>2008</v>
      </c>
      <c r="B480" s="6" t="s">
        <v>34</v>
      </c>
      <c r="C480" s="11">
        <v>12378</v>
      </c>
      <c r="D480" s="11">
        <v>9648</v>
      </c>
      <c r="E480" s="11">
        <v>9</v>
      </c>
      <c r="F480" s="11">
        <v>22035</v>
      </c>
    </row>
    <row r="481" spans="1:6" x14ac:dyDescent="0.2">
      <c r="A481" s="8">
        <v>2008</v>
      </c>
      <c r="B481" s="6" t="s">
        <v>18</v>
      </c>
      <c r="C481" s="11">
        <v>4854</v>
      </c>
      <c r="D481" s="11">
        <v>4091</v>
      </c>
      <c r="E481" s="11">
        <v>6</v>
      </c>
      <c r="F481" s="11">
        <v>8951</v>
      </c>
    </row>
    <row r="482" spans="1:6" x14ac:dyDescent="0.2">
      <c r="A482" s="8">
        <v>2008</v>
      </c>
      <c r="B482" s="6" t="s">
        <v>19</v>
      </c>
      <c r="C482" s="11">
        <v>3107</v>
      </c>
      <c r="D482" s="11">
        <v>2187</v>
      </c>
      <c r="E482" s="11">
        <v>4</v>
      </c>
      <c r="F482" s="11">
        <v>5298</v>
      </c>
    </row>
    <row r="483" spans="1:6" x14ac:dyDescent="0.2">
      <c r="A483" s="8">
        <v>2008</v>
      </c>
      <c r="B483" s="6" t="s">
        <v>20</v>
      </c>
      <c r="C483" s="11">
        <v>11427</v>
      </c>
      <c r="D483" s="11">
        <v>8980</v>
      </c>
      <c r="E483" s="11">
        <v>11</v>
      </c>
      <c r="F483" s="11">
        <v>20418</v>
      </c>
    </row>
    <row r="484" spans="1:6" x14ac:dyDescent="0.2">
      <c r="A484" s="8">
        <v>2008</v>
      </c>
      <c r="B484" s="6" t="s">
        <v>21</v>
      </c>
      <c r="C484" s="11">
        <v>10952</v>
      </c>
      <c r="D484" s="11">
        <v>9037</v>
      </c>
      <c r="E484" s="11">
        <v>1</v>
      </c>
      <c r="F484" s="11">
        <v>19990</v>
      </c>
    </row>
    <row r="485" spans="1:6" x14ac:dyDescent="0.2">
      <c r="A485" s="8">
        <v>2008</v>
      </c>
      <c r="B485" s="6" t="s">
        <v>22</v>
      </c>
      <c r="C485" s="11">
        <v>15951</v>
      </c>
      <c r="D485" s="11">
        <v>13358</v>
      </c>
      <c r="E485" s="11">
        <v>11</v>
      </c>
      <c r="F485" s="11">
        <v>29320</v>
      </c>
    </row>
    <row r="486" spans="1:6" x14ac:dyDescent="0.2">
      <c r="A486" s="8">
        <v>2008</v>
      </c>
      <c r="B486" s="6" t="s">
        <v>35</v>
      </c>
      <c r="C486" s="11">
        <v>4132</v>
      </c>
      <c r="D486" s="11">
        <v>3319</v>
      </c>
      <c r="E486" s="11">
        <v>1</v>
      </c>
      <c r="F486" s="11">
        <v>7452</v>
      </c>
    </row>
    <row r="487" spans="1:6" x14ac:dyDescent="0.2">
      <c r="A487" s="8">
        <v>2008</v>
      </c>
      <c r="B487" s="6" t="s">
        <v>23</v>
      </c>
      <c r="C487" s="11">
        <v>2397</v>
      </c>
      <c r="D487" s="11">
        <v>1445</v>
      </c>
      <c r="E487" s="11">
        <v>7</v>
      </c>
      <c r="F487" s="11">
        <v>3849</v>
      </c>
    </row>
    <row r="488" spans="1:6" x14ac:dyDescent="0.2">
      <c r="A488" s="8">
        <v>2008</v>
      </c>
      <c r="B488" s="6" t="s">
        <v>24</v>
      </c>
      <c r="C488" s="11">
        <v>6721</v>
      </c>
      <c r="D488" s="11">
        <v>5541</v>
      </c>
      <c r="E488" s="11">
        <v>1</v>
      </c>
      <c r="F488" s="11">
        <v>12263</v>
      </c>
    </row>
    <row r="489" spans="1:6" x14ac:dyDescent="0.2">
      <c r="A489" s="8">
        <v>2008</v>
      </c>
      <c r="B489" s="6" t="s">
        <v>25</v>
      </c>
      <c r="C489" s="11">
        <v>8118</v>
      </c>
      <c r="D489" s="11">
        <v>5181</v>
      </c>
      <c r="E489" s="11">
        <v>0</v>
      </c>
      <c r="F489" s="11">
        <v>13299</v>
      </c>
    </row>
    <row r="490" spans="1:6" x14ac:dyDescent="0.2">
      <c r="A490" s="8">
        <v>2008</v>
      </c>
      <c r="B490" s="6" t="s">
        <v>26</v>
      </c>
      <c r="C490" s="11">
        <v>7812</v>
      </c>
      <c r="D490" s="11">
        <v>5396</v>
      </c>
      <c r="E490" s="11">
        <v>2</v>
      </c>
      <c r="F490" s="11">
        <v>13210</v>
      </c>
    </row>
    <row r="491" spans="1:6" x14ac:dyDescent="0.2">
      <c r="A491" s="8">
        <v>2008</v>
      </c>
      <c r="B491" s="6" t="s">
        <v>27</v>
      </c>
      <c r="C491" s="11">
        <v>5548</v>
      </c>
      <c r="D491" s="11">
        <v>3987</v>
      </c>
      <c r="E491" s="11">
        <v>1</v>
      </c>
      <c r="F491" s="11">
        <v>9536</v>
      </c>
    </row>
    <row r="492" spans="1:6" x14ac:dyDescent="0.2">
      <c r="A492" s="8">
        <v>2008</v>
      </c>
      <c r="B492" s="6" t="s">
        <v>28</v>
      </c>
      <c r="C492" s="11">
        <v>8510</v>
      </c>
      <c r="D492" s="11">
        <v>6357</v>
      </c>
      <c r="E492" s="11">
        <v>3</v>
      </c>
      <c r="F492" s="11">
        <v>14870</v>
      </c>
    </row>
    <row r="493" spans="1:6" x14ac:dyDescent="0.2">
      <c r="A493" s="8">
        <v>2008</v>
      </c>
      <c r="B493" s="6" t="s">
        <v>29</v>
      </c>
      <c r="C493" s="11">
        <v>2743</v>
      </c>
      <c r="D493" s="11">
        <v>2385</v>
      </c>
      <c r="E493" s="11">
        <v>2</v>
      </c>
      <c r="F493" s="11">
        <v>5130</v>
      </c>
    </row>
    <row r="494" spans="1:6" x14ac:dyDescent="0.2">
      <c r="A494" s="8">
        <v>2008</v>
      </c>
      <c r="B494" s="6" t="s">
        <v>36</v>
      </c>
      <c r="C494" s="11">
        <v>22875</v>
      </c>
      <c r="D494" s="11">
        <v>18391</v>
      </c>
      <c r="E494" s="11">
        <v>7</v>
      </c>
      <c r="F494" s="11">
        <v>41273</v>
      </c>
    </row>
    <row r="495" spans="1:6" x14ac:dyDescent="0.2">
      <c r="A495" s="8">
        <v>2008</v>
      </c>
      <c r="B495" s="6" t="s">
        <v>30</v>
      </c>
      <c r="C495" s="11">
        <v>5539</v>
      </c>
      <c r="D495" s="11">
        <v>4632</v>
      </c>
      <c r="E495" s="11">
        <v>1</v>
      </c>
      <c r="F495" s="11">
        <v>10172</v>
      </c>
    </row>
    <row r="496" spans="1:6" x14ac:dyDescent="0.2">
      <c r="A496" s="8">
        <v>2008</v>
      </c>
      <c r="B496" s="6" t="s">
        <v>31</v>
      </c>
      <c r="C496" s="11">
        <v>4160</v>
      </c>
      <c r="D496" s="11">
        <v>3472</v>
      </c>
      <c r="E496" s="11">
        <v>1</v>
      </c>
      <c r="F496" s="11">
        <v>7633</v>
      </c>
    </row>
    <row r="497" spans="1:6" x14ac:dyDescent="0.2">
      <c r="A497" s="9">
        <v>2007</v>
      </c>
      <c r="B497" s="7" t="s">
        <v>2</v>
      </c>
      <c r="C497" s="10">
        <v>284012</v>
      </c>
      <c r="D497" s="10">
        <v>228936</v>
      </c>
      <c r="E497" s="10">
        <v>174</v>
      </c>
      <c r="F497" s="10">
        <v>513122</v>
      </c>
    </row>
    <row r="498" spans="1:6" x14ac:dyDescent="0.2">
      <c r="A498" s="8">
        <v>2007</v>
      </c>
      <c r="B498" s="6" t="s">
        <v>5</v>
      </c>
      <c r="C498" s="11">
        <v>2600</v>
      </c>
      <c r="D498" s="11">
        <v>2089</v>
      </c>
      <c r="E498" s="11">
        <v>5</v>
      </c>
      <c r="F498" s="11">
        <v>4694</v>
      </c>
    </row>
    <row r="499" spans="1:6" x14ac:dyDescent="0.2">
      <c r="A499" s="8">
        <v>2007</v>
      </c>
      <c r="B499" s="6" t="s">
        <v>6</v>
      </c>
      <c r="C499" s="11">
        <v>7968</v>
      </c>
      <c r="D499" s="11">
        <v>5095</v>
      </c>
      <c r="E499" s="11">
        <v>6</v>
      </c>
      <c r="F499" s="11">
        <v>13069</v>
      </c>
    </row>
    <row r="500" spans="1:6" x14ac:dyDescent="0.2">
      <c r="A500" s="8">
        <v>2007</v>
      </c>
      <c r="B500" s="6" t="s">
        <v>7</v>
      </c>
      <c r="C500" s="11">
        <v>1414</v>
      </c>
      <c r="D500" s="11">
        <v>938</v>
      </c>
      <c r="E500" s="11">
        <v>1</v>
      </c>
      <c r="F500" s="11">
        <v>2353</v>
      </c>
    </row>
    <row r="501" spans="1:6" x14ac:dyDescent="0.2">
      <c r="A501" s="8">
        <v>2007</v>
      </c>
      <c r="B501" s="6" t="s">
        <v>8</v>
      </c>
      <c r="C501" s="11">
        <v>1814</v>
      </c>
      <c r="D501" s="11">
        <v>1369</v>
      </c>
      <c r="E501" s="11">
        <v>3</v>
      </c>
      <c r="F501" s="11">
        <v>3186</v>
      </c>
    </row>
    <row r="502" spans="1:6" x14ac:dyDescent="0.2">
      <c r="A502" s="8">
        <v>2007</v>
      </c>
      <c r="B502" s="6" t="s">
        <v>33</v>
      </c>
      <c r="C502" s="11">
        <v>6843</v>
      </c>
      <c r="D502" s="11">
        <v>5778</v>
      </c>
      <c r="E502" s="11">
        <v>5</v>
      </c>
      <c r="F502" s="11">
        <v>12626</v>
      </c>
    </row>
    <row r="503" spans="1:6" x14ac:dyDescent="0.2">
      <c r="A503" s="8">
        <v>2007</v>
      </c>
      <c r="B503" s="6" t="s">
        <v>9</v>
      </c>
      <c r="C503" s="11">
        <v>1679</v>
      </c>
      <c r="D503" s="11">
        <v>1186</v>
      </c>
      <c r="E503" s="11">
        <v>1</v>
      </c>
      <c r="F503" s="11">
        <v>2866</v>
      </c>
    </row>
    <row r="504" spans="1:6" x14ac:dyDescent="0.2">
      <c r="A504" s="8">
        <v>2007</v>
      </c>
      <c r="B504" s="6" t="s">
        <v>10</v>
      </c>
      <c r="C504" s="11">
        <v>10424</v>
      </c>
      <c r="D504" s="11">
        <v>8337</v>
      </c>
      <c r="E504" s="11">
        <v>6</v>
      </c>
      <c r="F504" s="11">
        <v>18767</v>
      </c>
    </row>
    <row r="505" spans="1:6" x14ac:dyDescent="0.2">
      <c r="A505" s="8">
        <v>2007</v>
      </c>
      <c r="B505" s="6" t="s">
        <v>11</v>
      </c>
      <c r="C505" s="11">
        <v>10434</v>
      </c>
      <c r="D505" s="11">
        <v>7617</v>
      </c>
      <c r="E505" s="11">
        <v>13</v>
      </c>
      <c r="F505" s="11">
        <v>18064</v>
      </c>
    </row>
    <row r="506" spans="1:6" x14ac:dyDescent="0.2">
      <c r="A506" s="8">
        <v>2007</v>
      </c>
      <c r="B506" s="6" t="s">
        <v>32</v>
      </c>
      <c r="C506" s="11">
        <v>26188</v>
      </c>
      <c r="D506" s="11">
        <v>25262</v>
      </c>
      <c r="E506" s="11">
        <v>15</v>
      </c>
      <c r="F506" s="11">
        <v>51465</v>
      </c>
    </row>
    <row r="507" spans="1:6" x14ac:dyDescent="0.2">
      <c r="A507" s="8">
        <v>2007</v>
      </c>
      <c r="B507" s="6" t="s">
        <v>12</v>
      </c>
      <c r="C507" s="11">
        <v>4366</v>
      </c>
      <c r="D507" s="11">
        <v>3318</v>
      </c>
      <c r="E507" s="11">
        <v>2</v>
      </c>
      <c r="F507" s="11">
        <v>7686</v>
      </c>
    </row>
    <row r="508" spans="1:6" x14ac:dyDescent="0.2">
      <c r="A508" s="8">
        <v>2007</v>
      </c>
      <c r="B508" s="6" t="s">
        <v>13</v>
      </c>
      <c r="C508" s="11">
        <v>12873</v>
      </c>
      <c r="D508" s="11">
        <v>10784</v>
      </c>
      <c r="E508" s="11">
        <v>7</v>
      </c>
      <c r="F508" s="11">
        <v>23664</v>
      </c>
    </row>
    <row r="509" spans="1:6" x14ac:dyDescent="0.2">
      <c r="A509" s="8">
        <v>2007</v>
      </c>
      <c r="B509" s="6" t="s">
        <v>14</v>
      </c>
      <c r="C509" s="11">
        <v>7881</v>
      </c>
      <c r="D509" s="11">
        <v>5671</v>
      </c>
      <c r="E509" s="11">
        <v>3</v>
      </c>
      <c r="F509" s="11">
        <v>13555</v>
      </c>
    </row>
    <row r="510" spans="1:6" x14ac:dyDescent="0.2">
      <c r="A510" s="8">
        <v>2007</v>
      </c>
      <c r="B510" s="6" t="s">
        <v>15</v>
      </c>
      <c r="C510" s="11">
        <v>6351</v>
      </c>
      <c r="D510" s="11">
        <v>5277</v>
      </c>
      <c r="E510" s="11">
        <v>0</v>
      </c>
      <c r="F510" s="11">
        <v>11628</v>
      </c>
    </row>
    <row r="511" spans="1:6" x14ac:dyDescent="0.2">
      <c r="A511" s="8">
        <v>2007</v>
      </c>
      <c r="B511" s="6" t="s">
        <v>16</v>
      </c>
      <c r="C511" s="11">
        <v>18928</v>
      </c>
      <c r="D511" s="11">
        <v>15730</v>
      </c>
      <c r="E511" s="11">
        <v>12</v>
      </c>
      <c r="F511" s="11">
        <v>34670</v>
      </c>
    </row>
    <row r="512" spans="1:6" x14ac:dyDescent="0.2">
      <c r="A512" s="8">
        <v>2007</v>
      </c>
      <c r="B512" s="6" t="s">
        <v>17</v>
      </c>
      <c r="C512" s="11">
        <v>33438</v>
      </c>
      <c r="D512" s="11">
        <v>27639</v>
      </c>
      <c r="E512" s="11">
        <v>19</v>
      </c>
      <c r="F512" s="11">
        <v>61096</v>
      </c>
    </row>
    <row r="513" spans="1:6" x14ac:dyDescent="0.2">
      <c r="A513" s="8">
        <v>2007</v>
      </c>
      <c r="B513" s="6" t="s">
        <v>34</v>
      </c>
      <c r="C513" s="11">
        <v>12018</v>
      </c>
      <c r="D513" s="11">
        <v>9215</v>
      </c>
      <c r="E513" s="11">
        <v>9</v>
      </c>
      <c r="F513" s="11">
        <v>21242</v>
      </c>
    </row>
    <row r="514" spans="1:6" x14ac:dyDescent="0.2">
      <c r="A514" s="8">
        <v>2007</v>
      </c>
      <c r="B514" s="6" t="s">
        <v>18</v>
      </c>
      <c r="C514" s="11">
        <v>4497</v>
      </c>
      <c r="D514" s="11">
        <v>3782</v>
      </c>
      <c r="E514" s="11">
        <v>4</v>
      </c>
      <c r="F514" s="11">
        <v>8283</v>
      </c>
    </row>
    <row r="515" spans="1:6" x14ac:dyDescent="0.2">
      <c r="A515" s="8">
        <v>2007</v>
      </c>
      <c r="B515" s="6" t="s">
        <v>19</v>
      </c>
      <c r="C515" s="11">
        <v>2937</v>
      </c>
      <c r="D515" s="11">
        <v>2043</v>
      </c>
      <c r="E515" s="11">
        <v>2</v>
      </c>
      <c r="F515" s="11">
        <v>4982</v>
      </c>
    </row>
    <row r="516" spans="1:6" x14ac:dyDescent="0.2">
      <c r="A516" s="8">
        <v>2007</v>
      </c>
      <c r="B516" s="6" t="s">
        <v>20</v>
      </c>
      <c r="C516" s="11">
        <v>11185</v>
      </c>
      <c r="D516" s="11">
        <v>8753</v>
      </c>
      <c r="E516" s="11">
        <v>5</v>
      </c>
      <c r="F516" s="11">
        <v>19943</v>
      </c>
    </row>
    <row r="517" spans="1:6" x14ac:dyDescent="0.2">
      <c r="A517" s="8">
        <v>2007</v>
      </c>
      <c r="B517" s="6" t="s">
        <v>21</v>
      </c>
      <c r="C517" s="11">
        <v>10558</v>
      </c>
      <c r="D517" s="11">
        <v>8939</v>
      </c>
      <c r="E517" s="11">
        <v>3</v>
      </c>
      <c r="F517" s="11">
        <v>19500</v>
      </c>
    </row>
    <row r="518" spans="1:6" x14ac:dyDescent="0.2">
      <c r="A518" s="8">
        <v>2007</v>
      </c>
      <c r="B518" s="6" t="s">
        <v>22</v>
      </c>
      <c r="C518" s="11">
        <v>15223</v>
      </c>
      <c r="D518" s="11">
        <v>13193</v>
      </c>
      <c r="E518" s="11">
        <v>4</v>
      </c>
      <c r="F518" s="11">
        <v>28420</v>
      </c>
    </row>
    <row r="519" spans="1:6" x14ac:dyDescent="0.2">
      <c r="A519" s="8">
        <v>2007</v>
      </c>
      <c r="B519" s="6" t="s">
        <v>35</v>
      </c>
      <c r="C519" s="11">
        <v>3845</v>
      </c>
      <c r="D519" s="11">
        <v>3032</v>
      </c>
      <c r="E519" s="11">
        <v>1</v>
      </c>
      <c r="F519" s="11">
        <v>6878</v>
      </c>
    </row>
    <row r="520" spans="1:6" x14ac:dyDescent="0.2">
      <c r="A520" s="8">
        <v>2007</v>
      </c>
      <c r="B520" s="6" t="s">
        <v>23</v>
      </c>
      <c r="C520" s="11">
        <v>2342</v>
      </c>
      <c r="D520" s="11">
        <v>1380</v>
      </c>
      <c r="E520" s="11">
        <v>5</v>
      </c>
      <c r="F520" s="11">
        <v>3727</v>
      </c>
    </row>
    <row r="521" spans="1:6" x14ac:dyDescent="0.2">
      <c r="A521" s="8">
        <v>2007</v>
      </c>
      <c r="B521" s="6" t="s">
        <v>24</v>
      </c>
      <c r="C521" s="11">
        <v>6458</v>
      </c>
      <c r="D521" s="11">
        <v>5281</v>
      </c>
      <c r="E521" s="11">
        <v>6</v>
      </c>
      <c r="F521" s="11">
        <v>11745</v>
      </c>
    </row>
    <row r="522" spans="1:6" x14ac:dyDescent="0.2">
      <c r="A522" s="8">
        <v>2007</v>
      </c>
      <c r="B522" s="6" t="s">
        <v>25</v>
      </c>
      <c r="C522" s="11">
        <v>6977</v>
      </c>
      <c r="D522" s="11">
        <v>4594</v>
      </c>
      <c r="E522" s="11">
        <v>1</v>
      </c>
      <c r="F522" s="11">
        <v>11572</v>
      </c>
    </row>
    <row r="523" spans="1:6" x14ac:dyDescent="0.2">
      <c r="A523" s="8">
        <v>2007</v>
      </c>
      <c r="B523" s="6" t="s">
        <v>26</v>
      </c>
      <c r="C523" s="11">
        <v>7500</v>
      </c>
      <c r="D523" s="11">
        <v>4948</v>
      </c>
      <c r="E523" s="11">
        <v>1</v>
      </c>
      <c r="F523" s="11">
        <v>12449</v>
      </c>
    </row>
    <row r="524" spans="1:6" x14ac:dyDescent="0.2">
      <c r="A524" s="8">
        <v>2007</v>
      </c>
      <c r="B524" s="6" t="s">
        <v>27</v>
      </c>
      <c r="C524" s="11">
        <v>5384</v>
      </c>
      <c r="D524" s="11">
        <v>3683</v>
      </c>
      <c r="E524" s="11">
        <v>6</v>
      </c>
      <c r="F524" s="11">
        <v>9073</v>
      </c>
    </row>
    <row r="525" spans="1:6" x14ac:dyDescent="0.2">
      <c r="A525" s="8">
        <v>2007</v>
      </c>
      <c r="B525" s="6" t="s">
        <v>28</v>
      </c>
      <c r="C525" s="11">
        <v>8099</v>
      </c>
      <c r="D525" s="11">
        <v>6187</v>
      </c>
      <c r="E525" s="11">
        <v>15</v>
      </c>
      <c r="F525" s="11">
        <v>14301</v>
      </c>
    </row>
    <row r="526" spans="1:6" x14ac:dyDescent="0.2">
      <c r="A526" s="8">
        <v>2007</v>
      </c>
      <c r="B526" s="6" t="s">
        <v>29</v>
      </c>
      <c r="C526" s="11">
        <v>2738</v>
      </c>
      <c r="D526" s="11">
        <v>2295</v>
      </c>
      <c r="E526" s="11">
        <v>3</v>
      </c>
      <c r="F526" s="11">
        <v>5036</v>
      </c>
    </row>
    <row r="527" spans="1:6" x14ac:dyDescent="0.2">
      <c r="A527" s="8">
        <v>2007</v>
      </c>
      <c r="B527" s="6" t="s">
        <v>36</v>
      </c>
      <c r="C527" s="11">
        <v>21640</v>
      </c>
      <c r="D527" s="11">
        <v>17843</v>
      </c>
      <c r="E527" s="11">
        <v>6</v>
      </c>
      <c r="F527" s="11">
        <v>39489</v>
      </c>
    </row>
    <row r="528" spans="1:6" x14ac:dyDescent="0.2">
      <c r="A528" s="8">
        <v>2007</v>
      </c>
      <c r="B528" s="6" t="s">
        <v>30</v>
      </c>
      <c r="C528" s="11">
        <v>5409</v>
      </c>
      <c r="D528" s="11">
        <v>4402</v>
      </c>
      <c r="E528" s="11">
        <v>1</v>
      </c>
      <c r="F528" s="11">
        <v>9812</v>
      </c>
    </row>
    <row r="529" spans="1:6" x14ac:dyDescent="0.2">
      <c r="A529" s="8">
        <v>2007</v>
      </c>
      <c r="B529" s="6" t="s">
        <v>31</v>
      </c>
      <c r="C529" s="11">
        <v>4001</v>
      </c>
      <c r="D529" s="11">
        <v>3276</v>
      </c>
      <c r="E529" s="11">
        <v>4</v>
      </c>
      <c r="F529" s="11">
        <v>7281</v>
      </c>
    </row>
    <row r="530" spans="1:6" x14ac:dyDescent="0.2">
      <c r="A530" s="9">
        <v>2006</v>
      </c>
      <c r="B530" s="7" t="s">
        <v>2</v>
      </c>
      <c r="C530" s="10">
        <v>273276</v>
      </c>
      <c r="D530" s="10">
        <v>219880</v>
      </c>
      <c r="E530" s="10">
        <v>140</v>
      </c>
      <c r="F530" s="10">
        <v>493296</v>
      </c>
    </row>
    <row r="531" spans="1:6" x14ac:dyDescent="0.2">
      <c r="A531" s="8">
        <v>2006</v>
      </c>
      <c r="B531" s="6" t="s">
        <v>5</v>
      </c>
      <c r="C531" s="11">
        <v>2453</v>
      </c>
      <c r="D531" s="11">
        <v>2030</v>
      </c>
      <c r="E531" s="11">
        <v>5</v>
      </c>
      <c r="F531" s="11">
        <v>4488</v>
      </c>
    </row>
    <row r="532" spans="1:6" x14ac:dyDescent="0.2">
      <c r="A532" s="8">
        <v>2006</v>
      </c>
      <c r="B532" s="6" t="s">
        <v>6</v>
      </c>
      <c r="C532" s="11">
        <v>7708</v>
      </c>
      <c r="D532" s="11">
        <v>4985</v>
      </c>
      <c r="E532" s="11">
        <v>3</v>
      </c>
      <c r="F532" s="11">
        <v>12696</v>
      </c>
    </row>
    <row r="533" spans="1:6" x14ac:dyDescent="0.2">
      <c r="A533" s="8">
        <v>2006</v>
      </c>
      <c r="B533" s="6" t="s">
        <v>7</v>
      </c>
      <c r="C533" s="11">
        <v>1317</v>
      </c>
      <c r="D533" s="11">
        <v>854</v>
      </c>
      <c r="E533" s="11">
        <v>0</v>
      </c>
      <c r="F533" s="11">
        <v>2171</v>
      </c>
    </row>
    <row r="534" spans="1:6" x14ac:dyDescent="0.2">
      <c r="A534" s="8">
        <v>2006</v>
      </c>
      <c r="B534" s="6" t="s">
        <v>8</v>
      </c>
      <c r="C534" s="11">
        <v>1757</v>
      </c>
      <c r="D534" s="11">
        <v>1323</v>
      </c>
      <c r="E534" s="11">
        <v>4</v>
      </c>
      <c r="F534" s="11">
        <v>3084</v>
      </c>
    </row>
    <row r="535" spans="1:6" x14ac:dyDescent="0.2">
      <c r="A535" s="8">
        <v>2006</v>
      </c>
      <c r="B535" s="6" t="s">
        <v>33</v>
      </c>
      <c r="C535" s="11">
        <v>6597</v>
      </c>
      <c r="D535" s="11">
        <v>5356</v>
      </c>
      <c r="E535" s="11">
        <v>2</v>
      </c>
      <c r="F535" s="11">
        <v>11955</v>
      </c>
    </row>
    <row r="536" spans="1:6" x14ac:dyDescent="0.2">
      <c r="A536" s="8">
        <v>2006</v>
      </c>
      <c r="B536" s="6" t="s">
        <v>9</v>
      </c>
      <c r="C536" s="11">
        <v>1630</v>
      </c>
      <c r="D536" s="11">
        <v>1200</v>
      </c>
      <c r="E536" s="11">
        <v>1</v>
      </c>
      <c r="F536" s="11">
        <v>2831</v>
      </c>
    </row>
    <row r="537" spans="1:6" x14ac:dyDescent="0.2">
      <c r="A537" s="8">
        <v>2006</v>
      </c>
      <c r="B537" s="6" t="s">
        <v>10</v>
      </c>
      <c r="C537" s="11">
        <v>10287</v>
      </c>
      <c r="D537" s="11">
        <v>7990</v>
      </c>
      <c r="E537" s="11">
        <v>10</v>
      </c>
      <c r="F537" s="11">
        <v>18287</v>
      </c>
    </row>
    <row r="538" spans="1:6" x14ac:dyDescent="0.2">
      <c r="A538" s="8">
        <v>2006</v>
      </c>
      <c r="B538" s="6" t="s">
        <v>11</v>
      </c>
      <c r="C538" s="11">
        <v>10353</v>
      </c>
      <c r="D538" s="11">
        <v>7606</v>
      </c>
      <c r="E538" s="11">
        <v>4</v>
      </c>
      <c r="F538" s="11">
        <v>17963</v>
      </c>
    </row>
    <row r="539" spans="1:6" x14ac:dyDescent="0.2">
      <c r="A539" s="8">
        <v>2006</v>
      </c>
      <c r="B539" s="6" t="s">
        <v>32</v>
      </c>
      <c r="C539" s="11">
        <v>25472</v>
      </c>
      <c r="D539" s="11">
        <v>24407</v>
      </c>
      <c r="E539" s="11">
        <v>15</v>
      </c>
      <c r="F539" s="11">
        <v>49894</v>
      </c>
    </row>
    <row r="540" spans="1:6" x14ac:dyDescent="0.2">
      <c r="A540" s="8">
        <v>2006</v>
      </c>
      <c r="B540" s="6" t="s">
        <v>12</v>
      </c>
      <c r="C540" s="11">
        <v>4265</v>
      </c>
      <c r="D540" s="11">
        <v>3121</v>
      </c>
      <c r="E540" s="11">
        <v>2</v>
      </c>
      <c r="F540" s="11">
        <v>7388</v>
      </c>
    </row>
    <row r="541" spans="1:6" x14ac:dyDescent="0.2">
      <c r="A541" s="8">
        <v>2006</v>
      </c>
      <c r="B541" s="6" t="s">
        <v>13</v>
      </c>
      <c r="C541" s="11">
        <v>12436</v>
      </c>
      <c r="D541" s="11">
        <v>10528</v>
      </c>
      <c r="E541" s="11">
        <v>9</v>
      </c>
      <c r="F541" s="11">
        <v>22973</v>
      </c>
    </row>
    <row r="542" spans="1:6" x14ac:dyDescent="0.2">
      <c r="A542" s="8">
        <v>2006</v>
      </c>
      <c r="B542" s="6" t="s">
        <v>14</v>
      </c>
      <c r="C542" s="11">
        <v>6566</v>
      </c>
      <c r="D542" s="11">
        <v>5086</v>
      </c>
      <c r="E542" s="11">
        <v>4</v>
      </c>
      <c r="F542" s="11">
        <v>11656</v>
      </c>
    </row>
    <row r="543" spans="1:6" x14ac:dyDescent="0.2">
      <c r="A543" s="8">
        <v>2006</v>
      </c>
      <c r="B543" s="6" t="s">
        <v>15</v>
      </c>
      <c r="C543" s="11">
        <v>6064</v>
      </c>
      <c r="D543" s="11">
        <v>4862</v>
      </c>
      <c r="E543" s="11">
        <v>0</v>
      </c>
      <c r="F543" s="11">
        <v>10926</v>
      </c>
    </row>
    <row r="544" spans="1:6" x14ac:dyDescent="0.2">
      <c r="A544" s="8">
        <v>2006</v>
      </c>
      <c r="B544" s="6" t="s">
        <v>16</v>
      </c>
      <c r="C544" s="11">
        <v>18194</v>
      </c>
      <c r="D544" s="11">
        <v>15433</v>
      </c>
      <c r="E544" s="11">
        <v>11</v>
      </c>
      <c r="F544" s="11">
        <v>33638</v>
      </c>
    </row>
    <row r="545" spans="1:6" x14ac:dyDescent="0.2">
      <c r="A545" s="8">
        <v>2006</v>
      </c>
      <c r="B545" s="6" t="s">
        <v>17</v>
      </c>
      <c r="C545" s="11">
        <v>32598</v>
      </c>
      <c r="D545" s="11">
        <v>26379</v>
      </c>
      <c r="E545" s="11">
        <v>22</v>
      </c>
      <c r="F545" s="11">
        <v>58999</v>
      </c>
    </row>
    <row r="546" spans="1:6" x14ac:dyDescent="0.2">
      <c r="A546" s="8">
        <v>2006</v>
      </c>
      <c r="B546" s="6" t="s">
        <v>34</v>
      </c>
      <c r="C546" s="11">
        <v>11806</v>
      </c>
      <c r="D546" s="11">
        <v>8837</v>
      </c>
      <c r="E546" s="11">
        <v>13</v>
      </c>
      <c r="F546" s="11">
        <v>20656</v>
      </c>
    </row>
    <row r="547" spans="1:6" x14ac:dyDescent="0.2">
      <c r="A547" s="8">
        <v>2006</v>
      </c>
      <c r="B547" s="6" t="s">
        <v>18</v>
      </c>
      <c r="C547" s="11">
        <v>4309</v>
      </c>
      <c r="D547" s="11">
        <v>3649</v>
      </c>
      <c r="E547" s="11">
        <v>2</v>
      </c>
      <c r="F547" s="11">
        <v>7960</v>
      </c>
    </row>
    <row r="548" spans="1:6" x14ac:dyDescent="0.2">
      <c r="A548" s="8">
        <v>2006</v>
      </c>
      <c r="B548" s="6" t="s">
        <v>19</v>
      </c>
      <c r="C548" s="11">
        <v>2765</v>
      </c>
      <c r="D548" s="11">
        <v>1982</v>
      </c>
      <c r="E548" s="11">
        <v>1</v>
      </c>
      <c r="F548" s="11">
        <v>4748</v>
      </c>
    </row>
    <row r="549" spans="1:6" x14ac:dyDescent="0.2">
      <c r="A549" s="8">
        <v>2006</v>
      </c>
      <c r="B549" s="6" t="s">
        <v>20</v>
      </c>
      <c r="C549" s="11">
        <v>10293</v>
      </c>
      <c r="D549" s="11">
        <v>8359</v>
      </c>
      <c r="E549" s="11">
        <v>3</v>
      </c>
      <c r="F549" s="11">
        <v>18655</v>
      </c>
    </row>
    <row r="550" spans="1:6" x14ac:dyDescent="0.2">
      <c r="A550" s="8">
        <v>2006</v>
      </c>
      <c r="B550" s="6" t="s">
        <v>21</v>
      </c>
      <c r="C550" s="11">
        <v>9909</v>
      </c>
      <c r="D550" s="11">
        <v>8115</v>
      </c>
      <c r="E550" s="11">
        <v>2</v>
      </c>
      <c r="F550" s="11">
        <v>18026</v>
      </c>
    </row>
    <row r="551" spans="1:6" x14ac:dyDescent="0.2">
      <c r="A551" s="8">
        <v>2006</v>
      </c>
      <c r="B551" s="6" t="s">
        <v>22</v>
      </c>
      <c r="C551" s="11">
        <v>14910</v>
      </c>
      <c r="D551" s="11">
        <v>12686</v>
      </c>
      <c r="E551" s="11">
        <v>3</v>
      </c>
      <c r="F551" s="11">
        <v>27599</v>
      </c>
    </row>
    <row r="552" spans="1:6" x14ac:dyDescent="0.2">
      <c r="A552" s="8">
        <v>2006</v>
      </c>
      <c r="B552" s="6" t="s">
        <v>35</v>
      </c>
      <c r="C552" s="11">
        <v>3752</v>
      </c>
      <c r="D552" s="11">
        <v>2963</v>
      </c>
      <c r="E552" s="11">
        <v>1</v>
      </c>
      <c r="F552" s="11">
        <v>6716</v>
      </c>
    </row>
    <row r="553" spans="1:6" x14ac:dyDescent="0.2">
      <c r="A553" s="8">
        <v>2006</v>
      </c>
      <c r="B553" s="6" t="s">
        <v>23</v>
      </c>
      <c r="C553" s="11">
        <v>1905</v>
      </c>
      <c r="D553" s="11">
        <v>1193</v>
      </c>
      <c r="E553" s="11">
        <v>6</v>
      </c>
      <c r="F553" s="11">
        <v>3104</v>
      </c>
    </row>
    <row r="554" spans="1:6" x14ac:dyDescent="0.2">
      <c r="A554" s="8">
        <v>2006</v>
      </c>
      <c r="B554" s="6" t="s">
        <v>24</v>
      </c>
      <c r="C554" s="11">
        <v>6278</v>
      </c>
      <c r="D554" s="11">
        <v>5073</v>
      </c>
      <c r="E554" s="11">
        <v>3</v>
      </c>
      <c r="F554" s="11">
        <v>11354</v>
      </c>
    </row>
    <row r="555" spans="1:6" x14ac:dyDescent="0.2">
      <c r="A555" s="8">
        <v>2006</v>
      </c>
      <c r="B555" s="6" t="s">
        <v>25</v>
      </c>
      <c r="C555" s="11">
        <v>7019</v>
      </c>
      <c r="D555" s="11">
        <v>4770</v>
      </c>
      <c r="E555" s="11">
        <v>1</v>
      </c>
      <c r="F555" s="11">
        <v>11790</v>
      </c>
    </row>
    <row r="556" spans="1:6" x14ac:dyDescent="0.2">
      <c r="A556" s="8">
        <v>2006</v>
      </c>
      <c r="B556" s="6" t="s">
        <v>26</v>
      </c>
      <c r="C556" s="11">
        <v>7183</v>
      </c>
      <c r="D556" s="11">
        <v>5058</v>
      </c>
      <c r="E556" s="11">
        <v>0</v>
      </c>
      <c r="F556" s="11">
        <v>12241</v>
      </c>
    </row>
    <row r="557" spans="1:6" x14ac:dyDescent="0.2">
      <c r="A557" s="8">
        <v>2006</v>
      </c>
      <c r="B557" s="6" t="s">
        <v>27</v>
      </c>
      <c r="C557" s="11">
        <v>5186</v>
      </c>
      <c r="D557" s="11">
        <v>3690</v>
      </c>
      <c r="E557" s="11">
        <v>2</v>
      </c>
      <c r="F557" s="11">
        <v>8878</v>
      </c>
    </row>
    <row r="558" spans="1:6" x14ac:dyDescent="0.2">
      <c r="A558" s="8">
        <v>2006</v>
      </c>
      <c r="B558" s="6" t="s">
        <v>28</v>
      </c>
      <c r="C558" s="11">
        <v>7936</v>
      </c>
      <c r="D558" s="11">
        <v>5912</v>
      </c>
      <c r="E558" s="11">
        <v>4</v>
      </c>
      <c r="F558" s="11">
        <v>13852</v>
      </c>
    </row>
    <row r="559" spans="1:6" x14ac:dyDescent="0.2">
      <c r="A559" s="8">
        <v>2006</v>
      </c>
      <c r="B559" s="6" t="s">
        <v>29</v>
      </c>
      <c r="C559" s="11">
        <v>2687</v>
      </c>
      <c r="D559" s="11">
        <v>2243</v>
      </c>
      <c r="E559" s="11">
        <v>1</v>
      </c>
      <c r="F559" s="11">
        <v>4931</v>
      </c>
    </row>
    <row r="560" spans="1:6" x14ac:dyDescent="0.2">
      <c r="A560" s="8">
        <v>2006</v>
      </c>
      <c r="B560" s="6" t="s">
        <v>36</v>
      </c>
      <c r="C560" s="11">
        <v>20623</v>
      </c>
      <c r="D560" s="11">
        <v>16780</v>
      </c>
      <c r="E560" s="11">
        <v>1</v>
      </c>
      <c r="F560" s="11">
        <v>37404</v>
      </c>
    </row>
    <row r="561" spans="1:6" x14ac:dyDescent="0.2">
      <c r="A561" s="8">
        <v>2006</v>
      </c>
      <c r="B561" s="6" t="s">
        <v>30</v>
      </c>
      <c r="C561" s="11">
        <v>5181</v>
      </c>
      <c r="D561" s="11">
        <v>4318</v>
      </c>
      <c r="E561" s="11">
        <v>2</v>
      </c>
      <c r="F561" s="11">
        <v>9501</v>
      </c>
    </row>
    <row r="562" spans="1:6" x14ac:dyDescent="0.2">
      <c r="A562" s="8">
        <v>2006</v>
      </c>
      <c r="B562" s="6" t="s">
        <v>31</v>
      </c>
      <c r="C562" s="11">
        <v>3837</v>
      </c>
      <c r="D562" s="11">
        <v>3092</v>
      </c>
      <c r="E562" s="11">
        <v>3</v>
      </c>
      <c r="F562" s="11">
        <v>6932</v>
      </c>
    </row>
    <row r="563" spans="1:6" x14ac:dyDescent="0.2">
      <c r="A563" s="9">
        <v>2005</v>
      </c>
      <c r="B563" s="7" t="s">
        <v>2</v>
      </c>
      <c r="C563" s="10">
        <v>272236</v>
      </c>
      <c r="D563" s="10">
        <v>221575</v>
      </c>
      <c r="E563" s="10">
        <v>146</v>
      </c>
      <c r="F563" s="10">
        <v>493957</v>
      </c>
    </row>
    <row r="564" spans="1:6" x14ac:dyDescent="0.2">
      <c r="A564" s="8">
        <v>2005</v>
      </c>
      <c r="B564" s="6" t="s">
        <v>5</v>
      </c>
      <c r="C564" s="11">
        <v>2291</v>
      </c>
      <c r="D564" s="11">
        <v>2138</v>
      </c>
      <c r="E564" s="11">
        <v>2</v>
      </c>
      <c r="F564" s="11">
        <v>4431</v>
      </c>
    </row>
    <row r="565" spans="1:6" x14ac:dyDescent="0.2">
      <c r="A565" s="8">
        <v>2005</v>
      </c>
      <c r="B565" s="6" t="s">
        <v>6</v>
      </c>
      <c r="C565" s="11">
        <v>7757</v>
      </c>
      <c r="D565" s="11">
        <v>4934</v>
      </c>
      <c r="E565" s="11">
        <v>4</v>
      </c>
      <c r="F565" s="11">
        <v>12695</v>
      </c>
    </row>
    <row r="566" spans="1:6" x14ac:dyDescent="0.2">
      <c r="A566" s="8">
        <v>2005</v>
      </c>
      <c r="B566" s="6" t="s">
        <v>7</v>
      </c>
      <c r="C566" s="11">
        <v>1289</v>
      </c>
      <c r="D566" s="11">
        <v>803</v>
      </c>
      <c r="E566" s="11">
        <v>0</v>
      </c>
      <c r="F566" s="11">
        <v>2092</v>
      </c>
    </row>
    <row r="567" spans="1:6" x14ac:dyDescent="0.2">
      <c r="A567" s="8">
        <v>2005</v>
      </c>
      <c r="B567" s="6" t="s">
        <v>8</v>
      </c>
      <c r="C567" s="11">
        <v>1773</v>
      </c>
      <c r="D567" s="11">
        <v>1246</v>
      </c>
      <c r="E567" s="11">
        <v>0</v>
      </c>
      <c r="F567" s="11">
        <v>3019</v>
      </c>
    </row>
    <row r="568" spans="1:6" x14ac:dyDescent="0.2">
      <c r="A568" s="8">
        <v>2005</v>
      </c>
      <c r="B568" s="6" t="s">
        <v>33</v>
      </c>
      <c r="C568" s="11">
        <v>6761</v>
      </c>
      <c r="D568" s="11">
        <v>5614</v>
      </c>
      <c r="E568" s="11">
        <v>2</v>
      </c>
      <c r="F568" s="11">
        <v>12377</v>
      </c>
    </row>
    <row r="569" spans="1:6" x14ac:dyDescent="0.2">
      <c r="A569" s="8">
        <v>2005</v>
      </c>
      <c r="B569" s="6" t="s">
        <v>9</v>
      </c>
      <c r="C569" s="11">
        <v>1579</v>
      </c>
      <c r="D569" s="11">
        <v>1180</v>
      </c>
      <c r="E569" s="11">
        <v>0</v>
      </c>
      <c r="F569" s="11">
        <v>2759</v>
      </c>
    </row>
    <row r="570" spans="1:6" x14ac:dyDescent="0.2">
      <c r="A570" s="8">
        <v>2005</v>
      </c>
      <c r="B570" s="6" t="s">
        <v>10</v>
      </c>
      <c r="C570" s="11">
        <v>9759</v>
      </c>
      <c r="D570" s="11">
        <v>7638</v>
      </c>
      <c r="E570" s="11">
        <v>14</v>
      </c>
      <c r="F570" s="11">
        <v>17411</v>
      </c>
    </row>
    <row r="571" spans="1:6" x14ac:dyDescent="0.2">
      <c r="A571" s="8">
        <v>2005</v>
      </c>
      <c r="B571" s="6" t="s">
        <v>11</v>
      </c>
      <c r="C571" s="11">
        <v>9891</v>
      </c>
      <c r="D571" s="11">
        <v>7342</v>
      </c>
      <c r="E571" s="11">
        <v>6</v>
      </c>
      <c r="F571" s="11">
        <v>17239</v>
      </c>
    </row>
    <row r="572" spans="1:6" x14ac:dyDescent="0.2">
      <c r="A572" s="8">
        <v>2005</v>
      </c>
      <c r="B572" s="6" t="s">
        <v>32</v>
      </c>
      <c r="C572" s="11">
        <v>25428</v>
      </c>
      <c r="D572" s="11">
        <v>24443</v>
      </c>
      <c r="E572" s="11">
        <v>11</v>
      </c>
      <c r="F572" s="11">
        <v>49882</v>
      </c>
    </row>
    <row r="573" spans="1:6" x14ac:dyDescent="0.2">
      <c r="A573" s="8">
        <v>2005</v>
      </c>
      <c r="B573" s="6" t="s">
        <v>12</v>
      </c>
      <c r="C573" s="11">
        <v>4253</v>
      </c>
      <c r="D573" s="11">
        <v>3184</v>
      </c>
      <c r="E573" s="11">
        <v>3</v>
      </c>
      <c r="F573" s="11">
        <v>7440</v>
      </c>
    </row>
    <row r="574" spans="1:6" x14ac:dyDescent="0.2">
      <c r="A574" s="8">
        <v>2005</v>
      </c>
      <c r="B574" s="6" t="s">
        <v>13</v>
      </c>
      <c r="C574" s="11">
        <v>12578</v>
      </c>
      <c r="D574" s="11">
        <v>10820</v>
      </c>
      <c r="E574" s="11">
        <v>4</v>
      </c>
      <c r="F574" s="11">
        <v>23402</v>
      </c>
    </row>
    <row r="575" spans="1:6" x14ac:dyDescent="0.2">
      <c r="A575" s="8">
        <v>2005</v>
      </c>
      <c r="B575" s="6" t="s">
        <v>14</v>
      </c>
      <c r="C575" s="11">
        <v>6572</v>
      </c>
      <c r="D575" s="11">
        <v>5075</v>
      </c>
      <c r="E575" s="11">
        <v>4</v>
      </c>
      <c r="F575" s="11">
        <v>11651</v>
      </c>
    </row>
    <row r="576" spans="1:6" x14ac:dyDescent="0.2">
      <c r="A576" s="8">
        <v>2005</v>
      </c>
      <c r="B576" s="6" t="s">
        <v>15</v>
      </c>
      <c r="C576" s="11">
        <v>6043</v>
      </c>
      <c r="D576" s="11">
        <v>4904</v>
      </c>
      <c r="E576" s="11">
        <v>8</v>
      </c>
      <c r="F576" s="11">
        <v>10955</v>
      </c>
    </row>
    <row r="577" spans="1:6" x14ac:dyDescent="0.2">
      <c r="A577" s="8">
        <v>2005</v>
      </c>
      <c r="B577" s="6" t="s">
        <v>16</v>
      </c>
      <c r="C577" s="11">
        <v>18479</v>
      </c>
      <c r="D577" s="11">
        <v>15634</v>
      </c>
      <c r="E577" s="11">
        <v>4</v>
      </c>
      <c r="F577" s="11">
        <v>34117</v>
      </c>
    </row>
    <row r="578" spans="1:6" x14ac:dyDescent="0.2">
      <c r="A578" s="8">
        <v>2005</v>
      </c>
      <c r="B578" s="6" t="s">
        <v>17</v>
      </c>
      <c r="C578" s="11">
        <v>32172</v>
      </c>
      <c r="D578" s="11">
        <v>26698</v>
      </c>
      <c r="E578" s="11">
        <v>26</v>
      </c>
      <c r="F578" s="11">
        <v>58896</v>
      </c>
    </row>
    <row r="579" spans="1:6" x14ac:dyDescent="0.2">
      <c r="A579" s="8">
        <v>2005</v>
      </c>
      <c r="B579" s="6" t="s">
        <v>34</v>
      </c>
      <c r="C579" s="11">
        <v>11486</v>
      </c>
      <c r="D579" s="11">
        <v>9028</v>
      </c>
      <c r="E579" s="11">
        <v>0</v>
      </c>
      <c r="F579" s="11">
        <v>20514</v>
      </c>
    </row>
    <row r="580" spans="1:6" x14ac:dyDescent="0.2">
      <c r="A580" s="8">
        <v>2005</v>
      </c>
      <c r="B580" s="6" t="s">
        <v>18</v>
      </c>
      <c r="C580" s="11">
        <v>4273</v>
      </c>
      <c r="D580" s="11">
        <v>3545</v>
      </c>
      <c r="E580" s="11">
        <v>5</v>
      </c>
      <c r="F580" s="11">
        <v>7823</v>
      </c>
    </row>
    <row r="581" spans="1:6" x14ac:dyDescent="0.2">
      <c r="A581" s="8">
        <v>2005</v>
      </c>
      <c r="B581" s="6" t="s">
        <v>19</v>
      </c>
      <c r="C581" s="11">
        <v>2800</v>
      </c>
      <c r="D581" s="11">
        <v>2003</v>
      </c>
      <c r="E581" s="11">
        <v>5</v>
      </c>
      <c r="F581" s="11">
        <v>4808</v>
      </c>
    </row>
    <row r="582" spans="1:6" x14ac:dyDescent="0.2">
      <c r="A582" s="8">
        <v>2005</v>
      </c>
      <c r="B582" s="6" t="s">
        <v>20</v>
      </c>
      <c r="C582" s="11">
        <v>10729</v>
      </c>
      <c r="D582" s="11">
        <v>8521</v>
      </c>
      <c r="E582" s="11">
        <v>9</v>
      </c>
      <c r="F582" s="11">
        <v>19259</v>
      </c>
    </row>
    <row r="583" spans="1:6" x14ac:dyDescent="0.2">
      <c r="A583" s="8">
        <v>2005</v>
      </c>
      <c r="B583" s="6" t="s">
        <v>21</v>
      </c>
      <c r="C583" s="11">
        <v>10343</v>
      </c>
      <c r="D583" s="11">
        <v>8559</v>
      </c>
      <c r="E583" s="11">
        <v>6</v>
      </c>
      <c r="F583" s="11">
        <v>18908</v>
      </c>
    </row>
    <row r="584" spans="1:6" x14ac:dyDescent="0.2">
      <c r="A584" s="8">
        <v>2005</v>
      </c>
      <c r="B584" s="6" t="s">
        <v>22</v>
      </c>
      <c r="C584" s="11">
        <v>15210</v>
      </c>
      <c r="D584" s="11">
        <v>12954</v>
      </c>
      <c r="E584" s="11">
        <v>1</v>
      </c>
      <c r="F584" s="11">
        <v>28165</v>
      </c>
    </row>
    <row r="585" spans="1:6" x14ac:dyDescent="0.2">
      <c r="A585" s="8">
        <v>2005</v>
      </c>
      <c r="B585" s="6" t="s">
        <v>35</v>
      </c>
      <c r="C585" s="11">
        <v>3668</v>
      </c>
      <c r="D585" s="11">
        <v>3007</v>
      </c>
      <c r="E585" s="11">
        <v>3</v>
      </c>
      <c r="F585" s="11">
        <v>6678</v>
      </c>
    </row>
    <row r="586" spans="1:6" x14ac:dyDescent="0.2">
      <c r="A586" s="8">
        <v>2005</v>
      </c>
      <c r="B586" s="6" t="s">
        <v>23</v>
      </c>
      <c r="C586" s="11">
        <v>1972</v>
      </c>
      <c r="D586" s="11">
        <v>1232</v>
      </c>
      <c r="E586" s="11">
        <v>2</v>
      </c>
      <c r="F586" s="11">
        <v>3206</v>
      </c>
    </row>
    <row r="587" spans="1:6" x14ac:dyDescent="0.2">
      <c r="A587" s="8">
        <v>2005</v>
      </c>
      <c r="B587" s="6" t="s">
        <v>24</v>
      </c>
      <c r="C587" s="11">
        <v>6200</v>
      </c>
      <c r="D587" s="11">
        <v>5049</v>
      </c>
      <c r="E587" s="11">
        <v>4</v>
      </c>
      <c r="F587" s="11">
        <v>11253</v>
      </c>
    </row>
    <row r="588" spans="1:6" x14ac:dyDescent="0.2">
      <c r="A588" s="8">
        <v>2005</v>
      </c>
      <c r="B588" s="6" t="s">
        <v>25</v>
      </c>
      <c r="C588" s="11">
        <v>6849</v>
      </c>
      <c r="D588" s="11">
        <v>4735</v>
      </c>
      <c r="E588" s="11">
        <v>0</v>
      </c>
      <c r="F588" s="11">
        <v>11584</v>
      </c>
    </row>
    <row r="589" spans="1:6" x14ac:dyDescent="0.2">
      <c r="A589" s="8">
        <v>2005</v>
      </c>
      <c r="B589" s="6" t="s">
        <v>26</v>
      </c>
      <c r="C589" s="11">
        <v>7248</v>
      </c>
      <c r="D589" s="11">
        <v>5153</v>
      </c>
      <c r="E589" s="11">
        <v>0</v>
      </c>
      <c r="F589" s="11">
        <v>12401</v>
      </c>
    </row>
    <row r="590" spans="1:6" x14ac:dyDescent="0.2">
      <c r="A590" s="8">
        <v>2005</v>
      </c>
      <c r="B590" s="6" t="s">
        <v>27</v>
      </c>
      <c r="C590" s="11">
        <v>5071</v>
      </c>
      <c r="D590" s="11">
        <v>3653</v>
      </c>
      <c r="E590" s="11">
        <v>0</v>
      </c>
      <c r="F590" s="11">
        <v>8724</v>
      </c>
    </row>
    <row r="591" spans="1:6" x14ac:dyDescent="0.2">
      <c r="A591" s="8">
        <v>2005</v>
      </c>
      <c r="B591" s="6" t="s">
        <v>28</v>
      </c>
      <c r="C591" s="11">
        <v>7590</v>
      </c>
      <c r="D591" s="11">
        <v>5884</v>
      </c>
      <c r="E591" s="11">
        <v>13</v>
      </c>
      <c r="F591" s="11">
        <v>13487</v>
      </c>
    </row>
    <row r="592" spans="1:6" x14ac:dyDescent="0.2">
      <c r="A592" s="8">
        <v>2005</v>
      </c>
      <c r="B592" s="6" t="s">
        <v>29</v>
      </c>
      <c r="C592" s="11">
        <v>2486</v>
      </c>
      <c r="D592" s="11">
        <v>2226</v>
      </c>
      <c r="E592" s="11">
        <v>2</v>
      </c>
      <c r="F592" s="11">
        <v>4714</v>
      </c>
    </row>
    <row r="593" spans="1:6" x14ac:dyDescent="0.2">
      <c r="A593" s="8">
        <v>2005</v>
      </c>
      <c r="B593" s="6" t="s">
        <v>36</v>
      </c>
      <c r="C593" s="11">
        <v>20929</v>
      </c>
      <c r="D593" s="11">
        <v>16943</v>
      </c>
      <c r="E593" s="11">
        <v>5</v>
      </c>
      <c r="F593" s="11">
        <v>37877</v>
      </c>
    </row>
    <row r="594" spans="1:6" x14ac:dyDescent="0.2">
      <c r="A594" s="8">
        <v>2005</v>
      </c>
      <c r="B594" s="6" t="s">
        <v>30</v>
      </c>
      <c r="C594" s="11">
        <v>4947</v>
      </c>
      <c r="D594" s="11">
        <v>4220</v>
      </c>
      <c r="E594" s="11">
        <v>2</v>
      </c>
      <c r="F594" s="11">
        <v>9169</v>
      </c>
    </row>
    <row r="595" spans="1:6" x14ac:dyDescent="0.2">
      <c r="A595" s="8">
        <v>2005</v>
      </c>
      <c r="B595" s="6" t="s">
        <v>31</v>
      </c>
      <c r="C595" s="11">
        <v>3810</v>
      </c>
      <c r="D595" s="11">
        <v>3210</v>
      </c>
      <c r="E595" s="11">
        <v>1</v>
      </c>
      <c r="F595" s="11">
        <v>7021</v>
      </c>
    </row>
    <row r="596" spans="1:6" x14ac:dyDescent="0.2">
      <c r="A596" s="9">
        <v>2004</v>
      </c>
      <c r="B596" s="7" t="s">
        <v>2</v>
      </c>
      <c r="C596" s="10">
        <v>261078</v>
      </c>
      <c r="D596" s="10">
        <v>210991</v>
      </c>
      <c r="E596" s="10">
        <v>204</v>
      </c>
      <c r="F596" s="10">
        <v>472273</v>
      </c>
    </row>
    <row r="597" spans="1:6" x14ac:dyDescent="0.2">
      <c r="A597" s="8">
        <v>2004</v>
      </c>
      <c r="B597" s="6" t="s">
        <v>5</v>
      </c>
      <c r="C597" s="11">
        <v>2299</v>
      </c>
      <c r="D597" s="11">
        <v>1938</v>
      </c>
      <c r="E597" s="11">
        <v>5</v>
      </c>
      <c r="F597" s="11">
        <v>4242</v>
      </c>
    </row>
    <row r="598" spans="1:6" x14ac:dyDescent="0.2">
      <c r="A598" s="8">
        <v>2004</v>
      </c>
      <c r="B598" s="6" t="s">
        <v>6</v>
      </c>
      <c r="C598" s="11">
        <v>7601</v>
      </c>
      <c r="D598" s="11">
        <v>4816</v>
      </c>
      <c r="E598" s="11">
        <v>5</v>
      </c>
      <c r="F598" s="11">
        <v>12422</v>
      </c>
    </row>
    <row r="599" spans="1:6" x14ac:dyDescent="0.2">
      <c r="A599" s="8">
        <v>2004</v>
      </c>
      <c r="B599" s="6" t="s">
        <v>7</v>
      </c>
      <c r="C599" s="11">
        <v>1169</v>
      </c>
      <c r="D599" s="11">
        <v>742</v>
      </c>
      <c r="E599" s="11">
        <v>0</v>
      </c>
      <c r="F599" s="11">
        <v>1911</v>
      </c>
    </row>
    <row r="600" spans="1:6" x14ac:dyDescent="0.2">
      <c r="A600" s="8">
        <v>2004</v>
      </c>
      <c r="B600" s="6" t="s">
        <v>8</v>
      </c>
      <c r="C600" s="11">
        <v>1710</v>
      </c>
      <c r="D600" s="11">
        <v>1236</v>
      </c>
      <c r="E600" s="11">
        <v>0</v>
      </c>
      <c r="F600" s="11">
        <v>2946</v>
      </c>
    </row>
    <row r="601" spans="1:6" x14ac:dyDescent="0.2">
      <c r="A601" s="8">
        <v>2004</v>
      </c>
      <c r="B601" s="6" t="s">
        <v>33</v>
      </c>
      <c r="C601" s="11">
        <v>6039</v>
      </c>
      <c r="D601" s="11">
        <v>5003</v>
      </c>
      <c r="E601" s="11">
        <v>2</v>
      </c>
      <c r="F601" s="11">
        <v>11044</v>
      </c>
    </row>
    <row r="602" spans="1:6" x14ac:dyDescent="0.2">
      <c r="A602" s="8">
        <v>2004</v>
      </c>
      <c r="B602" s="6" t="s">
        <v>9</v>
      </c>
      <c r="C602" s="11">
        <v>1418</v>
      </c>
      <c r="D602" s="11">
        <v>1175</v>
      </c>
      <c r="E602" s="11">
        <v>1</v>
      </c>
      <c r="F602" s="11">
        <v>2594</v>
      </c>
    </row>
    <row r="603" spans="1:6" x14ac:dyDescent="0.2">
      <c r="A603" s="8">
        <v>2004</v>
      </c>
      <c r="B603" s="6" t="s">
        <v>10</v>
      </c>
      <c r="C603" s="11">
        <v>9290</v>
      </c>
      <c r="D603" s="11">
        <v>7364</v>
      </c>
      <c r="E603" s="11">
        <v>38</v>
      </c>
      <c r="F603" s="11">
        <v>16692</v>
      </c>
    </row>
    <row r="604" spans="1:6" x14ac:dyDescent="0.2">
      <c r="A604" s="8">
        <v>2004</v>
      </c>
      <c r="B604" s="6" t="s">
        <v>11</v>
      </c>
      <c r="C604" s="11">
        <v>9537</v>
      </c>
      <c r="D604" s="11">
        <v>6728</v>
      </c>
      <c r="E604" s="11">
        <v>12</v>
      </c>
      <c r="F604" s="11">
        <v>16277</v>
      </c>
    </row>
    <row r="605" spans="1:6" x14ac:dyDescent="0.2">
      <c r="A605" s="8">
        <v>2004</v>
      </c>
      <c r="B605" s="6" t="s">
        <v>32</v>
      </c>
      <c r="C605" s="11">
        <v>24919</v>
      </c>
      <c r="D605" s="11">
        <v>24018</v>
      </c>
      <c r="E605" s="11">
        <v>13</v>
      </c>
      <c r="F605" s="11">
        <v>48950</v>
      </c>
    </row>
    <row r="606" spans="1:6" x14ac:dyDescent="0.2">
      <c r="A606" s="8">
        <v>2004</v>
      </c>
      <c r="B606" s="6" t="s">
        <v>12</v>
      </c>
      <c r="C606" s="11">
        <v>3686</v>
      </c>
      <c r="D606" s="11">
        <v>2776</v>
      </c>
      <c r="E606" s="11">
        <v>1</v>
      </c>
      <c r="F606" s="11">
        <v>6463</v>
      </c>
    </row>
    <row r="607" spans="1:6" x14ac:dyDescent="0.2">
      <c r="A607" s="8">
        <v>2004</v>
      </c>
      <c r="B607" s="6" t="s">
        <v>13</v>
      </c>
      <c r="C607" s="11">
        <v>12034</v>
      </c>
      <c r="D607" s="11">
        <v>10192</v>
      </c>
      <c r="E607" s="11">
        <v>11</v>
      </c>
      <c r="F607" s="11">
        <v>22237</v>
      </c>
    </row>
    <row r="608" spans="1:6" x14ac:dyDescent="0.2">
      <c r="A608" s="8">
        <v>2004</v>
      </c>
      <c r="B608" s="6" t="s">
        <v>14</v>
      </c>
      <c r="C608" s="11">
        <v>6543</v>
      </c>
      <c r="D608" s="11">
        <v>5010</v>
      </c>
      <c r="E608" s="11">
        <v>8</v>
      </c>
      <c r="F608" s="11">
        <v>11561</v>
      </c>
    </row>
    <row r="609" spans="1:6" x14ac:dyDescent="0.2">
      <c r="A609" s="8">
        <v>2004</v>
      </c>
      <c r="B609" s="6" t="s">
        <v>15</v>
      </c>
      <c r="C609" s="11">
        <v>5888</v>
      </c>
      <c r="D609" s="11">
        <v>4671</v>
      </c>
      <c r="E609" s="11">
        <v>2</v>
      </c>
      <c r="F609" s="11">
        <v>10561</v>
      </c>
    </row>
    <row r="610" spans="1:6" x14ac:dyDescent="0.2">
      <c r="A610" s="8">
        <v>2004</v>
      </c>
      <c r="B610" s="6" t="s">
        <v>16</v>
      </c>
      <c r="C610" s="11">
        <v>17685</v>
      </c>
      <c r="D610" s="11">
        <v>14681</v>
      </c>
      <c r="E610" s="11">
        <v>14</v>
      </c>
      <c r="F610" s="11">
        <v>32380</v>
      </c>
    </row>
    <row r="611" spans="1:6" x14ac:dyDescent="0.2">
      <c r="A611" s="8">
        <v>2004</v>
      </c>
      <c r="B611" s="6" t="s">
        <v>17</v>
      </c>
      <c r="C611" s="11">
        <v>31275</v>
      </c>
      <c r="D611" s="11">
        <v>25448</v>
      </c>
      <c r="E611" s="11">
        <v>24</v>
      </c>
      <c r="F611" s="11">
        <v>56747</v>
      </c>
    </row>
    <row r="612" spans="1:6" x14ac:dyDescent="0.2">
      <c r="A612" s="8">
        <v>2004</v>
      </c>
      <c r="B612" s="6" t="s">
        <v>34</v>
      </c>
      <c r="C612" s="11">
        <v>10952</v>
      </c>
      <c r="D612" s="11">
        <v>8671</v>
      </c>
      <c r="E612" s="11">
        <v>8</v>
      </c>
      <c r="F612" s="11">
        <v>19631</v>
      </c>
    </row>
    <row r="613" spans="1:6" x14ac:dyDescent="0.2">
      <c r="A613" s="8">
        <v>2004</v>
      </c>
      <c r="B613" s="6" t="s">
        <v>18</v>
      </c>
      <c r="C613" s="11">
        <v>4042</v>
      </c>
      <c r="D613" s="11">
        <v>3374</v>
      </c>
      <c r="E613" s="11">
        <v>7</v>
      </c>
      <c r="F613" s="11">
        <v>7423</v>
      </c>
    </row>
    <row r="614" spans="1:6" x14ac:dyDescent="0.2">
      <c r="A614" s="8">
        <v>2004</v>
      </c>
      <c r="B614" s="6" t="s">
        <v>19</v>
      </c>
      <c r="C614" s="11">
        <v>2560</v>
      </c>
      <c r="D614" s="11">
        <v>1980</v>
      </c>
      <c r="E614" s="11">
        <v>2</v>
      </c>
      <c r="F614" s="11">
        <v>4542</v>
      </c>
    </row>
    <row r="615" spans="1:6" x14ac:dyDescent="0.2">
      <c r="A615" s="8">
        <v>2004</v>
      </c>
      <c r="B615" s="6" t="s">
        <v>20</v>
      </c>
      <c r="C615" s="11">
        <v>9565</v>
      </c>
      <c r="D615" s="11">
        <v>7858</v>
      </c>
      <c r="E615" s="11">
        <v>3</v>
      </c>
      <c r="F615" s="11">
        <v>17426</v>
      </c>
    </row>
    <row r="616" spans="1:6" x14ac:dyDescent="0.2">
      <c r="A616" s="8">
        <v>2004</v>
      </c>
      <c r="B616" s="6" t="s">
        <v>21</v>
      </c>
      <c r="C616" s="11">
        <v>9887</v>
      </c>
      <c r="D616" s="11">
        <v>8093</v>
      </c>
      <c r="E616" s="11">
        <v>13</v>
      </c>
      <c r="F616" s="11">
        <v>17993</v>
      </c>
    </row>
    <row r="617" spans="1:6" x14ac:dyDescent="0.2">
      <c r="A617" s="8">
        <v>2004</v>
      </c>
      <c r="B617" s="6" t="s">
        <v>22</v>
      </c>
      <c r="C617" s="11">
        <v>14824</v>
      </c>
      <c r="D617" s="11">
        <v>12415</v>
      </c>
      <c r="E617" s="11">
        <v>1</v>
      </c>
      <c r="F617" s="11">
        <v>27240</v>
      </c>
    </row>
    <row r="618" spans="1:6" x14ac:dyDescent="0.2">
      <c r="A618" s="8">
        <v>2004</v>
      </c>
      <c r="B618" s="6" t="s">
        <v>35</v>
      </c>
      <c r="C618" s="11">
        <v>3582</v>
      </c>
      <c r="D618" s="11">
        <v>2834</v>
      </c>
      <c r="E618" s="11">
        <v>2</v>
      </c>
      <c r="F618" s="11">
        <v>6418</v>
      </c>
    </row>
    <row r="619" spans="1:6" x14ac:dyDescent="0.2">
      <c r="A619" s="8">
        <v>2004</v>
      </c>
      <c r="B619" s="6" t="s">
        <v>23</v>
      </c>
      <c r="C619" s="11">
        <v>1832</v>
      </c>
      <c r="D619" s="11">
        <v>1115</v>
      </c>
      <c r="E619" s="11">
        <v>3</v>
      </c>
      <c r="F619" s="11">
        <v>2950</v>
      </c>
    </row>
    <row r="620" spans="1:6" x14ac:dyDescent="0.2">
      <c r="A620" s="8">
        <v>2004</v>
      </c>
      <c r="B620" s="6" t="s">
        <v>24</v>
      </c>
      <c r="C620" s="11">
        <v>6064</v>
      </c>
      <c r="D620" s="11">
        <v>4845</v>
      </c>
      <c r="E620" s="11">
        <v>1</v>
      </c>
      <c r="F620" s="11">
        <v>10910</v>
      </c>
    </row>
    <row r="621" spans="1:6" x14ac:dyDescent="0.2">
      <c r="A621" s="8">
        <v>2004</v>
      </c>
      <c r="B621" s="6" t="s">
        <v>25</v>
      </c>
      <c r="C621" s="11">
        <v>6500</v>
      </c>
      <c r="D621" s="11">
        <v>4592</v>
      </c>
      <c r="E621" s="11">
        <v>1</v>
      </c>
      <c r="F621" s="11">
        <v>11093</v>
      </c>
    </row>
    <row r="622" spans="1:6" x14ac:dyDescent="0.2">
      <c r="A622" s="8">
        <v>2004</v>
      </c>
      <c r="B622" s="6" t="s">
        <v>26</v>
      </c>
      <c r="C622" s="11">
        <v>6820</v>
      </c>
      <c r="D622" s="11">
        <v>4902</v>
      </c>
      <c r="E622" s="11">
        <v>1</v>
      </c>
      <c r="F622" s="11">
        <v>11723</v>
      </c>
    </row>
    <row r="623" spans="1:6" x14ac:dyDescent="0.2">
      <c r="A623" s="8">
        <v>2004</v>
      </c>
      <c r="B623" s="6" t="s">
        <v>27</v>
      </c>
      <c r="C623" s="11">
        <v>4881</v>
      </c>
      <c r="D623" s="11">
        <v>3316</v>
      </c>
      <c r="E623" s="11">
        <v>5</v>
      </c>
      <c r="F623" s="11">
        <v>8202</v>
      </c>
    </row>
    <row r="624" spans="1:6" x14ac:dyDescent="0.2">
      <c r="A624" s="8">
        <v>2004</v>
      </c>
      <c r="B624" s="6" t="s">
        <v>28</v>
      </c>
      <c r="C624" s="11">
        <v>7323</v>
      </c>
      <c r="D624" s="11">
        <v>5641</v>
      </c>
      <c r="E624" s="11">
        <v>5</v>
      </c>
      <c r="F624" s="11">
        <v>12969</v>
      </c>
    </row>
    <row r="625" spans="1:6" x14ac:dyDescent="0.2">
      <c r="A625" s="8">
        <v>2004</v>
      </c>
      <c r="B625" s="6" t="s">
        <v>29</v>
      </c>
      <c r="C625" s="11">
        <v>2572</v>
      </c>
      <c r="D625" s="11">
        <v>2211</v>
      </c>
      <c r="E625" s="11">
        <v>2</v>
      </c>
      <c r="F625" s="11">
        <v>4785</v>
      </c>
    </row>
    <row r="626" spans="1:6" x14ac:dyDescent="0.2">
      <c r="A626" s="8">
        <v>2004</v>
      </c>
      <c r="B626" s="6" t="s">
        <v>36</v>
      </c>
      <c r="C626" s="11">
        <v>20064</v>
      </c>
      <c r="D626" s="11">
        <v>16341</v>
      </c>
      <c r="E626" s="11">
        <v>8</v>
      </c>
      <c r="F626" s="11">
        <v>36413</v>
      </c>
    </row>
    <row r="627" spans="1:6" x14ac:dyDescent="0.2">
      <c r="A627" s="8">
        <v>2004</v>
      </c>
      <c r="B627" s="6" t="s">
        <v>30</v>
      </c>
      <c r="C627" s="11">
        <v>4617</v>
      </c>
      <c r="D627" s="11">
        <v>4008</v>
      </c>
      <c r="E627" s="11">
        <v>0</v>
      </c>
      <c r="F627" s="11">
        <v>8625</v>
      </c>
    </row>
    <row r="628" spans="1:6" x14ac:dyDescent="0.2">
      <c r="A628" s="8">
        <v>2004</v>
      </c>
      <c r="B628" s="6" t="s">
        <v>31</v>
      </c>
      <c r="C628" s="11">
        <v>3900</v>
      </c>
      <c r="D628" s="11">
        <v>2997</v>
      </c>
      <c r="E628" s="11">
        <v>6</v>
      </c>
      <c r="F628" s="11">
        <v>6903</v>
      </c>
    </row>
    <row r="629" spans="1:6" x14ac:dyDescent="0.2">
      <c r="A629" s="9">
        <v>2003</v>
      </c>
      <c r="B629" s="7" t="s">
        <v>2</v>
      </c>
      <c r="C629" s="10">
        <v>260657</v>
      </c>
      <c r="D629" s="10">
        <v>209673</v>
      </c>
      <c r="E629" s="10">
        <v>362</v>
      </c>
      <c r="F629" s="10">
        <v>470692</v>
      </c>
    </row>
    <row r="630" spans="1:6" x14ac:dyDescent="0.2">
      <c r="A630" s="8">
        <v>2003</v>
      </c>
      <c r="B630" s="6" t="s">
        <v>5</v>
      </c>
      <c r="C630" s="11">
        <v>2283</v>
      </c>
      <c r="D630" s="11">
        <v>2008</v>
      </c>
      <c r="E630" s="11">
        <v>2</v>
      </c>
      <c r="F630" s="11">
        <v>4293</v>
      </c>
    </row>
    <row r="631" spans="1:6" x14ac:dyDescent="0.2">
      <c r="A631" s="8">
        <v>2003</v>
      </c>
      <c r="B631" s="6" t="s">
        <v>6</v>
      </c>
      <c r="C631" s="11">
        <v>7428</v>
      </c>
      <c r="D631" s="11">
        <v>4486</v>
      </c>
      <c r="E631" s="11">
        <v>4</v>
      </c>
      <c r="F631" s="11">
        <v>11918</v>
      </c>
    </row>
    <row r="632" spans="1:6" x14ac:dyDescent="0.2">
      <c r="A632" s="8">
        <v>2003</v>
      </c>
      <c r="B632" s="6" t="s">
        <v>7</v>
      </c>
      <c r="C632" s="11">
        <v>1170</v>
      </c>
      <c r="D632" s="11">
        <v>754</v>
      </c>
      <c r="E632" s="11">
        <v>1</v>
      </c>
      <c r="F632" s="11">
        <v>1925</v>
      </c>
    </row>
    <row r="633" spans="1:6" x14ac:dyDescent="0.2">
      <c r="A633" s="8">
        <v>2003</v>
      </c>
      <c r="B633" s="6" t="s">
        <v>8</v>
      </c>
      <c r="C633" s="11">
        <v>1669</v>
      </c>
      <c r="D633" s="11">
        <v>1157</v>
      </c>
      <c r="E633" s="11">
        <v>1</v>
      </c>
      <c r="F633" s="11">
        <v>2827</v>
      </c>
    </row>
    <row r="634" spans="1:6" x14ac:dyDescent="0.2">
      <c r="A634" s="8">
        <v>2003</v>
      </c>
      <c r="B634" s="6" t="s">
        <v>33</v>
      </c>
      <c r="C634" s="11">
        <v>6191</v>
      </c>
      <c r="D634" s="11">
        <v>5261</v>
      </c>
      <c r="E634" s="11">
        <v>6</v>
      </c>
      <c r="F634" s="11">
        <v>11458</v>
      </c>
    </row>
    <row r="635" spans="1:6" x14ac:dyDescent="0.2">
      <c r="A635" s="8">
        <v>2003</v>
      </c>
      <c r="B635" s="6" t="s">
        <v>9</v>
      </c>
      <c r="C635" s="11">
        <v>1351</v>
      </c>
      <c r="D635" s="11">
        <v>1090</v>
      </c>
      <c r="E635" s="11">
        <v>1</v>
      </c>
      <c r="F635" s="11">
        <v>2442</v>
      </c>
    </row>
    <row r="636" spans="1:6" x14ac:dyDescent="0.2">
      <c r="A636" s="8">
        <v>2003</v>
      </c>
      <c r="B636" s="6" t="s">
        <v>10</v>
      </c>
      <c r="C636" s="11">
        <v>9536</v>
      </c>
      <c r="D636" s="11">
        <v>7330</v>
      </c>
      <c r="E636" s="11">
        <v>23</v>
      </c>
      <c r="F636" s="11">
        <v>16889</v>
      </c>
    </row>
    <row r="637" spans="1:6" x14ac:dyDescent="0.2">
      <c r="A637" s="8">
        <v>2003</v>
      </c>
      <c r="B637" s="6" t="s">
        <v>11</v>
      </c>
      <c r="C637" s="11">
        <v>9881</v>
      </c>
      <c r="D637" s="11">
        <v>7102</v>
      </c>
      <c r="E637" s="11">
        <v>50</v>
      </c>
      <c r="F637" s="11">
        <v>17033</v>
      </c>
    </row>
    <row r="638" spans="1:6" x14ac:dyDescent="0.2">
      <c r="A638" s="8">
        <v>2003</v>
      </c>
      <c r="B638" s="6" t="s">
        <v>32</v>
      </c>
      <c r="C638" s="11">
        <v>24972</v>
      </c>
      <c r="D638" s="11">
        <v>23605</v>
      </c>
      <c r="E638" s="11">
        <v>9</v>
      </c>
      <c r="F638" s="11">
        <v>48586</v>
      </c>
    </row>
    <row r="639" spans="1:6" x14ac:dyDescent="0.2">
      <c r="A639" s="8">
        <v>2003</v>
      </c>
      <c r="B639" s="6" t="s">
        <v>12</v>
      </c>
      <c r="C639" s="11">
        <v>3795</v>
      </c>
      <c r="D639" s="11">
        <v>2749</v>
      </c>
      <c r="E639" s="11">
        <v>20</v>
      </c>
      <c r="F639" s="11">
        <v>6564</v>
      </c>
    </row>
    <row r="640" spans="1:6" x14ac:dyDescent="0.2">
      <c r="A640" s="8">
        <v>2003</v>
      </c>
      <c r="B640" s="6" t="s">
        <v>13</v>
      </c>
      <c r="C640" s="11">
        <v>12093</v>
      </c>
      <c r="D640" s="11">
        <v>10396</v>
      </c>
      <c r="E640" s="11">
        <v>4</v>
      </c>
      <c r="F640" s="11">
        <v>22493</v>
      </c>
    </row>
    <row r="641" spans="1:6" x14ac:dyDescent="0.2">
      <c r="A641" s="8">
        <v>2003</v>
      </c>
      <c r="B641" s="6" t="s">
        <v>14</v>
      </c>
      <c r="C641" s="11">
        <v>6283</v>
      </c>
      <c r="D641" s="11">
        <v>5086</v>
      </c>
      <c r="E641" s="11">
        <v>12</v>
      </c>
      <c r="F641" s="11">
        <v>11381</v>
      </c>
    </row>
    <row r="642" spans="1:6" x14ac:dyDescent="0.2">
      <c r="A642" s="8">
        <v>2003</v>
      </c>
      <c r="B642" s="6" t="s">
        <v>15</v>
      </c>
      <c r="C642" s="11">
        <v>5661</v>
      </c>
      <c r="D642" s="11">
        <v>4427</v>
      </c>
      <c r="E642" s="11">
        <v>1</v>
      </c>
      <c r="F642" s="11">
        <v>10089</v>
      </c>
    </row>
    <row r="643" spans="1:6" x14ac:dyDescent="0.2">
      <c r="A643" s="8">
        <v>2003</v>
      </c>
      <c r="B643" s="6" t="s">
        <v>16</v>
      </c>
      <c r="C643" s="11">
        <v>17955</v>
      </c>
      <c r="D643" s="11">
        <v>14921</v>
      </c>
      <c r="E643" s="11">
        <v>19</v>
      </c>
      <c r="F643" s="11">
        <v>32895</v>
      </c>
    </row>
    <row r="644" spans="1:6" x14ac:dyDescent="0.2">
      <c r="A644" s="8">
        <v>2003</v>
      </c>
      <c r="B644" s="6" t="s">
        <v>17</v>
      </c>
      <c r="C644" s="11">
        <v>30998</v>
      </c>
      <c r="D644" s="11">
        <v>25148</v>
      </c>
      <c r="E644" s="11">
        <v>61</v>
      </c>
      <c r="F644" s="11">
        <v>56207</v>
      </c>
    </row>
    <row r="645" spans="1:6" x14ac:dyDescent="0.2">
      <c r="A645" s="8">
        <v>2003</v>
      </c>
      <c r="B645" s="6" t="s">
        <v>34</v>
      </c>
      <c r="C645" s="11">
        <v>10585</v>
      </c>
      <c r="D645" s="11">
        <v>8514</v>
      </c>
      <c r="E645" s="11">
        <v>24</v>
      </c>
      <c r="F645" s="11">
        <v>19123</v>
      </c>
    </row>
    <row r="646" spans="1:6" x14ac:dyDescent="0.2">
      <c r="A646" s="8">
        <v>2003</v>
      </c>
      <c r="B646" s="6" t="s">
        <v>18</v>
      </c>
      <c r="C646" s="11">
        <v>3907</v>
      </c>
      <c r="D646" s="11">
        <v>3285</v>
      </c>
      <c r="E646" s="11">
        <v>15</v>
      </c>
      <c r="F646" s="11">
        <v>7207</v>
      </c>
    </row>
    <row r="647" spans="1:6" x14ac:dyDescent="0.2">
      <c r="A647" s="8">
        <v>2003</v>
      </c>
      <c r="B647" s="6" t="s">
        <v>19</v>
      </c>
      <c r="C647" s="11">
        <v>2549</v>
      </c>
      <c r="D647" s="11">
        <v>1902</v>
      </c>
      <c r="E647" s="11">
        <v>6</v>
      </c>
      <c r="F647" s="11">
        <v>4457</v>
      </c>
    </row>
    <row r="648" spans="1:6" x14ac:dyDescent="0.2">
      <c r="A648" s="8">
        <v>2003</v>
      </c>
      <c r="B648" s="6" t="s">
        <v>20</v>
      </c>
      <c r="C648" s="11">
        <v>9520</v>
      </c>
      <c r="D648" s="11">
        <v>7832</v>
      </c>
      <c r="E648" s="11">
        <v>39</v>
      </c>
      <c r="F648" s="11">
        <v>17391</v>
      </c>
    </row>
    <row r="649" spans="1:6" x14ac:dyDescent="0.2">
      <c r="A649" s="8">
        <v>2003</v>
      </c>
      <c r="B649" s="6" t="s">
        <v>21</v>
      </c>
      <c r="C649" s="11">
        <v>9918</v>
      </c>
      <c r="D649" s="11">
        <v>8140</v>
      </c>
      <c r="E649" s="11">
        <v>13</v>
      </c>
      <c r="F649" s="11">
        <v>18071</v>
      </c>
    </row>
    <row r="650" spans="1:6" x14ac:dyDescent="0.2">
      <c r="A650" s="8">
        <v>2003</v>
      </c>
      <c r="B650" s="6" t="s">
        <v>22</v>
      </c>
      <c r="C650" s="11">
        <v>14769</v>
      </c>
      <c r="D650" s="11">
        <v>12258</v>
      </c>
      <c r="E650" s="11">
        <v>1</v>
      </c>
      <c r="F650" s="11">
        <v>27028</v>
      </c>
    </row>
    <row r="651" spans="1:6" x14ac:dyDescent="0.2">
      <c r="A651" s="8">
        <v>2003</v>
      </c>
      <c r="B651" s="6" t="s">
        <v>35</v>
      </c>
      <c r="C651" s="11">
        <v>3585</v>
      </c>
      <c r="D651" s="11">
        <v>2859</v>
      </c>
      <c r="E651" s="11">
        <v>1</v>
      </c>
      <c r="F651" s="11">
        <v>6445</v>
      </c>
    </row>
    <row r="652" spans="1:6" x14ac:dyDescent="0.2">
      <c r="A652" s="8">
        <v>2003</v>
      </c>
      <c r="B652" s="6" t="s">
        <v>23</v>
      </c>
      <c r="C652" s="11">
        <v>1701</v>
      </c>
      <c r="D652" s="11">
        <v>1051</v>
      </c>
      <c r="E652" s="11">
        <v>1</v>
      </c>
      <c r="F652" s="11">
        <v>2753</v>
      </c>
    </row>
    <row r="653" spans="1:6" x14ac:dyDescent="0.2">
      <c r="A653" s="8">
        <v>2003</v>
      </c>
      <c r="B653" s="6" t="s">
        <v>24</v>
      </c>
      <c r="C653" s="11">
        <v>6036</v>
      </c>
      <c r="D653" s="11">
        <v>5010</v>
      </c>
      <c r="E653" s="11">
        <v>6</v>
      </c>
      <c r="F653" s="11">
        <v>11052</v>
      </c>
    </row>
    <row r="654" spans="1:6" x14ac:dyDescent="0.2">
      <c r="A654" s="8">
        <v>2003</v>
      </c>
      <c r="B654" s="6" t="s">
        <v>25</v>
      </c>
      <c r="C654" s="11">
        <v>6465</v>
      </c>
      <c r="D654" s="11">
        <v>4575</v>
      </c>
      <c r="E654" s="11">
        <v>0</v>
      </c>
      <c r="F654" s="11">
        <v>11040</v>
      </c>
    </row>
    <row r="655" spans="1:6" x14ac:dyDescent="0.2">
      <c r="A655" s="8">
        <v>2003</v>
      </c>
      <c r="B655" s="6" t="s">
        <v>26</v>
      </c>
      <c r="C655" s="11">
        <v>6851</v>
      </c>
      <c r="D655" s="11">
        <v>4846</v>
      </c>
      <c r="E655" s="11">
        <v>0</v>
      </c>
      <c r="F655" s="11">
        <v>11697</v>
      </c>
    </row>
    <row r="656" spans="1:6" x14ac:dyDescent="0.2">
      <c r="A656" s="8">
        <v>2003</v>
      </c>
      <c r="B656" s="6" t="s">
        <v>27</v>
      </c>
      <c r="C656" s="11">
        <v>4897</v>
      </c>
      <c r="D656" s="11">
        <v>3402</v>
      </c>
      <c r="E656" s="11">
        <v>10</v>
      </c>
      <c r="F656" s="11">
        <v>8309</v>
      </c>
    </row>
    <row r="657" spans="1:6" x14ac:dyDescent="0.2">
      <c r="A657" s="8">
        <v>2003</v>
      </c>
      <c r="B657" s="6" t="s">
        <v>28</v>
      </c>
      <c r="C657" s="11">
        <v>7098</v>
      </c>
      <c r="D657" s="11">
        <v>5353</v>
      </c>
      <c r="E657" s="11">
        <v>11</v>
      </c>
      <c r="F657" s="11">
        <v>12462</v>
      </c>
    </row>
    <row r="658" spans="1:6" x14ac:dyDescent="0.2">
      <c r="A658" s="8">
        <v>2003</v>
      </c>
      <c r="B658" s="6" t="s">
        <v>29</v>
      </c>
      <c r="C658" s="11">
        <v>2402</v>
      </c>
      <c r="D658" s="11">
        <v>2070</v>
      </c>
      <c r="E658" s="11">
        <v>4</v>
      </c>
      <c r="F658" s="11">
        <v>4476</v>
      </c>
    </row>
    <row r="659" spans="1:6" x14ac:dyDescent="0.2">
      <c r="A659" s="8">
        <v>2003</v>
      </c>
      <c r="B659" s="6" t="s">
        <v>36</v>
      </c>
      <c r="C659" s="11">
        <v>20371</v>
      </c>
      <c r="D659" s="11">
        <v>15741</v>
      </c>
      <c r="E659" s="11">
        <v>6</v>
      </c>
      <c r="F659" s="11">
        <v>36118</v>
      </c>
    </row>
    <row r="660" spans="1:6" x14ac:dyDescent="0.2">
      <c r="A660" s="8">
        <v>2003</v>
      </c>
      <c r="B660" s="6" t="s">
        <v>30</v>
      </c>
      <c r="C660" s="11">
        <v>4958</v>
      </c>
      <c r="D660" s="11">
        <v>4151</v>
      </c>
      <c r="E660" s="11">
        <v>1</v>
      </c>
      <c r="F660" s="11">
        <v>9110</v>
      </c>
    </row>
    <row r="661" spans="1:6" x14ac:dyDescent="0.2">
      <c r="A661" s="8">
        <v>2003</v>
      </c>
      <c r="B661" s="6" t="s">
        <v>31</v>
      </c>
      <c r="C661" s="11">
        <v>3779</v>
      </c>
      <c r="D661" s="11">
        <v>3164</v>
      </c>
      <c r="E661" s="11">
        <v>10</v>
      </c>
      <c r="F661" s="11">
        <v>6953</v>
      </c>
    </row>
    <row r="662" spans="1:6" x14ac:dyDescent="0.2">
      <c r="A662" s="9">
        <v>2002</v>
      </c>
      <c r="B662" s="7" t="s">
        <v>2</v>
      </c>
      <c r="C662" s="10">
        <v>254112</v>
      </c>
      <c r="D662" s="10">
        <v>203252</v>
      </c>
      <c r="E662" s="10">
        <v>316</v>
      </c>
      <c r="F662" s="10">
        <v>457680</v>
      </c>
    </row>
    <row r="663" spans="1:6" x14ac:dyDescent="0.2">
      <c r="A663" s="8">
        <v>2002</v>
      </c>
      <c r="B663" s="6" t="s">
        <v>5</v>
      </c>
      <c r="C663" s="11">
        <v>2277</v>
      </c>
      <c r="D663" s="11">
        <v>2018</v>
      </c>
      <c r="E663" s="11">
        <v>6</v>
      </c>
      <c r="F663" s="11">
        <v>4301</v>
      </c>
    </row>
    <row r="664" spans="1:6" x14ac:dyDescent="0.2">
      <c r="A664" s="8">
        <v>2002</v>
      </c>
      <c r="B664" s="6" t="s">
        <v>6</v>
      </c>
      <c r="C664" s="11">
        <v>6954</v>
      </c>
      <c r="D664" s="11">
        <v>4407</v>
      </c>
      <c r="E664" s="11">
        <v>4</v>
      </c>
      <c r="F664" s="11">
        <v>11365</v>
      </c>
    </row>
    <row r="665" spans="1:6" x14ac:dyDescent="0.2">
      <c r="A665" s="8">
        <v>2002</v>
      </c>
      <c r="B665" s="6" t="s">
        <v>7</v>
      </c>
      <c r="C665" s="11">
        <v>1079</v>
      </c>
      <c r="D665" s="11">
        <v>706</v>
      </c>
      <c r="E665" s="11">
        <v>0</v>
      </c>
      <c r="F665" s="11">
        <v>1785</v>
      </c>
    </row>
    <row r="666" spans="1:6" x14ac:dyDescent="0.2">
      <c r="A666" s="8">
        <v>2002</v>
      </c>
      <c r="B666" s="6" t="s">
        <v>8</v>
      </c>
      <c r="C666" s="11">
        <v>1629</v>
      </c>
      <c r="D666" s="11">
        <v>1121</v>
      </c>
      <c r="E666" s="11">
        <v>0</v>
      </c>
      <c r="F666" s="11">
        <v>2750</v>
      </c>
    </row>
    <row r="667" spans="1:6" x14ac:dyDescent="0.2">
      <c r="A667" s="8">
        <v>2002</v>
      </c>
      <c r="B667" s="6" t="s">
        <v>33</v>
      </c>
      <c r="C667" s="11">
        <v>6036</v>
      </c>
      <c r="D667" s="11">
        <v>4989</v>
      </c>
      <c r="E667" s="11">
        <v>5</v>
      </c>
      <c r="F667" s="11">
        <v>11030</v>
      </c>
    </row>
    <row r="668" spans="1:6" x14ac:dyDescent="0.2">
      <c r="A668" s="8">
        <v>2002</v>
      </c>
      <c r="B668" s="6" t="s">
        <v>9</v>
      </c>
      <c r="C668" s="11">
        <v>1459</v>
      </c>
      <c r="D668" s="11">
        <v>1052</v>
      </c>
      <c r="E668" s="11">
        <v>1</v>
      </c>
      <c r="F668" s="11">
        <v>2512</v>
      </c>
    </row>
    <row r="669" spans="1:6" x14ac:dyDescent="0.2">
      <c r="A669" s="8">
        <v>2002</v>
      </c>
      <c r="B669" s="6" t="s">
        <v>10</v>
      </c>
      <c r="C669" s="11">
        <v>9333</v>
      </c>
      <c r="D669" s="11">
        <v>7071</v>
      </c>
      <c r="E669" s="11">
        <v>20</v>
      </c>
      <c r="F669" s="11">
        <v>16424</v>
      </c>
    </row>
    <row r="670" spans="1:6" x14ac:dyDescent="0.2">
      <c r="A670" s="8">
        <v>2002</v>
      </c>
      <c r="B670" s="6" t="s">
        <v>11</v>
      </c>
      <c r="C670" s="11">
        <v>9540</v>
      </c>
      <c r="D670" s="11">
        <v>6910</v>
      </c>
      <c r="E670" s="11">
        <v>44</v>
      </c>
      <c r="F670" s="11">
        <v>16494</v>
      </c>
    </row>
    <row r="671" spans="1:6" x14ac:dyDescent="0.2">
      <c r="A671" s="8">
        <v>2002</v>
      </c>
      <c r="B671" s="6" t="s">
        <v>32</v>
      </c>
      <c r="C671" s="11">
        <v>23987</v>
      </c>
      <c r="D671" s="11">
        <v>22988</v>
      </c>
      <c r="E671" s="11">
        <v>9</v>
      </c>
      <c r="F671" s="11">
        <v>46984</v>
      </c>
    </row>
    <row r="672" spans="1:6" x14ac:dyDescent="0.2">
      <c r="A672" s="8">
        <v>2002</v>
      </c>
      <c r="B672" s="6" t="s">
        <v>12</v>
      </c>
      <c r="C672" s="11">
        <v>3675</v>
      </c>
      <c r="D672" s="11">
        <v>2620</v>
      </c>
      <c r="E672" s="11">
        <v>13</v>
      </c>
      <c r="F672" s="11">
        <v>6308</v>
      </c>
    </row>
    <row r="673" spans="1:6" x14ac:dyDescent="0.2">
      <c r="A673" s="8">
        <v>2002</v>
      </c>
      <c r="B673" s="6" t="s">
        <v>13</v>
      </c>
      <c r="C673" s="11">
        <v>11958</v>
      </c>
      <c r="D673" s="11">
        <v>10323</v>
      </c>
      <c r="E673" s="11">
        <v>4</v>
      </c>
      <c r="F673" s="11">
        <v>22285</v>
      </c>
    </row>
    <row r="674" spans="1:6" x14ac:dyDescent="0.2">
      <c r="A674" s="8">
        <v>2002</v>
      </c>
      <c r="B674" s="6" t="s">
        <v>14</v>
      </c>
      <c r="C674" s="11">
        <v>6169</v>
      </c>
      <c r="D674" s="11">
        <v>4704</v>
      </c>
      <c r="E674" s="11">
        <v>9</v>
      </c>
      <c r="F674" s="11">
        <v>10882</v>
      </c>
    </row>
    <row r="675" spans="1:6" x14ac:dyDescent="0.2">
      <c r="A675" s="8">
        <v>2002</v>
      </c>
      <c r="B675" s="6" t="s">
        <v>15</v>
      </c>
      <c r="C675" s="11">
        <v>5748</v>
      </c>
      <c r="D675" s="11">
        <v>4402</v>
      </c>
      <c r="E675" s="11">
        <v>1</v>
      </c>
      <c r="F675" s="11">
        <v>10151</v>
      </c>
    </row>
    <row r="676" spans="1:6" x14ac:dyDescent="0.2">
      <c r="A676" s="8">
        <v>2002</v>
      </c>
      <c r="B676" s="6" t="s">
        <v>16</v>
      </c>
      <c r="C676" s="11">
        <v>17568</v>
      </c>
      <c r="D676" s="11">
        <v>14755</v>
      </c>
      <c r="E676" s="11">
        <v>16</v>
      </c>
      <c r="F676" s="11">
        <v>32339</v>
      </c>
    </row>
    <row r="677" spans="1:6" x14ac:dyDescent="0.2">
      <c r="A677" s="8">
        <v>2002</v>
      </c>
      <c r="B677" s="6" t="s">
        <v>17</v>
      </c>
      <c r="C677" s="11">
        <v>30131</v>
      </c>
      <c r="D677" s="11">
        <v>24458</v>
      </c>
      <c r="E677" s="11">
        <v>54</v>
      </c>
      <c r="F677" s="11">
        <v>54643</v>
      </c>
    </row>
    <row r="678" spans="1:6" x14ac:dyDescent="0.2">
      <c r="A678" s="8">
        <v>2002</v>
      </c>
      <c r="B678" s="6" t="s">
        <v>34</v>
      </c>
      <c r="C678" s="11">
        <v>10519</v>
      </c>
      <c r="D678" s="11">
        <v>8550</v>
      </c>
      <c r="E678" s="11">
        <v>15</v>
      </c>
      <c r="F678" s="11">
        <v>19084</v>
      </c>
    </row>
    <row r="679" spans="1:6" x14ac:dyDescent="0.2">
      <c r="A679" s="8">
        <v>2002</v>
      </c>
      <c r="B679" s="6" t="s">
        <v>18</v>
      </c>
      <c r="C679" s="11">
        <v>3983</v>
      </c>
      <c r="D679" s="11">
        <v>3221</v>
      </c>
      <c r="E679" s="11">
        <v>9</v>
      </c>
      <c r="F679" s="11">
        <v>7213</v>
      </c>
    </row>
    <row r="680" spans="1:6" x14ac:dyDescent="0.2">
      <c r="A680" s="8">
        <v>2002</v>
      </c>
      <c r="B680" s="6" t="s">
        <v>19</v>
      </c>
      <c r="C680" s="11">
        <v>2642</v>
      </c>
      <c r="D680" s="11">
        <v>1864</v>
      </c>
      <c r="E680" s="11">
        <v>2</v>
      </c>
      <c r="F680" s="11">
        <v>4508</v>
      </c>
    </row>
    <row r="681" spans="1:6" x14ac:dyDescent="0.2">
      <c r="A681" s="8">
        <v>2002</v>
      </c>
      <c r="B681" s="6" t="s">
        <v>20</v>
      </c>
      <c r="C681" s="11">
        <v>9321</v>
      </c>
      <c r="D681" s="11">
        <v>7521</v>
      </c>
      <c r="E681" s="11">
        <v>7</v>
      </c>
      <c r="F681" s="11">
        <v>16849</v>
      </c>
    </row>
    <row r="682" spans="1:6" x14ac:dyDescent="0.2">
      <c r="A682" s="8">
        <v>2002</v>
      </c>
      <c r="B682" s="6" t="s">
        <v>21</v>
      </c>
      <c r="C682" s="11">
        <v>9872</v>
      </c>
      <c r="D682" s="11">
        <v>8070</v>
      </c>
      <c r="E682" s="11">
        <v>15</v>
      </c>
      <c r="F682" s="11">
        <v>17957</v>
      </c>
    </row>
    <row r="683" spans="1:6" x14ac:dyDescent="0.2">
      <c r="A683" s="8">
        <v>2002</v>
      </c>
      <c r="B683" s="6" t="s">
        <v>22</v>
      </c>
      <c r="C683" s="11">
        <v>14738</v>
      </c>
      <c r="D683" s="11">
        <v>12016</v>
      </c>
      <c r="E683" s="11">
        <v>6</v>
      </c>
      <c r="F683" s="11">
        <v>26760</v>
      </c>
    </row>
    <row r="684" spans="1:6" x14ac:dyDescent="0.2">
      <c r="A684" s="8">
        <v>2002</v>
      </c>
      <c r="B684" s="6" t="s">
        <v>35</v>
      </c>
      <c r="C684" s="11">
        <v>3502</v>
      </c>
      <c r="D684" s="11">
        <v>2681</v>
      </c>
      <c r="E684" s="11">
        <v>5</v>
      </c>
      <c r="F684" s="11">
        <v>6188</v>
      </c>
    </row>
    <row r="685" spans="1:6" x14ac:dyDescent="0.2">
      <c r="A685" s="8">
        <v>2002</v>
      </c>
      <c r="B685" s="6" t="s">
        <v>23</v>
      </c>
      <c r="C685" s="11">
        <v>1593</v>
      </c>
      <c r="D685" s="11">
        <v>954</v>
      </c>
      <c r="E685" s="11">
        <v>5</v>
      </c>
      <c r="F685" s="11">
        <v>2552</v>
      </c>
    </row>
    <row r="686" spans="1:6" x14ac:dyDescent="0.2">
      <c r="A686" s="8">
        <v>2002</v>
      </c>
      <c r="B686" s="6" t="s">
        <v>24</v>
      </c>
      <c r="C686" s="11">
        <v>5786</v>
      </c>
      <c r="D686" s="11">
        <v>4739</v>
      </c>
      <c r="E686" s="11">
        <v>10</v>
      </c>
      <c r="F686" s="11">
        <v>10535</v>
      </c>
    </row>
    <row r="687" spans="1:6" x14ac:dyDescent="0.2">
      <c r="A687" s="8">
        <v>2002</v>
      </c>
      <c r="B687" s="6" t="s">
        <v>25</v>
      </c>
      <c r="C687" s="11">
        <v>6395</v>
      </c>
      <c r="D687" s="11">
        <v>4395</v>
      </c>
      <c r="E687" s="11">
        <v>8</v>
      </c>
      <c r="F687" s="11">
        <v>10798</v>
      </c>
    </row>
    <row r="688" spans="1:6" x14ac:dyDescent="0.2">
      <c r="A688" s="8">
        <v>2002</v>
      </c>
      <c r="B688" s="6" t="s">
        <v>26</v>
      </c>
      <c r="C688" s="11">
        <v>6509</v>
      </c>
      <c r="D688" s="11">
        <v>4486</v>
      </c>
      <c r="E688" s="11">
        <v>0</v>
      </c>
      <c r="F688" s="11">
        <v>10995</v>
      </c>
    </row>
    <row r="689" spans="1:6" x14ac:dyDescent="0.2">
      <c r="A689" s="8">
        <v>2002</v>
      </c>
      <c r="B689" s="6" t="s">
        <v>27</v>
      </c>
      <c r="C689" s="11">
        <v>4536</v>
      </c>
      <c r="D689" s="11">
        <v>3122</v>
      </c>
      <c r="E689" s="11">
        <v>4</v>
      </c>
      <c r="F689" s="11">
        <v>7662</v>
      </c>
    </row>
    <row r="690" spans="1:6" x14ac:dyDescent="0.2">
      <c r="A690" s="8">
        <v>2002</v>
      </c>
      <c r="B690" s="6" t="s">
        <v>28</v>
      </c>
      <c r="C690" s="11">
        <v>6790</v>
      </c>
      <c r="D690" s="11">
        <v>5172</v>
      </c>
      <c r="E690" s="11">
        <v>8</v>
      </c>
      <c r="F690" s="11">
        <v>11970</v>
      </c>
    </row>
    <row r="691" spans="1:6" x14ac:dyDescent="0.2">
      <c r="A691" s="8">
        <v>2002</v>
      </c>
      <c r="B691" s="6" t="s">
        <v>29</v>
      </c>
      <c r="C691" s="11">
        <v>2561</v>
      </c>
      <c r="D691" s="11">
        <v>2072</v>
      </c>
      <c r="E691" s="11">
        <v>0</v>
      </c>
      <c r="F691" s="11">
        <v>4633</v>
      </c>
    </row>
    <row r="692" spans="1:6" x14ac:dyDescent="0.2">
      <c r="A692" s="8">
        <v>2002</v>
      </c>
      <c r="B692" s="6" t="s">
        <v>36</v>
      </c>
      <c r="C692" s="11">
        <v>19357</v>
      </c>
      <c r="D692" s="11">
        <v>14855</v>
      </c>
      <c r="E692" s="11">
        <v>4</v>
      </c>
      <c r="F692" s="11">
        <v>34216</v>
      </c>
    </row>
    <row r="693" spans="1:6" x14ac:dyDescent="0.2">
      <c r="A693" s="8">
        <v>2002</v>
      </c>
      <c r="B693" s="6" t="s">
        <v>30</v>
      </c>
      <c r="C693" s="11">
        <v>4732</v>
      </c>
      <c r="D693" s="11">
        <v>3948</v>
      </c>
      <c r="E693" s="11">
        <v>1</v>
      </c>
      <c r="F693" s="11">
        <v>8681</v>
      </c>
    </row>
    <row r="694" spans="1:6" x14ac:dyDescent="0.2">
      <c r="A694" s="8">
        <v>2002</v>
      </c>
      <c r="B694" s="6" t="s">
        <v>31</v>
      </c>
      <c r="C694" s="11">
        <v>3733</v>
      </c>
      <c r="D694" s="11">
        <v>3062</v>
      </c>
      <c r="E694" s="11">
        <v>31</v>
      </c>
      <c r="F694" s="11">
        <v>6826</v>
      </c>
    </row>
    <row r="695" spans="1:6" x14ac:dyDescent="0.2">
      <c r="A695" s="9">
        <v>2001</v>
      </c>
      <c r="B695" s="7" t="s">
        <v>2</v>
      </c>
      <c r="C695" s="10">
        <v>244606</v>
      </c>
      <c r="D695" s="10">
        <v>196058</v>
      </c>
      <c r="E695" s="10">
        <v>340</v>
      </c>
      <c r="F695" s="10">
        <v>441004</v>
      </c>
    </row>
    <row r="696" spans="1:6" x14ac:dyDescent="0.2">
      <c r="A696" s="8">
        <v>2001</v>
      </c>
      <c r="B696" s="6" t="s">
        <v>5</v>
      </c>
      <c r="C696" s="11">
        <v>2025</v>
      </c>
      <c r="D696" s="11">
        <v>1799</v>
      </c>
      <c r="E696" s="11">
        <v>2</v>
      </c>
      <c r="F696" s="11">
        <v>3826</v>
      </c>
    </row>
    <row r="697" spans="1:6" x14ac:dyDescent="0.2">
      <c r="A697" s="8">
        <v>2001</v>
      </c>
      <c r="B697" s="6" t="s">
        <v>6</v>
      </c>
      <c r="C697" s="11">
        <v>6781</v>
      </c>
      <c r="D697" s="11">
        <v>4303</v>
      </c>
      <c r="E697" s="11">
        <v>6</v>
      </c>
      <c r="F697" s="11">
        <v>11090</v>
      </c>
    </row>
    <row r="698" spans="1:6" x14ac:dyDescent="0.2">
      <c r="A698" s="8">
        <v>2001</v>
      </c>
      <c r="B698" s="6" t="s">
        <v>7</v>
      </c>
      <c r="C698" s="11">
        <v>1096</v>
      </c>
      <c r="D698" s="11">
        <v>684</v>
      </c>
      <c r="E698" s="11">
        <v>2</v>
      </c>
      <c r="F698" s="11">
        <v>1782</v>
      </c>
    </row>
    <row r="699" spans="1:6" x14ac:dyDescent="0.2">
      <c r="A699" s="8">
        <v>2001</v>
      </c>
      <c r="B699" s="6" t="s">
        <v>8</v>
      </c>
      <c r="C699" s="11">
        <v>1462</v>
      </c>
      <c r="D699" s="11">
        <v>1031</v>
      </c>
      <c r="E699" s="11">
        <v>0</v>
      </c>
      <c r="F699" s="11">
        <v>2493</v>
      </c>
    </row>
    <row r="700" spans="1:6" x14ac:dyDescent="0.2">
      <c r="A700" s="8">
        <v>2001</v>
      </c>
      <c r="B700" s="6" t="s">
        <v>33</v>
      </c>
      <c r="C700" s="11">
        <v>5848</v>
      </c>
      <c r="D700" s="11">
        <v>4897</v>
      </c>
      <c r="E700" s="11">
        <v>3</v>
      </c>
      <c r="F700" s="11">
        <v>10748</v>
      </c>
    </row>
    <row r="701" spans="1:6" x14ac:dyDescent="0.2">
      <c r="A701" s="8">
        <v>2001</v>
      </c>
      <c r="B701" s="6" t="s">
        <v>9</v>
      </c>
      <c r="C701" s="11">
        <v>1364</v>
      </c>
      <c r="D701" s="11">
        <v>1083</v>
      </c>
      <c r="E701" s="11">
        <v>2</v>
      </c>
      <c r="F701" s="11">
        <v>2449</v>
      </c>
    </row>
    <row r="702" spans="1:6" x14ac:dyDescent="0.2">
      <c r="A702" s="8">
        <v>2001</v>
      </c>
      <c r="B702" s="6" t="s">
        <v>10</v>
      </c>
      <c r="C702" s="11">
        <v>8842</v>
      </c>
      <c r="D702" s="11">
        <v>6942</v>
      </c>
      <c r="E702" s="11">
        <v>31</v>
      </c>
      <c r="F702" s="11">
        <v>15815</v>
      </c>
    </row>
    <row r="703" spans="1:6" x14ac:dyDescent="0.2">
      <c r="A703" s="8">
        <v>2001</v>
      </c>
      <c r="B703" s="6" t="s">
        <v>11</v>
      </c>
      <c r="C703" s="11">
        <v>9172</v>
      </c>
      <c r="D703" s="11">
        <v>6693</v>
      </c>
      <c r="E703" s="11">
        <v>40</v>
      </c>
      <c r="F703" s="11">
        <v>15905</v>
      </c>
    </row>
    <row r="704" spans="1:6" x14ac:dyDescent="0.2">
      <c r="A704" s="8">
        <v>2001</v>
      </c>
      <c r="B704" s="6" t="s">
        <v>32</v>
      </c>
      <c r="C704" s="11">
        <v>23886</v>
      </c>
      <c r="D704" s="11">
        <v>22728</v>
      </c>
      <c r="E704" s="11">
        <v>13</v>
      </c>
      <c r="F704" s="11">
        <v>46627</v>
      </c>
    </row>
    <row r="705" spans="1:6" x14ac:dyDescent="0.2">
      <c r="A705" s="8">
        <v>2001</v>
      </c>
      <c r="B705" s="6" t="s">
        <v>12</v>
      </c>
      <c r="C705" s="11">
        <v>3349</v>
      </c>
      <c r="D705" s="11">
        <v>2533</v>
      </c>
      <c r="E705" s="11">
        <v>20</v>
      </c>
      <c r="F705" s="11">
        <v>5902</v>
      </c>
    </row>
    <row r="706" spans="1:6" x14ac:dyDescent="0.2">
      <c r="A706" s="8">
        <v>2001</v>
      </c>
      <c r="B706" s="6" t="s">
        <v>13</v>
      </c>
      <c r="C706" s="11">
        <v>10988</v>
      </c>
      <c r="D706" s="11">
        <v>9380</v>
      </c>
      <c r="E706" s="11">
        <v>7</v>
      </c>
      <c r="F706" s="11">
        <v>20375</v>
      </c>
    </row>
    <row r="707" spans="1:6" x14ac:dyDescent="0.2">
      <c r="A707" s="8">
        <v>2001</v>
      </c>
      <c r="B707" s="6" t="s">
        <v>14</v>
      </c>
      <c r="C707" s="11">
        <v>6102</v>
      </c>
      <c r="D707" s="11">
        <v>4607</v>
      </c>
      <c r="E707" s="11">
        <v>6</v>
      </c>
      <c r="F707" s="11">
        <v>10715</v>
      </c>
    </row>
    <row r="708" spans="1:6" x14ac:dyDescent="0.2">
      <c r="A708" s="8">
        <v>2001</v>
      </c>
      <c r="B708" s="6" t="s">
        <v>15</v>
      </c>
      <c r="C708" s="11">
        <v>5420</v>
      </c>
      <c r="D708" s="11">
        <v>4268</v>
      </c>
      <c r="E708" s="11">
        <v>5</v>
      </c>
      <c r="F708" s="11">
        <v>9693</v>
      </c>
    </row>
    <row r="709" spans="1:6" x14ac:dyDescent="0.2">
      <c r="A709" s="8">
        <v>2001</v>
      </c>
      <c r="B709" s="6" t="s">
        <v>16</v>
      </c>
      <c r="C709" s="11">
        <v>16843</v>
      </c>
      <c r="D709" s="11">
        <v>13880</v>
      </c>
      <c r="E709" s="11">
        <v>18</v>
      </c>
      <c r="F709" s="11">
        <v>30741</v>
      </c>
    </row>
    <row r="710" spans="1:6" x14ac:dyDescent="0.2">
      <c r="A710" s="8">
        <v>2001</v>
      </c>
      <c r="B710" s="6" t="s">
        <v>17</v>
      </c>
      <c r="C710" s="11">
        <v>29473</v>
      </c>
      <c r="D710" s="11">
        <v>23801</v>
      </c>
      <c r="E710" s="11">
        <v>41</v>
      </c>
      <c r="F710" s="11">
        <v>53315</v>
      </c>
    </row>
    <row r="711" spans="1:6" x14ac:dyDescent="0.2">
      <c r="A711" s="8">
        <v>2001</v>
      </c>
      <c r="B711" s="6" t="s">
        <v>34</v>
      </c>
      <c r="C711" s="11">
        <v>10208</v>
      </c>
      <c r="D711" s="11">
        <v>8060</v>
      </c>
      <c r="E711" s="11">
        <v>9</v>
      </c>
      <c r="F711" s="11">
        <v>18277</v>
      </c>
    </row>
    <row r="712" spans="1:6" x14ac:dyDescent="0.2">
      <c r="A712" s="8">
        <v>2001</v>
      </c>
      <c r="B712" s="6" t="s">
        <v>18</v>
      </c>
      <c r="C712" s="11">
        <v>3678</v>
      </c>
      <c r="D712" s="11">
        <v>3106</v>
      </c>
      <c r="E712" s="11">
        <v>11</v>
      </c>
      <c r="F712" s="11">
        <v>6795</v>
      </c>
    </row>
    <row r="713" spans="1:6" x14ac:dyDescent="0.2">
      <c r="A713" s="8">
        <v>2001</v>
      </c>
      <c r="B713" s="6" t="s">
        <v>19</v>
      </c>
      <c r="C713" s="11">
        <v>2359</v>
      </c>
      <c r="D713" s="11">
        <v>1775</v>
      </c>
      <c r="E713" s="11">
        <v>2</v>
      </c>
      <c r="F713" s="11">
        <v>4136</v>
      </c>
    </row>
    <row r="714" spans="1:6" x14ac:dyDescent="0.2">
      <c r="A714" s="8">
        <v>2001</v>
      </c>
      <c r="B714" s="6" t="s">
        <v>20</v>
      </c>
      <c r="C714" s="11">
        <v>9003</v>
      </c>
      <c r="D714" s="11">
        <v>7277</v>
      </c>
      <c r="E714" s="11">
        <v>6</v>
      </c>
      <c r="F714" s="11">
        <v>16286</v>
      </c>
    </row>
    <row r="715" spans="1:6" x14ac:dyDescent="0.2">
      <c r="A715" s="8">
        <v>2001</v>
      </c>
      <c r="B715" s="6" t="s">
        <v>21</v>
      </c>
      <c r="C715" s="11">
        <v>9435</v>
      </c>
      <c r="D715" s="11">
        <v>7637</v>
      </c>
      <c r="E715" s="11">
        <v>31</v>
      </c>
      <c r="F715" s="11">
        <v>17103</v>
      </c>
    </row>
    <row r="716" spans="1:6" x14ac:dyDescent="0.2">
      <c r="A716" s="8">
        <v>2001</v>
      </c>
      <c r="B716" s="6" t="s">
        <v>22</v>
      </c>
      <c r="C716" s="11">
        <v>14220</v>
      </c>
      <c r="D716" s="11">
        <v>11534</v>
      </c>
      <c r="E716" s="11">
        <v>12</v>
      </c>
      <c r="F716" s="11">
        <v>25766</v>
      </c>
    </row>
    <row r="717" spans="1:6" x14ac:dyDescent="0.2">
      <c r="A717" s="8">
        <v>2001</v>
      </c>
      <c r="B717" s="6" t="s">
        <v>35</v>
      </c>
      <c r="C717" s="11">
        <v>3439</v>
      </c>
      <c r="D717" s="11">
        <v>2581</v>
      </c>
      <c r="E717" s="11">
        <v>2</v>
      </c>
      <c r="F717" s="11">
        <v>6022</v>
      </c>
    </row>
    <row r="718" spans="1:6" x14ac:dyDescent="0.2">
      <c r="A718" s="8">
        <v>2001</v>
      </c>
      <c r="B718" s="6" t="s">
        <v>23</v>
      </c>
      <c r="C718" s="11">
        <v>1574</v>
      </c>
      <c r="D718" s="11">
        <v>906</v>
      </c>
      <c r="E718" s="11">
        <v>13</v>
      </c>
      <c r="F718" s="11">
        <v>2493</v>
      </c>
    </row>
    <row r="719" spans="1:6" x14ac:dyDescent="0.2">
      <c r="A719" s="8">
        <v>2001</v>
      </c>
      <c r="B719" s="6" t="s">
        <v>24</v>
      </c>
      <c r="C719" s="11">
        <v>5522</v>
      </c>
      <c r="D719" s="11">
        <v>4438</v>
      </c>
      <c r="E719" s="11">
        <v>5</v>
      </c>
      <c r="F719" s="11">
        <v>9965</v>
      </c>
    </row>
    <row r="720" spans="1:6" x14ac:dyDescent="0.2">
      <c r="A720" s="8">
        <v>2001</v>
      </c>
      <c r="B720" s="6" t="s">
        <v>25</v>
      </c>
      <c r="C720" s="11">
        <v>5974</v>
      </c>
      <c r="D720" s="11">
        <v>4056</v>
      </c>
      <c r="E720" s="11">
        <v>4</v>
      </c>
      <c r="F720" s="11">
        <v>10034</v>
      </c>
    </row>
    <row r="721" spans="1:6" x14ac:dyDescent="0.2">
      <c r="A721" s="8">
        <v>2001</v>
      </c>
      <c r="B721" s="6" t="s">
        <v>26</v>
      </c>
      <c r="C721" s="11">
        <v>6382</v>
      </c>
      <c r="D721" s="11">
        <v>4423</v>
      </c>
      <c r="E721" s="11">
        <v>7</v>
      </c>
      <c r="F721" s="11">
        <v>10812</v>
      </c>
    </row>
    <row r="722" spans="1:6" x14ac:dyDescent="0.2">
      <c r="A722" s="8">
        <v>2001</v>
      </c>
      <c r="B722" s="6" t="s">
        <v>27</v>
      </c>
      <c r="C722" s="11">
        <v>4406</v>
      </c>
      <c r="D722" s="11">
        <v>3221</v>
      </c>
      <c r="E722" s="11">
        <v>9</v>
      </c>
      <c r="F722" s="11">
        <v>7636</v>
      </c>
    </row>
    <row r="723" spans="1:6" x14ac:dyDescent="0.2">
      <c r="A723" s="8">
        <v>2001</v>
      </c>
      <c r="B723" s="6" t="s">
        <v>28</v>
      </c>
      <c r="C723" s="11">
        <v>6657</v>
      </c>
      <c r="D723" s="11">
        <v>5135</v>
      </c>
      <c r="E723" s="11">
        <v>4</v>
      </c>
      <c r="F723" s="11">
        <v>11796</v>
      </c>
    </row>
    <row r="724" spans="1:6" x14ac:dyDescent="0.2">
      <c r="A724" s="8">
        <v>2001</v>
      </c>
      <c r="B724" s="6" t="s">
        <v>29</v>
      </c>
      <c r="C724" s="11">
        <v>2459</v>
      </c>
      <c r="D724" s="11">
        <v>2026</v>
      </c>
      <c r="E724" s="11">
        <v>2</v>
      </c>
      <c r="F724" s="11">
        <v>4487</v>
      </c>
    </row>
    <row r="725" spans="1:6" x14ac:dyDescent="0.2">
      <c r="A725" s="8">
        <v>2001</v>
      </c>
      <c r="B725" s="6" t="s">
        <v>36</v>
      </c>
      <c r="C725" s="11">
        <v>18627</v>
      </c>
      <c r="D725" s="11">
        <v>14571</v>
      </c>
      <c r="E725" s="11">
        <v>5</v>
      </c>
      <c r="F725" s="11">
        <v>33203</v>
      </c>
    </row>
    <row r="726" spans="1:6" x14ac:dyDescent="0.2">
      <c r="A726" s="8">
        <v>2001</v>
      </c>
      <c r="B726" s="6" t="s">
        <v>30</v>
      </c>
      <c r="C726" s="11">
        <v>4499</v>
      </c>
      <c r="D726" s="11">
        <v>3855</v>
      </c>
      <c r="E726" s="11">
        <v>3</v>
      </c>
      <c r="F726" s="11">
        <v>8357</v>
      </c>
    </row>
    <row r="727" spans="1:6" x14ac:dyDescent="0.2">
      <c r="A727" s="8">
        <v>2001</v>
      </c>
      <c r="B727" s="6" t="s">
        <v>31</v>
      </c>
      <c r="C727" s="11">
        <v>3513</v>
      </c>
      <c r="D727" s="11">
        <v>2828</v>
      </c>
      <c r="E727" s="11">
        <v>19</v>
      </c>
      <c r="F727" s="11">
        <v>6360</v>
      </c>
    </row>
    <row r="728" spans="1:6" x14ac:dyDescent="0.2">
      <c r="A728" s="9">
        <v>2000</v>
      </c>
      <c r="B728" s="7" t="s">
        <v>2</v>
      </c>
      <c r="C728" s="10">
        <v>242781</v>
      </c>
      <c r="D728" s="10">
        <v>192593</v>
      </c>
      <c r="E728" s="10">
        <v>112</v>
      </c>
      <c r="F728" s="10">
        <v>435486</v>
      </c>
    </row>
    <row r="729" spans="1:6" x14ac:dyDescent="0.2">
      <c r="A729" s="8">
        <v>2000</v>
      </c>
      <c r="B729" s="6" t="s">
        <v>5</v>
      </c>
      <c r="C729" s="11">
        <v>2008</v>
      </c>
      <c r="D729" s="11">
        <v>1719</v>
      </c>
      <c r="E729" s="11">
        <v>1</v>
      </c>
      <c r="F729" s="11">
        <v>3728</v>
      </c>
    </row>
    <row r="730" spans="1:6" x14ac:dyDescent="0.2">
      <c r="A730" s="8">
        <v>2000</v>
      </c>
      <c r="B730" s="6" t="s">
        <v>6</v>
      </c>
      <c r="C730" s="11">
        <v>7038</v>
      </c>
      <c r="D730" s="11">
        <v>4326</v>
      </c>
      <c r="E730" s="11">
        <v>0</v>
      </c>
      <c r="F730" s="11">
        <v>11364</v>
      </c>
    </row>
    <row r="731" spans="1:6" x14ac:dyDescent="0.2">
      <c r="A731" s="8">
        <v>2000</v>
      </c>
      <c r="B731" s="6" t="s">
        <v>7</v>
      </c>
      <c r="C731" s="11">
        <v>1034</v>
      </c>
      <c r="D731" s="11">
        <v>662</v>
      </c>
      <c r="E731" s="11">
        <v>1</v>
      </c>
      <c r="F731" s="11">
        <v>1697</v>
      </c>
    </row>
    <row r="732" spans="1:6" x14ac:dyDescent="0.2">
      <c r="A732" s="8">
        <v>2000</v>
      </c>
      <c r="B732" s="6" t="s">
        <v>8</v>
      </c>
      <c r="C732" s="11">
        <v>1478</v>
      </c>
      <c r="D732" s="11">
        <v>1047</v>
      </c>
      <c r="E732" s="11">
        <v>1</v>
      </c>
      <c r="F732" s="11">
        <v>2526</v>
      </c>
    </row>
    <row r="733" spans="1:6" x14ac:dyDescent="0.2">
      <c r="A733" s="8">
        <v>2000</v>
      </c>
      <c r="B733" s="6" t="s">
        <v>33</v>
      </c>
      <c r="C733" s="11">
        <v>5635</v>
      </c>
      <c r="D733" s="11">
        <v>4587</v>
      </c>
      <c r="E733" s="11">
        <v>7</v>
      </c>
      <c r="F733" s="11">
        <v>10229</v>
      </c>
    </row>
    <row r="734" spans="1:6" x14ac:dyDescent="0.2">
      <c r="A734" s="8">
        <v>2000</v>
      </c>
      <c r="B734" s="6" t="s">
        <v>9</v>
      </c>
      <c r="C734" s="11">
        <v>1381</v>
      </c>
      <c r="D734" s="11">
        <v>1031</v>
      </c>
      <c r="E734" s="11">
        <v>0</v>
      </c>
      <c r="F734" s="11">
        <v>2412</v>
      </c>
    </row>
    <row r="735" spans="1:6" x14ac:dyDescent="0.2">
      <c r="A735" s="8">
        <v>2000</v>
      </c>
      <c r="B735" s="6" t="s">
        <v>10</v>
      </c>
      <c r="C735" s="11">
        <v>8676</v>
      </c>
      <c r="D735" s="11">
        <v>6572</v>
      </c>
      <c r="E735" s="11">
        <v>5</v>
      </c>
      <c r="F735" s="11">
        <v>15253</v>
      </c>
    </row>
    <row r="736" spans="1:6" x14ac:dyDescent="0.2">
      <c r="A736" s="8">
        <v>2000</v>
      </c>
      <c r="B736" s="6" t="s">
        <v>11</v>
      </c>
      <c r="C736" s="11">
        <v>9041</v>
      </c>
      <c r="D736" s="11">
        <v>6305</v>
      </c>
      <c r="E736" s="11">
        <v>12</v>
      </c>
      <c r="F736" s="11">
        <v>15358</v>
      </c>
    </row>
    <row r="737" spans="1:6" x14ac:dyDescent="0.2">
      <c r="A737" s="8">
        <v>2000</v>
      </c>
      <c r="B737" s="6" t="s">
        <v>32</v>
      </c>
      <c r="C737" s="11">
        <v>23574</v>
      </c>
      <c r="D737" s="11">
        <v>22447</v>
      </c>
      <c r="E737" s="11">
        <v>8</v>
      </c>
      <c r="F737" s="11">
        <v>46029</v>
      </c>
    </row>
    <row r="738" spans="1:6" x14ac:dyDescent="0.2">
      <c r="A738" s="8">
        <v>2000</v>
      </c>
      <c r="B738" s="6" t="s">
        <v>12</v>
      </c>
      <c r="C738" s="11">
        <v>3224</v>
      </c>
      <c r="D738" s="11">
        <v>2474</v>
      </c>
      <c r="E738" s="11">
        <v>1</v>
      </c>
      <c r="F738" s="11">
        <v>5699</v>
      </c>
    </row>
    <row r="739" spans="1:6" x14ac:dyDescent="0.2">
      <c r="A739" s="8">
        <v>2000</v>
      </c>
      <c r="B739" s="6" t="s">
        <v>13</v>
      </c>
      <c r="C739" s="11">
        <v>11784</v>
      </c>
      <c r="D739" s="11">
        <v>9613</v>
      </c>
      <c r="E739" s="11">
        <v>4</v>
      </c>
      <c r="F739" s="11">
        <v>21401</v>
      </c>
    </row>
    <row r="740" spans="1:6" x14ac:dyDescent="0.2">
      <c r="A740" s="8">
        <v>2000</v>
      </c>
      <c r="B740" s="6" t="s">
        <v>14</v>
      </c>
      <c r="C740" s="11">
        <v>6048</v>
      </c>
      <c r="D740" s="11">
        <v>4380</v>
      </c>
      <c r="E740" s="11">
        <v>4</v>
      </c>
      <c r="F740" s="11">
        <v>10432</v>
      </c>
    </row>
    <row r="741" spans="1:6" x14ac:dyDescent="0.2">
      <c r="A741" s="8">
        <v>2000</v>
      </c>
      <c r="B741" s="6" t="s">
        <v>15</v>
      </c>
      <c r="C741" s="11">
        <v>5083</v>
      </c>
      <c r="D741" s="11">
        <v>4028</v>
      </c>
      <c r="E741" s="11">
        <v>2</v>
      </c>
      <c r="F741" s="11">
        <v>9113</v>
      </c>
    </row>
    <row r="742" spans="1:6" x14ac:dyDescent="0.2">
      <c r="A742" s="8">
        <v>2000</v>
      </c>
      <c r="B742" s="6" t="s">
        <v>16</v>
      </c>
      <c r="C742" s="11">
        <v>16793</v>
      </c>
      <c r="D742" s="11">
        <v>14140</v>
      </c>
      <c r="E742" s="11">
        <v>3</v>
      </c>
      <c r="F742" s="11">
        <v>30936</v>
      </c>
    </row>
    <row r="743" spans="1:6" x14ac:dyDescent="0.2">
      <c r="A743" s="8">
        <v>2000</v>
      </c>
      <c r="B743" s="6" t="s">
        <v>17</v>
      </c>
      <c r="C743" s="11">
        <v>29119</v>
      </c>
      <c r="D743" s="11">
        <v>23425</v>
      </c>
      <c r="E743" s="11">
        <v>20</v>
      </c>
      <c r="F743" s="11">
        <v>52564</v>
      </c>
    </row>
    <row r="744" spans="1:6" x14ac:dyDescent="0.2">
      <c r="A744" s="8">
        <v>2000</v>
      </c>
      <c r="B744" s="6" t="s">
        <v>34</v>
      </c>
      <c r="C744" s="11">
        <v>10373</v>
      </c>
      <c r="D744" s="11">
        <v>7925</v>
      </c>
      <c r="E744" s="11">
        <v>6</v>
      </c>
      <c r="F744" s="11">
        <v>18304</v>
      </c>
    </row>
    <row r="745" spans="1:6" x14ac:dyDescent="0.2">
      <c r="A745" s="8">
        <v>2000</v>
      </c>
      <c r="B745" s="6" t="s">
        <v>18</v>
      </c>
      <c r="C745" s="11">
        <v>3728</v>
      </c>
      <c r="D745" s="11">
        <v>2970</v>
      </c>
      <c r="E745" s="11">
        <v>5</v>
      </c>
      <c r="F745" s="11">
        <v>6703</v>
      </c>
    </row>
    <row r="746" spans="1:6" x14ac:dyDescent="0.2">
      <c r="A746" s="8">
        <v>2000</v>
      </c>
      <c r="B746" s="6" t="s">
        <v>19</v>
      </c>
      <c r="C746" s="11">
        <v>2347</v>
      </c>
      <c r="D746" s="11">
        <v>1740</v>
      </c>
      <c r="E746" s="11">
        <v>0</v>
      </c>
      <c r="F746" s="11">
        <v>4087</v>
      </c>
    </row>
    <row r="747" spans="1:6" x14ac:dyDescent="0.2">
      <c r="A747" s="8">
        <v>2000</v>
      </c>
      <c r="B747" s="6" t="s">
        <v>20</v>
      </c>
      <c r="C747" s="11">
        <v>8846</v>
      </c>
      <c r="D747" s="11">
        <v>7273</v>
      </c>
      <c r="E747" s="11">
        <v>3</v>
      </c>
      <c r="F747" s="11">
        <v>16122</v>
      </c>
    </row>
    <row r="748" spans="1:6" x14ac:dyDescent="0.2">
      <c r="A748" s="8">
        <v>2000</v>
      </c>
      <c r="B748" s="6" t="s">
        <v>21</v>
      </c>
      <c r="C748" s="11">
        <v>9537</v>
      </c>
      <c r="D748" s="11">
        <v>7548</v>
      </c>
      <c r="E748" s="11">
        <v>7</v>
      </c>
      <c r="F748" s="11">
        <v>17092</v>
      </c>
    </row>
    <row r="749" spans="1:6" x14ac:dyDescent="0.2">
      <c r="A749" s="8">
        <v>2000</v>
      </c>
      <c r="B749" s="6" t="s">
        <v>22</v>
      </c>
      <c r="C749" s="11">
        <v>14305</v>
      </c>
      <c r="D749" s="11">
        <v>11724</v>
      </c>
      <c r="E749" s="11">
        <v>5</v>
      </c>
      <c r="F749" s="11">
        <v>26034</v>
      </c>
    </row>
    <row r="750" spans="1:6" x14ac:dyDescent="0.2">
      <c r="A750" s="8">
        <v>2000</v>
      </c>
      <c r="B750" s="6" t="s">
        <v>35</v>
      </c>
      <c r="C750" s="11">
        <v>3397</v>
      </c>
      <c r="D750" s="11">
        <v>2631</v>
      </c>
      <c r="E750" s="11">
        <v>0</v>
      </c>
      <c r="F750" s="11">
        <v>6028</v>
      </c>
    </row>
    <row r="751" spans="1:6" x14ac:dyDescent="0.2">
      <c r="A751" s="8">
        <v>2000</v>
      </c>
      <c r="B751" s="6" t="s">
        <v>23</v>
      </c>
      <c r="C751" s="11">
        <v>1448</v>
      </c>
      <c r="D751" s="11">
        <v>884</v>
      </c>
      <c r="E751" s="11">
        <v>3</v>
      </c>
      <c r="F751" s="11">
        <v>2335</v>
      </c>
    </row>
    <row r="752" spans="1:6" x14ac:dyDescent="0.2">
      <c r="A752" s="8">
        <v>2000</v>
      </c>
      <c r="B752" s="6" t="s">
        <v>24</v>
      </c>
      <c r="C752" s="11">
        <v>5602</v>
      </c>
      <c r="D752" s="11">
        <v>4429</v>
      </c>
      <c r="E752" s="11">
        <v>1</v>
      </c>
      <c r="F752" s="11">
        <v>10032</v>
      </c>
    </row>
    <row r="753" spans="1:6" x14ac:dyDescent="0.2">
      <c r="A753" s="8">
        <v>2000</v>
      </c>
      <c r="B753" s="6" t="s">
        <v>25</v>
      </c>
      <c r="C753" s="11">
        <v>5990</v>
      </c>
      <c r="D753" s="11">
        <v>4062</v>
      </c>
      <c r="E753" s="11">
        <v>1</v>
      </c>
      <c r="F753" s="11">
        <v>10053</v>
      </c>
    </row>
    <row r="754" spans="1:6" x14ac:dyDescent="0.2">
      <c r="A754" s="8">
        <v>2000</v>
      </c>
      <c r="B754" s="6" t="s">
        <v>26</v>
      </c>
      <c r="C754" s="11">
        <v>6184</v>
      </c>
      <c r="D754" s="11">
        <v>4283</v>
      </c>
      <c r="E754" s="11">
        <v>1</v>
      </c>
      <c r="F754" s="11">
        <v>10468</v>
      </c>
    </row>
    <row r="755" spans="1:6" x14ac:dyDescent="0.2">
      <c r="A755" s="8">
        <v>2000</v>
      </c>
      <c r="B755" s="6" t="s">
        <v>27</v>
      </c>
      <c r="C755" s="11">
        <v>4299</v>
      </c>
      <c r="D755" s="11">
        <v>2889</v>
      </c>
      <c r="E755" s="11">
        <v>0</v>
      </c>
      <c r="F755" s="11">
        <v>7188</v>
      </c>
    </row>
    <row r="756" spans="1:6" x14ac:dyDescent="0.2">
      <c r="A756" s="8">
        <v>2000</v>
      </c>
      <c r="B756" s="6" t="s">
        <v>28</v>
      </c>
      <c r="C756" s="11">
        <v>6531</v>
      </c>
      <c r="D756" s="11">
        <v>5183</v>
      </c>
      <c r="E756" s="11">
        <v>5</v>
      </c>
      <c r="F756" s="11">
        <v>11719</v>
      </c>
    </row>
    <row r="757" spans="1:6" x14ac:dyDescent="0.2">
      <c r="A757" s="8">
        <v>2000</v>
      </c>
      <c r="B757" s="6" t="s">
        <v>29</v>
      </c>
      <c r="C757" s="11">
        <v>2361</v>
      </c>
      <c r="D757" s="11">
        <v>1892</v>
      </c>
      <c r="E757" s="11">
        <v>0</v>
      </c>
      <c r="F757" s="11">
        <v>4253</v>
      </c>
    </row>
    <row r="758" spans="1:6" x14ac:dyDescent="0.2">
      <c r="A758" s="8">
        <v>2000</v>
      </c>
      <c r="B758" s="6" t="s">
        <v>36</v>
      </c>
      <c r="C758" s="11">
        <v>17954</v>
      </c>
      <c r="D758" s="11">
        <v>13970</v>
      </c>
      <c r="E758" s="11">
        <v>3</v>
      </c>
      <c r="F758" s="11">
        <v>31927</v>
      </c>
    </row>
    <row r="759" spans="1:6" x14ac:dyDescent="0.2">
      <c r="A759" s="8">
        <v>2000</v>
      </c>
      <c r="B759" s="6" t="s">
        <v>30</v>
      </c>
      <c r="C759" s="11">
        <v>4352</v>
      </c>
      <c r="D759" s="11">
        <v>3707</v>
      </c>
      <c r="E759" s="11">
        <v>1</v>
      </c>
      <c r="F759" s="11">
        <v>8060</v>
      </c>
    </row>
    <row r="760" spans="1:6" x14ac:dyDescent="0.2">
      <c r="A760" s="8">
        <v>2000</v>
      </c>
      <c r="B760" s="6" t="s">
        <v>31</v>
      </c>
      <c r="C760" s="11">
        <v>3611</v>
      </c>
      <c r="D760" s="11">
        <v>2727</v>
      </c>
      <c r="E760" s="11">
        <v>2</v>
      </c>
      <c r="F760" s="11">
        <v>6340</v>
      </c>
    </row>
    <row r="761" spans="1:6" x14ac:dyDescent="0.2">
      <c r="A761" s="9">
        <v>1999</v>
      </c>
      <c r="B761" s="7" t="s">
        <v>2</v>
      </c>
      <c r="C761" s="10">
        <v>246217</v>
      </c>
      <c r="D761" s="10">
        <v>195292</v>
      </c>
      <c r="E761" s="10">
        <v>138</v>
      </c>
      <c r="F761" s="10">
        <v>441647</v>
      </c>
    </row>
    <row r="762" spans="1:6" x14ac:dyDescent="0.2">
      <c r="A762" s="8">
        <v>1999</v>
      </c>
      <c r="B762" s="6" t="s">
        <v>5</v>
      </c>
      <c r="C762" s="11">
        <v>2135</v>
      </c>
      <c r="D762" s="11">
        <v>1780</v>
      </c>
      <c r="E762" s="11">
        <v>2</v>
      </c>
      <c r="F762" s="11">
        <v>3917</v>
      </c>
    </row>
    <row r="763" spans="1:6" x14ac:dyDescent="0.2">
      <c r="A763" s="8">
        <v>1999</v>
      </c>
      <c r="B763" s="6" t="s">
        <v>6</v>
      </c>
      <c r="C763" s="11">
        <v>7037</v>
      </c>
      <c r="D763" s="11">
        <v>4260</v>
      </c>
      <c r="E763" s="11">
        <v>4</v>
      </c>
      <c r="F763" s="11">
        <v>11301</v>
      </c>
    </row>
    <row r="764" spans="1:6" x14ac:dyDescent="0.2">
      <c r="A764" s="8">
        <v>1999</v>
      </c>
      <c r="B764" s="6" t="s">
        <v>7</v>
      </c>
      <c r="C764" s="11">
        <v>993</v>
      </c>
      <c r="D764" s="11">
        <v>672</v>
      </c>
      <c r="E764" s="11">
        <v>0</v>
      </c>
      <c r="F764" s="11">
        <v>1665</v>
      </c>
    </row>
    <row r="765" spans="1:6" x14ac:dyDescent="0.2">
      <c r="A765" s="8">
        <v>1999</v>
      </c>
      <c r="B765" s="6" t="s">
        <v>8</v>
      </c>
      <c r="C765" s="11">
        <v>1510</v>
      </c>
      <c r="D765" s="11">
        <v>1033</v>
      </c>
      <c r="E765" s="11">
        <v>1</v>
      </c>
      <c r="F765" s="11">
        <v>2544</v>
      </c>
    </row>
    <row r="766" spans="1:6" x14ac:dyDescent="0.2">
      <c r="A766" s="8">
        <v>1999</v>
      </c>
      <c r="B766" s="6" t="s">
        <v>33</v>
      </c>
      <c r="C766" s="11">
        <v>5404</v>
      </c>
      <c r="D766" s="11">
        <v>4301</v>
      </c>
      <c r="E766" s="11">
        <v>1</v>
      </c>
      <c r="F766" s="11">
        <v>9706</v>
      </c>
    </row>
    <row r="767" spans="1:6" x14ac:dyDescent="0.2">
      <c r="A767" s="8">
        <v>1999</v>
      </c>
      <c r="B767" s="6" t="s">
        <v>9</v>
      </c>
      <c r="C767" s="11">
        <v>1342</v>
      </c>
      <c r="D767" s="11">
        <v>1008</v>
      </c>
      <c r="E767" s="11">
        <v>1</v>
      </c>
      <c r="F767" s="11">
        <v>2351</v>
      </c>
    </row>
    <row r="768" spans="1:6" x14ac:dyDescent="0.2">
      <c r="A768" s="8">
        <v>1999</v>
      </c>
      <c r="B768" s="6" t="s">
        <v>10</v>
      </c>
      <c r="C768" s="11">
        <v>8643</v>
      </c>
      <c r="D768" s="11">
        <v>6557</v>
      </c>
      <c r="E768" s="11">
        <v>4</v>
      </c>
      <c r="F768" s="11">
        <v>15204</v>
      </c>
    </row>
    <row r="769" spans="1:6" x14ac:dyDescent="0.2">
      <c r="A769" s="8">
        <v>1999</v>
      </c>
      <c r="B769" s="6" t="s">
        <v>11</v>
      </c>
      <c r="C769" s="11">
        <v>9013</v>
      </c>
      <c r="D769" s="11">
        <v>6501</v>
      </c>
      <c r="E769" s="11">
        <v>3</v>
      </c>
      <c r="F769" s="11">
        <v>15517</v>
      </c>
    </row>
    <row r="770" spans="1:6" x14ac:dyDescent="0.2">
      <c r="A770" s="8">
        <v>1999</v>
      </c>
      <c r="B770" s="6" t="s">
        <v>32</v>
      </c>
      <c r="C770" s="11">
        <v>24103</v>
      </c>
      <c r="D770" s="11">
        <v>22486</v>
      </c>
      <c r="E770" s="11">
        <v>12</v>
      </c>
      <c r="F770" s="11">
        <v>46601</v>
      </c>
    </row>
    <row r="771" spans="1:6" x14ac:dyDescent="0.2">
      <c r="A771" s="8">
        <v>1999</v>
      </c>
      <c r="B771" s="6" t="s">
        <v>12</v>
      </c>
      <c r="C771" s="11">
        <v>3485</v>
      </c>
      <c r="D771" s="11">
        <v>2516</v>
      </c>
      <c r="E771" s="11">
        <v>3</v>
      </c>
      <c r="F771" s="11">
        <v>6004</v>
      </c>
    </row>
    <row r="772" spans="1:6" x14ac:dyDescent="0.2">
      <c r="A772" s="8">
        <v>1999</v>
      </c>
      <c r="B772" s="6" t="s">
        <v>13</v>
      </c>
      <c r="C772" s="11">
        <v>11900</v>
      </c>
      <c r="D772" s="11">
        <v>9851</v>
      </c>
      <c r="E772" s="11">
        <v>2</v>
      </c>
      <c r="F772" s="11">
        <v>21753</v>
      </c>
    </row>
    <row r="773" spans="1:6" x14ac:dyDescent="0.2">
      <c r="A773" s="8">
        <v>1999</v>
      </c>
      <c r="B773" s="6" t="s">
        <v>14</v>
      </c>
      <c r="C773" s="11">
        <v>6264</v>
      </c>
      <c r="D773" s="11">
        <v>4423</v>
      </c>
      <c r="E773" s="11">
        <v>6</v>
      </c>
      <c r="F773" s="11">
        <v>10693</v>
      </c>
    </row>
    <row r="774" spans="1:6" x14ac:dyDescent="0.2">
      <c r="A774" s="8">
        <v>1999</v>
      </c>
      <c r="B774" s="6" t="s">
        <v>15</v>
      </c>
      <c r="C774" s="11">
        <v>5568</v>
      </c>
      <c r="D774" s="11">
        <v>4469</v>
      </c>
      <c r="E774" s="11">
        <v>1</v>
      </c>
      <c r="F774" s="11">
        <v>10038</v>
      </c>
    </row>
    <row r="775" spans="1:6" x14ac:dyDescent="0.2">
      <c r="A775" s="8">
        <v>1999</v>
      </c>
      <c r="B775" s="6" t="s">
        <v>16</v>
      </c>
      <c r="C775" s="11">
        <v>17015</v>
      </c>
      <c r="D775" s="11">
        <v>14279</v>
      </c>
      <c r="E775" s="11">
        <v>6</v>
      </c>
      <c r="F775" s="11">
        <v>31300</v>
      </c>
    </row>
    <row r="776" spans="1:6" x14ac:dyDescent="0.2">
      <c r="A776" s="8">
        <v>1999</v>
      </c>
      <c r="B776" s="6" t="s">
        <v>17</v>
      </c>
      <c r="C776" s="11">
        <v>29327</v>
      </c>
      <c r="D776" s="11">
        <v>23238</v>
      </c>
      <c r="E776" s="11">
        <v>29</v>
      </c>
      <c r="F776" s="11">
        <v>52594</v>
      </c>
    </row>
    <row r="777" spans="1:6" x14ac:dyDescent="0.2">
      <c r="A777" s="8">
        <v>1999</v>
      </c>
      <c r="B777" s="6" t="s">
        <v>34</v>
      </c>
      <c r="C777" s="11">
        <v>10247</v>
      </c>
      <c r="D777" s="11">
        <v>8222</v>
      </c>
      <c r="E777" s="11">
        <v>8</v>
      </c>
      <c r="F777" s="11">
        <v>18477</v>
      </c>
    </row>
    <row r="778" spans="1:6" x14ac:dyDescent="0.2">
      <c r="A778" s="8">
        <v>1999</v>
      </c>
      <c r="B778" s="6" t="s">
        <v>18</v>
      </c>
      <c r="C778" s="11">
        <v>3772</v>
      </c>
      <c r="D778" s="11">
        <v>3050</v>
      </c>
      <c r="E778" s="11">
        <v>6</v>
      </c>
      <c r="F778" s="11">
        <v>6828</v>
      </c>
    </row>
    <row r="779" spans="1:6" x14ac:dyDescent="0.2">
      <c r="A779" s="8">
        <v>1999</v>
      </c>
      <c r="B779" s="6" t="s">
        <v>19</v>
      </c>
      <c r="C779" s="11">
        <v>2357</v>
      </c>
      <c r="D779" s="11">
        <v>1739</v>
      </c>
      <c r="E779" s="11">
        <v>2</v>
      </c>
      <c r="F779" s="11">
        <v>4098</v>
      </c>
    </row>
    <row r="780" spans="1:6" x14ac:dyDescent="0.2">
      <c r="A780" s="8">
        <v>1999</v>
      </c>
      <c r="B780" s="6" t="s">
        <v>20</v>
      </c>
      <c r="C780" s="11">
        <v>8730</v>
      </c>
      <c r="D780" s="11">
        <v>7098</v>
      </c>
      <c r="E780" s="11">
        <v>8</v>
      </c>
      <c r="F780" s="11">
        <v>15836</v>
      </c>
    </row>
    <row r="781" spans="1:6" x14ac:dyDescent="0.2">
      <c r="A781" s="8">
        <v>1999</v>
      </c>
      <c r="B781" s="6" t="s">
        <v>21</v>
      </c>
      <c r="C781" s="11">
        <v>10115</v>
      </c>
      <c r="D781" s="11">
        <v>7958</v>
      </c>
      <c r="E781" s="11">
        <v>1</v>
      </c>
      <c r="F781" s="11">
        <v>18074</v>
      </c>
    </row>
    <row r="782" spans="1:6" x14ac:dyDescent="0.2">
      <c r="A782" s="8">
        <v>1999</v>
      </c>
      <c r="B782" s="6" t="s">
        <v>22</v>
      </c>
      <c r="C782" s="11">
        <v>14870</v>
      </c>
      <c r="D782" s="11">
        <v>12291</v>
      </c>
      <c r="E782" s="11">
        <v>8</v>
      </c>
      <c r="F782" s="11">
        <v>27169</v>
      </c>
    </row>
    <row r="783" spans="1:6" x14ac:dyDescent="0.2">
      <c r="A783" s="8">
        <v>1999</v>
      </c>
      <c r="B783" s="6" t="s">
        <v>35</v>
      </c>
      <c r="C783" s="11">
        <v>3255</v>
      </c>
      <c r="D783" s="11">
        <v>2605</v>
      </c>
      <c r="E783" s="11">
        <v>7</v>
      </c>
      <c r="F783" s="11">
        <v>5867</v>
      </c>
    </row>
    <row r="784" spans="1:6" x14ac:dyDescent="0.2">
      <c r="A784" s="8">
        <v>1999</v>
      </c>
      <c r="B784" s="6" t="s">
        <v>23</v>
      </c>
      <c r="C784" s="11">
        <v>1489</v>
      </c>
      <c r="D784" s="11">
        <v>861</v>
      </c>
      <c r="E784" s="11">
        <v>1</v>
      </c>
      <c r="F784" s="11">
        <v>2351</v>
      </c>
    </row>
    <row r="785" spans="1:6" x14ac:dyDescent="0.2">
      <c r="A785" s="8">
        <v>1999</v>
      </c>
      <c r="B785" s="6" t="s">
        <v>24</v>
      </c>
      <c r="C785" s="11">
        <v>5687</v>
      </c>
      <c r="D785" s="11">
        <v>4636</v>
      </c>
      <c r="E785" s="11">
        <v>1</v>
      </c>
      <c r="F785" s="11">
        <v>10324</v>
      </c>
    </row>
    <row r="786" spans="1:6" x14ac:dyDescent="0.2">
      <c r="A786" s="8">
        <v>1999</v>
      </c>
      <c r="B786" s="6" t="s">
        <v>25</v>
      </c>
      <c r="C786" s="11">
        <v>6095</v>
      </c>
      <c r="D786" s="11">
        <v>4172</v>
      </c>
      <c r="E786" s="11">
        <v>3</v>
      </c>
      <c r="F786" s="11">
        <v>10270</v>
      </c>
    </row>
    <row r="787" spans="1:6" x14ac:dyDescent="0.2">
      <c r="A787" s="8">
        <v>1999</v>
      </c>
      <c r="B787" s="6" t="s">
        <v>26</v>
      </c>
      <c r="C787" s="11">
        <v>6396</v>
      </c>
      <c r="D787" s="11">
        <v>4334</v>
      </c>
      <c r="E787" s="11">
        <v>0</v>
      </c>
      <c r="F787" s="11">
        <v>10730</v>
      </c>
    </row>
    <row r="788" spans="1:6" x14ac:dyDescent="0.2">
      <c r="A788" s="8">
        <v>1999</v>
      </c>
      <c r="B788" s="6" t="s">
        <v>27</v>
      </c>
      <c r="C788" s="11">
        <v>4328</v>
      </c>
      <c r="D788" s="11">
        <v>2942</v>
      </c>
      <c r="E788" s="11">
        <v>0</v>
      </c>
      <c r="F788" s="11">
        <v>7270</v>
      </c>
    </row>
    <row r="789" spans="1:6" x14ac:dyDescent="0.2">
      <c r="A789" s="8">
        <v>1999</v>
      </c>
      <c r="B789" s="6" t="s">
        <v>28</v>
      </c>
      <c r="C789" s="11">
        <v>6471</v>
      </c>
      <c r="D789" s="11">
        <v>5082</v>
      </c>
      <c r="E789" s="11">
        <v>10</v>
      </c>
      <c r="F789" s="11">
        <v>11563</v>
      </c>
    </row>
    <row r="790" spans="1:6" x14ac:dyDescent="0.2">
      <c r="A790" s="8">
        <v>1999</v>
      </c>
      <c r="B790" s="6" t="s">
        <v>29</v>
      </c>
      <c r="C790" s="11">
        <v>2476</v>
      </c>
      <c r="D790" s="11">
        <v>2070</v>
      </c>
      <c r="E790" s="11">
        <v>4</v>
      </c>
      <c r="F790" s="11">
        <v>4550</v>
      </c>
    </row>
    <row r="791" spans="1:6" x14ac:dyDescent="0.2">
      <c r="A791" s="8">
        <v>1999</v>
      </c>
      <c r="B791" s="6" t="s">
        <v>36</v>
      </c>
      <c r="C791" s="11">
        <v>18297</v>
      </c>
      <c r="D791" s="11">
        <v>14424</v>
      </c>
      <c r="E791" s="11">
        <v>1</v>
      </c>
      <c r="F791" s="11">
        <v>32722</v>
      </c>
    </row>
    <row r="792" spans="1:6" x14ac:dyDescent="0.2">
      <c r="A792" s="8">
        <v>1999</v>
      </c>
      <c r="B792" s="6" t="s">
        <v>30</v>
      </c>
      <c r="C792" s="11">
        <v>4387</v>
      </c>
      <c r="D792" s="11">
        <v>3619</v>
      </c>
      <c r="E792" s="11">
        <v>1</v>
      </c>
      <c r="F792" s="11">
        <v>8007</v>
      </c>
    </row>
    <row r="793" spans="1:6" x14ac:dyDescent="0.2">
      <c r="A793" s="8">
        <v>1999</v>
      </c>
      <c r="B793" s="6" t="s">
        <v>31</v>
      </c>
      <c r="C793" s="11">
        <v>3506</v>
      </c>
      <c r="D793" s="11">
        <v>2815</v>
      </c>
      <c r="E793" s="11">
        <v>2</v>
      </c>
      <c r="F793" s="11">
        <v>6323</v>
      </c>
    </row>
    <row r="794" spans="1:6" x14ac:dyDescent="0.2">
      <c r="A794" s="9">
        <v>1998</v>
      </c>
      <c r="B794" s="7" t="s">
        <v>2</v>
      </c>
      <c r="C794" s="10">
        <v>247509</v>
      </c>
      <c r="D794" s="10">
        <v>194784</v>
      </c>
      <c r="E794" s="10">
        <v>173</v>
      </c>
      <c r="F794" s="10">
        <v>442466</v>
      </c>
    </row>
    <row r="795" spans="1:6" x14ac:dyDescent="0.2">
      <c r="A795" s="8">
        <v>1998</v>
      </c>
      <c r="B795" s="6" t="s">
        <v>5</v>
      </c>
      <c r="C795" s="11">
        <v>2064</v>
      </c>
      <c r="D795" s="11">
        <v>1719</v>
      </c>
      <c r="E795" s="11">
        <v>0</v>
      </c>
      <c r="F795" s="11">
        <v>3783</v>
      </c>
    </row>
    <row r="796" spans="1:6" x14ac:dyDescent="0.2">
      <c r="A796" s="8">
        <v>1998</v>
      </c>
      <c r="B796" s="6" t="s">
        <v>6</v>
      </c>
      <c r="C796" s="11">
        <v>6825</v>
      </c>
      <c r="D796" s="11">
        <v>4079</v>
      </c>
      <c r="E796" s="11">
        <v>6</v>
      </c>
      <c r="F796" s="11">
        <v>10910</v>
      </c>
    </row>
    <row r="797" spans="1:6" x14ac:dyDescent="0.2">
      <c r="A797" s="8">
        <v>1998</v>
      </c>
      <c r="B797" s="6" t="s">
        <v>7</v>
      </c>
      <c r="C797" s="11">
        <v>928</v>
      </c>
      <c r="D797" s="11">
        <v>625</v>
      </c>
      <c r="E797" s="11">
        <v>0</v>
      </c>
      <c r="F797" s="11">
        <v>1553</v>
      </c>
    </row>
    <row r="798" spans="1:6" x14ac:dyDescent="0.2">
      <c r="A798" s="8">
        <v>1998</v>
      </c>
      <c r="B798" s="6" t="s">
        <v>8</v>
      </c>
      <c r="C798" s="11">
        <v>1632</v>
      </c>
      <c r="D798" s="11">
        <v>1077</v>
      </c>
      <c r="E798" s="11">
        <v>0</v>
      </c>
      <c r="F798" s="11">
        <v>2709</v>
      </c>
    </row>
    <row r="799" spans="1:6" x14ac:dyDescent="0.2">
      <c r="A799" s="8">
        <v>1998</v>
      </c>
      <c r="B799" s="6" t="s">
        <v>33</v>
      </c>
      <c r="C799" s="11">
        <v>5615</v>
      </c>
      <c r="D799" s="11">
        <v>4585</v>
      </c>
      <c r="E799" s="11">
        <v>2</v>
      </c>
      <c r="F799" s="11">
        <v>10202</v>
      </c>
    </row>
    <row r="800" spans="1:6" x14ac:dyDescent="0.2">
      <c r="A800" s="8">
        <v>1998</v>
      </c>
      <c r="B800" s="6" t="s">
        <v>9</v>
      </c>
      <c r="C800" s="11">
        <v>1317</v>
      </c>
      <c r="D800" s="11">
        <v>1051</v>
      </c>
      <c r="E800" s="11">
        <v>2</v>
      </c>
      <c r="F800" s="11">
        <v>2370</v>
      </c>
    </row>
    <row r="801" spans="1:6" x14ac:dyDescent="0.2">
      <c r="A801" s="8">
        <v>1998</v>
      </c>
      <c r="B801" s="6" t="s">
        <v>10</v>
      </c>
      <c r="C801" s="11">
        <v>9466</v>
      </c>
      <c r="D801" s="11">
        <v>6940</v>
      </c>
      <c r="E801" s="11">
        <v>7</v>
      </c>
      <c r="F801" s="11">
        <v>16413</v>
      </c>
    </row>
    <row r="802" spans="1:6" x14ac:dyDescent="0.2">
      <c r="A802" s="8">
        <v>1998</v>
      </c>
      <c r="B802" s="6" t="s">
        <v>11</v>
      </c>
      <c r="C802" s="11">
        <v>9048</v>
      </c>
      <c r="D802" s="11">
        <v>6331</v>
      </c>
      <c r="E802" s="11">
        <v>7</v>
      </c>
      <c r="F802" s="11">
        <v>15386</v>
      </c>
    </row>
    <row r="803" spans="1:6" x14ac:dyDescent="0.2">
      <c r="A803" s="8">
        <v>1998</v>
      </c>
      <c r="B803" s="6" t="s">
        <v>32</v>
      </c>
      <c r="C803" s="11">
        <v>24309</v>
      </c>
      <c r="D803" s="11">
        <v>22450</v>
      </c>
      <c r="E803" s="11">
        <v>14</v>
      </c>
      <c r="F803" s="11">
        <v>46773</v>
      </c>
    </row>
    <row r="804" spans="1:6" x14ac:dyDescent="0.2">
      <c r="A804" s="8">
        <v>1998</v>
      </c>
      <c r="B804" s="6" t="s">
        <v>12</v>
      </c>
      <c r="C804" s="11">
        <v>3618</v>
      </c>
      <c r="D804" s="11">
        <v>2485</v>
      </c>
      <c r="E804" s="11">
        <v>3</v>
      </c>
      <c r="F804" s="11">
        <v>6106</v>
      </c>
    </row>
    <row r="805" spans="1:6" x14ac:dyDescent="0.2">
      <c r="A805" s="8">
        <v>1998</v>
      </c>
      <c r="B805" s="6" t="s">
        <v>13</v>
      </c>
      <c r="C805" s="11">
        <v>11794</v>
      </c>
      <c r="D805" s="11">
        <v>9960</v>
      </c>
      <c r="E805" s="11">
        <v>5</v>
      </c>
      <c r="F805" s="11">
        <v>21759</v>
      </c>
    </row>
    <row r="806" spans="1:6" x14ac:dyDescent="0.2">
      <c r="A806" s="8">
        <v>1998</v>
      </c>
      <c r="B806" s="6" t="s">
        <v>14</v>
      </c>
      <c r="C806" s="11">
        <v>6443</v>
      </c>
      <c r="D806" s="11">
        <v>4522</v>
      </c>
      <c r="E806" s="11">
        <v>7</v>
      </c>
      <c r="F806" s="11">
        <v>10972</v>
      </c>
    </row>
    <row r="807" spans="1:6" x14ac:dyDescent="0.2">
      <c r="A807" s="8">
        <v>1998</v>
      </c>
      <c r="B807" s="6" t="s">
        <v>15</v>
      </c>
      <c r="C807" s="11">
        <v>5669</v>
      </c>
      <c r="D807" s="11">
        <v>4466</v>
      </c>
      <c r="E807" s="11">
        <v>1</v>
      </c>
      <c r="F807" s="11">
        <v>10136</v>
      </c>
    </row>
    <row r="808" spans="1:6" x14ac:dyDescent="0.2">
      <c r="A808" s="8">
        <v>1998</v>
      </c>
      <c r="B808" s="6" t="s">
        <v>16</v>
      </c>
      <c r="C808" s="11">
        <v>16620</v>
      </c>
      <c r="D808" s="11">
        <v>14050</v>
      </c>
      <c r="E808" s="11">
        <v>12</v>
      </c>
      <c r="F808" s="11">
        <v>30682</v>
      </c>
    </row>
    <row r="809" spans="1:6" x14ac:dyDescent="0.2">
      <c r="A809" s="8">
        <v>1998</v>
      </c>
      <c r="B809" s="6" t="s">
        <v>17</v>
      </c>
      <c r="C809" s="11">
        <v>29044</v>
      </c>
      <c r="D809" s="11">
        <v>23026</v>
      </c>
      <c r="E809" s="11">
        <v>25</v>
      </c>
      <c r="F809" s="11">
        <v>52095</v>
      </c>
    </row>
    <row r="810" spans="1:6" x14ac:dyDescent="0.2">
      <c r="A810" s="8">
        <v>1998</v>
      </c>
      <c r="B810" s="6" t="s">
        <v>34</v>
      </c>
      <c r="C810" s="11">
        <v>10327</v>
      </c>
      <c r="D810" s="11">
        <v>8131</v>
      </c>
      <c r="E810" s="11">
        <v>8</v>
      </c>
      <c r="F810" s="11">
        <v>18466</v>
      </c>
    </row>
    <row r="811" spans="1:6" x14ac:dyDescent="0.2">
      <c r="A811" s="8">
        <v>1998</v>
      </c>
      <c r="B811" s="6" t="s">
        <v>18</v>
      </c>
      <c r="C811" s="11">
        <v>3860</v>
      </c>
      <c r="D811" s="11">
        <v>2983</v>
      </c>
      <c r="E811" s="11">
        <v>5</v>
      </c>
      <c r="F811" s="11">
        <v>6848</v>
      </c>
    </row>
    <row r="812" spans="1:6" x14ac:dyDescent="0.2">
      <c r="A812" s="8">
        <v>1998</v>
      </c>
      <c r="B812" s="6" t="s">
        <v>19</v>
      </c>
      <c r="C812" s="11">
        <v>2392</v>
      </c>
      <c r="D812" s="11">
        <v>1724</v>
      </c>
      <c r="E812" s="11">
        <v>3</v>
      </c>
      <c r="F812" s="11">
        <v>4119</v>
      </c>
    </row>
    <row r="813" spans="1:6" x14ac:dyDescent="0.2">
      <c r="A813" s="8">
        <v>1998</v>
      </c>
      <c r="B813" s="6" t="s">
        <v>20</v>
      </c>
      <c r="C813" s="11">
        <v>8842</v>
      </c>
      <c r="D813" s="11">
        <v>7087</v>
      </c>
      <c r="E813" s="11">
        <v>7</v>
      </c>
      <c r="F813" s="11">
        <v>15936</v>
      </c>
    </row>
    <row r="814" spans="1:6" x14ac:dyDescent="0.2">
      <c r="A814" s="8">
        <v>1998</v>
      </c>
      <c r="B814" s="6" t="s">
        <v>21</v>
      </c>
      <c r="C814" s="11">
        <v>10453</v>
      </c>
      <c r="D814" s="11">
        <v>8111</v>
      </c>
      <c r="E814" s="11">
        <v>1</v>
      </c>
      <c r="F814" s="11">
        <v>18565</v>
      </c>
    </row>
    <row r="815" spans="1:6" x14ac:dyDescent="0.2">
      <c r="A815" s="8">
        <v>1998</v>
      </c>
      <c r="B815" s="6" t="s">
        <v>22</v>
      </c>
      <c r="C815" s="11">
        <v>14568</v>
      </c>
      <c r="D815" s="11">
        <v>11833</v>
      </c>
      <c r="E815" s="11">
        <v>12</v>
      </c>
      <c r="F815" s="11">
        <v>26413</v>
      </c>
    </row>
    <row r="816" spans="1:6" x14ac:dyDescent="0.2">
      <c r="A816" s="8">
        <v>1998</v>
      </c>
      <c r="B816" s="6" t="s">
        <v>35</v>
      </c>
      <c r="C816" s="11">
        <v>3313</v>
      </c>
      <c r="D816" s="11">
        <v>2634</v>
      </c>
      <c r="E816" s="11">
        <v>3</v>
      </c>
      <c r="F816" s="11">
        <v>5950</v>
      </c>
    </row>
    <row r="817" spans="1:6" x14ac:dyDescent="0.2">
      <c r="A817" s="8">
        <v>1998</v>
      </c>
      <c r="B817" s="6" t="s">
        <v>23</v>
      </c>
      <c r="C817" s="11">
        <v>1269</v>
      </c>
      <c r="D817" s="11">
        <v>807</v>
      </c>
      <c r="E817" s="11">
        <v>7</v>
      </c>
      <c r="F817" s="11">
        <v>2083</v>
      </c>
    </row>
    <row r="818" spans="1:6" x14ac:dyDescent="0.2">
      <c r="A818" s="8">
        <v>1998</v>
      </c>
      <c r="B818" s="6" t="s">
        <v>24</v>
      </c>
      <c r="C818" s="11">
        <v>5807</v>
      </c>
      <c r="D818" s="11">
        <v>4690</v>
      </c>
      <c r="E818" s="11">
        <v>4</v>
      </c>
      <c r="F818" s="11">
        <v>10501</v>
      </c>
    </row>
    <row r="819" spans="1:6" x14ac:dyDescent="0.2">
      <c r="A819" s="8">
        <v>1998</v>
      </c>
      <c r="B819" s="6" t="s">
        <v>25</v>
      </c>
      <c r="C819" s="11">
        <v>6134</v>
      </c>
      <c r="D819" s="11">
        <v>4093</v>
      </c>
      <c r="E819" s="11">
        <v>3</v>
      </c>
      <c r="F819" s="11">
        <v>10230</v>
      </c>
    </row>
    <row r="820" spans="1:6" x14ac:dyDescent="0.2">
      <c r="A820" s="8">
        <v>1998</v>
      </c>
      <c r="B820" s="6" t="s">
        <v>26</v>
      </c>
      <c r="C820" s="11">
        <v>6193</v>
      </c>
      <c r="D820" s="11">
        <v>4298</v>
      </c>
      <c r="E820" s="11">
        <v>0</v>
      </c>
      <c r="F820" s="11">
        <v>10491</v>
      </c>
    </row>
    <row r="821" spans="1:6" x14ac:dyDescent="0.2">
      <c r="A821" s="8">
        <v>1998</v>
      </c>
      <c r="B821" s="6" t="s">
        <v>27</v>
      </c>
      <c r="C821" s="11">
        <v>4598</v>
      </c>
      <c r="D821" s="11">
        <v>3189</v>
      </c>
      <c r="E821" s="11">
        <v>2</v>
      </c>
      <c r="F821" s="11">
        <v>7789</v>
      </c>
    </row>
    <row r="822" spans="1:6" x14ac:dyDescent="0.2">
      <c r="A822" s="8">
        <v>1998</v>
      </c>
      <c r="B822" s="6" t="s">
        <v>28</v>
      </c>
      <c r="C822" s="11">
        <v>6577</v>
      </c>
      <c r="D822" s="11">
        <v>4964</v>
      </c>
      <c r="E822" s="11">
        <v>7</v>
      </c>
      <c r="F822" s="11">
        <v>11548</v>
      </c>
    </row>
    <row r="823" spans="1:6" x14ac:dyDescent="0.2">
      <c r="A823" s="8">
        <v>1998</v>
      </c>
      <c r="B823" s="6" t="s">
        <v>29</v>
      </c>
      <c r="C823" s="11">
        <v>2348</v>
      </c>
      <c r="D823" s="11">
        <v>2007</v>
      </c>
      <c r="E823" s="11">
        <v>1</v>
      </c>
      <c r="F823" s="11">
        <v>4356</v>
      </c>
    </row>
    <row r="824" spans="1:6" x14ac:dyDescent="0.2">
      <c r="A824" s="8">
        <v>1998</v>
      </c>
      <c r="B824" s="6" t="s">
        <v>36</v>
      </c>
      <c r="C824" s="11">
        <v>18232</v>
      </c>
      <c r="D824" s="11">
        <v>14175</v>
      </c>
      <c r="E824" s="11">
        <v>17</v>
      </c>
      <c r="F824" s="11">
        <v>32424</v>
      </c>
    </row>
    <row r="825" spans="1:6" x14ac:dyDescent="0.2">
      <c r="A825" s="8">
        <v>1998</v>
      </c>
      <c r="B825" s="6" t="s">
        <v>30</v>
      </c>
      <c r="C825" s="11">
        <v>4501</v>
      </c>
      <c r="D825" s="11">
        <v>3816</v>
      </c>
      <c r="E825" s="11">
        <v>1</v>
      </c>
      <c r="F825" s="11">
        <v>8318</v>
      </c>
    </row>
    <row r="826" spans="1:6" x14ac:dyDescent="0.2">
      <c r="A826" s="8">
        <v>1998</v>
      </c>
      <c r="B826" s="6" t="s">
        <v>31</v>
      </c>
      <c r="C826" s="11">
        <v>3703</v>
      </c>
      <c r="D826" s="11">
        <v>2876</v>
      </c>
      <c r="E826" s="11">
        <v>1</v>
      </c>
      <c r="F826" s="11">
        <v>6580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"=Coahuila")</f>
        <v>5615</v>
      </c>
      <c r="C2" s="11">
        <f>SUMIFS(Concentrado!D$2:D827,Concentrado!$A$2:$A827,"="&amp;$A2,Concentrado!$B$2:$B827, "=Coahuila")</f>
        <v>4585</v>
      </c>
      <c r="D2" s="11">
        <f>SUMIFS(Concentrado!E$2:E827,Concentrado!$A$2:$A827,"="&amp;$A2,Concentrado!$B$2:$B827, "=Coahuila")</f>
        <v>2</v>
      </c>
      <c r="E2" s="11">
        <f>SUMIFS(Concentrado!F$2:F827,Concentrado!$A$2:$A827,"="&amp;$A2,Concentrado!$B$2:$B827, "=Coahuila")</f>
        <v>10202</v>
      </c>
    </row>
    <row r="3" spans="1:5" x14ac:dyDescent="0.25">
      <c r="A3" s="8">
        <v>1999</v>
      </c>
      <c r="B3" s="11">
        <f>SUMIFS(Concentrado!C$2:C828,Concentrado!$A$2:$A828,"="&amp;$A3,Concentrado!$B$2:$B828, "=Coahuila")</f>
        <v>5404</v>
      </c>
      <c r="C3" s="11">
        <f>SUMIFS(Concentrado!D$2:D828,Concentrado!$A$2:$A828,"="&amp;$A3,Concentrado!$B$2:$B828, "=Coahuila")</f>
        <v>4301</v>
      </c>
      <c r="D3" s="11">
        <f>SUMIFS(Concentrado!E$2:E828,Concentrado!$A$2:$A828,"="&amp;$A3,Concentrado!$B$2:$B828, "=Coahuila")</f>
        <v>1</v>
      </c>
      <c r="E3" s="11">
        <f>SUMIFS(Concentrado!F$2:F828,Concentrado!$A$2:$A828,"="&amp;$A3,Concentrado!$B$2:$B828, "=Coahuila")</f>
        <v>9706</v>
      </c>
    </row>
    <row r="4" spans="1:5" x14ac:dyDescent="0.25">
      <c r="A4" s="8">
        <v>2000</v>
      </c>
      <c r="B4" s="11">
        <f>SUMIFS(Concentrado!C$2:C829,Concentrado!$A$2:$A829,"="&amp;$A4,Concentrado!$B$2:$B829, "=Coahuila")</f>
        <v>5635</v>
      </c>
      <c r="C4" s="11">
        <f>SUMIFS(Concentrado!D$2:D829,Concentrado!$A$2:$A829,"="&amp;$A4,Concentrado!$B$2:$B829, "=Coahuila")</f>
        <v>4587</v>
      </c>
      <c r="D4" s="11">
        <f>SUMIFS(Concentrado!E$2:E829,Concentrado!$A$2:$A829,"="&amp;$A4,Concentrado!$B$2:$B829, "=Coahuila")</f>
        <v>7</v>
      </c>
      <c r="E4" s="11">
        <f>SUMIFS(Concentrado!F$2:F829,Concentrado!$A$2:$A829,"="&amp;$A4,Concentrado!$B$2:$B829, "=Coahuila")</f>
        <v>10229</v>
      </c>
    </row>
    <row r="5" spans="1:5" x14ac:dyDescent="0.25">
      <c r="A5" s="8">
        <v>2001</v>
      </c>
      <c r="B5" s="11">
        <f>SUMIFS(Concentrado!C$2:C830,Concentrado!$A$2:$A830,"="&amp;$A5,Concentrado!$B$2:$B830, "=Coahuila")</f>
        <v>5848</v>
      </c>
      <c r="C5" s="11">
        <f>SUMIFS(Concentrado!D$2:D830,Concentrado!$A$2:$A830,"="&amp;$A5,Concentrado!$B$2:$B830, "=Coahuila")</f>
        <v>4897</v>
      </c>
      <c r="D5" s="11">
        <f>SUMIFS(Concentrado!E$2:E830,Concentrado!$A$2:$A830,"="&amp;$A5,Concentrado!$B$2:$B830, "=Coahuila")</f>
        <v>3</v>
      </c>
      <c r="E5" s="11">
        <f>SUMIFS(Concentrado!F$2:F830,Concentrado!$A$2:$A830,"="&amp;$A5,Concentrado!$B$2:$B830, "=Coahuila")</f>
        <v>10748</v>
      </c>
    </row>
    <row r="6" spans="1:5" x14ac:dyDescent="0.25">
      <c r="A6" s="8">
        <v>2002</v>
      </c>
      <c r="B6" s="11">
        <f>SUMIFS(Concentrado!C$2:C831,Concentrado!$A$2:$A831,"="&amp;$A6,Concentrado!$B$2:$B831, "=Coahuila")</f>
        <v>6036</v>
      </c>
      <c r="C6" s="11">
        <f>SUMIFS(Concentrado!D$2:D831,Concentrado!$A$2:$A831,"="&amp;$A6,Concentrado!$B$2:$B831, "=Coahuila")</f>
        <v>4989</v>
      </c>
      <c r="D6" s="11">
        <f>SUMIFS(Concentrado!E$2:E831,Concentrado!$A$2:$A831,"="&amp;$A6,Concentrado!$B$2:$B831, "=Coahuila")</f>
        <v>5</v>
      </c>
      <c r="E6" s="11">
        <f>SUMIFS(Concentrado!F$2:F831,Concentrado!$A$2:$A831,"="&amp;$A6,Concentrado!$B$2:$B831, "=Coahuila")</f>
        <v>11030</v>
      </c>
    </row>
    <row r="7" spans="1:5" x14ac:dyDescent="0.25">
      <c r="A7" s="8">
        <v>2003</v>
      </c>
      <c r="B7" s="11">
        <f>SUMIFS(Concentrado!C$2:C832,Concentrado!$A$2:$A832,"="&amp;$A7,Concentrado!$B$2:$B832, "=Coahuila")</f>
        <v>6191</v>
      </c>
      <c r="C7" s="11">
        <f>SUMIFS(Concentrado!D$2:D832,Concentrado!$A$2:$A832,"="&amp;$A7,Concentrado!$B$2:$B832, "=Coahuila")</f>
        <v>5261</v>
      </c>
      <c r="D7" s="11">
        <f>SUMIFS(Concentrado!E$2:E832,Concentrado!$A$2:$A832,"="&amp;$A7,Concentrado!$B$2:$B832, "=Coahuila")</f>
        <v>6</v>
      </c>
      <c r="E7" s="11">
        <f>SUMIFS(Concentrado!F$2:F832,Concentrado!$A$2:$A832,"="&amp;$A7,Concentrado!$B$2:$B832, "=Coahuila")</f>
        <v>11458</v>
      </c>
    </row>
    <row r="8" spans="1:5" x14ac:dyDescent="0.25">
      <c r="A8" s="8">
        <v>2004</v>
      </c>
      <c r="B8" s="11">
        <f>SUMIFS(Concentrado!C$2:C833,Concentrado!$A$2:$A833,"="&amp;$A8,Concentrado!$B$2:$B833, "=Coahuila")</f>
        <v>6039</v>
      </c>
      <c r="C8" s="11">
        <f>SUMIFS(Concentrado!D$2:D833,Concentrado!$A$2:$A833,"="&amp;$A8,Concentrado!$B$2:$B833, "=Coahuila")</f>
        <v>5003</v>
      </c>
      <c r="D8" s="11">
        <f>SUMIFS(Concentrado!E$2:E833,Concentrado!$A$2:$A833,"="&amp;$A8,Concentrado!$B$2:$B833, "=Coahuila")</f>
        <v>2</v>
      </c>
      <c r="E8" s="11">
        <f>SUMIFS(Concentrado!F$2:F833,Concentrado!$A$2:$A833,"="&amp;$A8,Concentrado!$B$2:$B833, "=Coahuila")</f>
        <v>11044</v>
      </c>
    </row>
    <row r="9" spans="1:5" x14ac:dyDescent="0.25">
      <c r="A9" s="8">
        <v>2005</v>
      </c>
      <c r="B9" s="11">
        <f>SUMIFS(Concentrado!C$2:C834,Concentrado!$A$2:$A834,"="&amp;$A9,Concentrado!$B$2:$B834, "=Coahuila")</f>
        <v>6761</v>
      </c>
      <c r="C9" s="11">
        <f>SUMIFS(Concentrado!D$2:D834,Concentrado!$A$2:$A834,"="&amp;$A9,Concentrado!$B$2:$B834, "=Coahuila")</f>
        <v>5614</v>
      </c>
      <c r="D9" s="11">
        <f>SUMIFS(Concentrado!E$2:E834,Concentrado!$A$2:$A834,"="&amp;$A9,Concentrado!$B$2:$B834, "=Coahuila")</f>
        <v>2</v>
      </c>
      <c r="E9" s="11">
        <f>SUMIFS(Concentrado!F$2:F834,Concentrado!$A$2:$A834,"="&amp;$A9,Concentrado!$B$2:$B834, "=Coahuila")</f>
        <v>12377</v>
      </c>
    </row>
    <row r="10" spans="1:5" x14ac:dyDescent="0.25">
      <c r="A10" s="8">
        <v>2006</v>
      </c>
      <c r="B10" s="11">
        <f>SUMIFS(Concentrado!C$2:C835,Concentrado!$A$2:$A835,"="&amp;$A10,Concentrado!$B$2:$B835, "=Coahuila")</f>
        <v>6597</v>
      </c>
      <c r="C10" s="11">
        <f>SUMIFS(Concentrado!D$2:D835,Concentrado!$A$2:$A835,"="&amp;$A10,Concentrado!$B$2:$B835, "=Coahuila")</f>
        <v>5356</v>
      </c>
      <c r="D10" s="11">
        <f>SUMIFS(Concentrado!E$2:E835,Concentrado!$A$2:$A835,"="&amp;$A10,Concentrado!$B$2:$B835, "=Coahuila")</f>
        <v>2</v>
      </c>
      <c r="E10" s="11">
        <f>SUMIFS(Concentrado!F$2:F835,Concentrado!$A$2:$A835,"="&amp;$A10,Concentrado!$B$2:$B835, "=Coahuila")</f>
        <v>11955</v>
      </c>
    </row>
    <row r="11" spans="1:5" x14ac:dyDescent="0.25">
      <c r="A11" s="8">
        <v>2007</v>
      </c>
      <c r="B11" s="11">
        <f>SUMIFS(Concentrado!C$2:C836,Concentrado!$A$2:$A836,"="&amp;$A11,Concentrado!$B$2:$B836, "=Coahuila")</f>
        <v>6843</v>
      </c>
      <c r="C11" s="11">
        <f>SUMIFS(Concentrado!D$2:D836,Concentrado!$A$2:$A836,"="&amp;$A11,Concentrado!$B$2:$B836, "=Coahuila")</f>
        <v>5778</v>
      </c>
      <c r="D11" s="11">
        <f>SUMIFS(Concentrado!E$2:E836,Concentrado!$A$2:$A836,"="&amp;$A11,Concentrado!$B$2:$B836, "=Coahuila")</f>
        <v>5</v>
      </c>
      <c r="E11" s="11">
        <f>SUMIFS(Concentrado!F$2:F836,Concentrado!$A$2:$A836,"="&amp;$A11,Concentrado!$B$2:$B836, "=Coahuila")</f>
        <v>12626</v>
      </c>
    </row>
    <row r="12" spans="1:5" x14ac:dyDescent="0.25">
      <c r="A12" s="8">
        <v>2008</v>
      </c>
      <c r="B12" s="11">
        <f>SUMIFS(Concentrado!C$2:C837,Concentrado!$A$2:$A837,"="&amp;$A12,Concentrado!$B$2:$B837, "=Coahuila")</f>
        <v>7176</v>
      </c>
      <c r="C12" s="11">
        <f>SUMIFS(Concentrado!D$2:D837,Concentrado!$A$2:$A837,"="&amp;$A12,Concentrado!$B$2:$B837, "=Coahuila")</f>
        <v>5803</v>
      </c>
      <c r="D12" s="11">
        <f>SUMIFS(Concentrado!E$2:E837,Concentrado!$A$2:$A837,"="&amp;$A12,Concentrado!$B$2:$B837, "=Coahuila")</f>
        <v>2</v>
      </c>
      <c r="E12" s="11">
        <f>SUMIFS(Concentrado!F$2:F837,Concentrado!$A$2:$A837,"="&amp;$A12,Concentrado!$B$2:$B837, "=Coahuila")</f>
        <v>12981</v>
      </c>
    </row>
    <row r="13" spans="1:5" x14ac:dyDescent="0.25">
      <c r="A13" s="8">
        <v>2009</v>
      </c>
      <c r="B13" s="11">
        <f>SUMIFS(Concentrado!C$2:C838,Concentrado!$A$2:$A838,"="&amp;$A13,Concentrado!$B$2:$B838, "=Coahuila")</f>
        <v>7607</v>
      </c>
      <c r="C13" s="11">
        <f>SUMIFS(Concentrado!D$2:D838,Concentrado!$A$2:$A838,"="&amp;$A13,Concentrado!$B$2:$B838, "=Coahuila")</f>
        <v>6180</v>
      </c>
      <c r="D13" s="11">
        <f>SUMIFS(Concentrado!E$2:E838,Concentrado!$A$2:$A838,"="&amp;$A13,Concentrado!$B$2:$B838, "=Coahuila")</f>
        <v>5</v>
      </c>
      <c r="E13" s="11">
        <f>SUMIFS(Concentrado!F$2:F838,Concentrado!$A$2:$A838,"="&amp;$A13,Concentrado!$B$2:$B838, "=Coahuila")</f>
        <v>13792</v>
      </c>
    </row>
    <row r="14" spans="1:5" x14ac:dyDescent="0.25">
      <c r="A14" s="8">
        <v>2010</v>
      </c>
      <c r="B14" s="11">
        <f>SUMIFS(Concentrado!C$2:C839,Concentrado!$A$2:$A839,"="&amp;$A14,Concentrado!$B$2:$B839, "=Coahuila")</f>
        <v>8159</v>
      </c>
      <c r="C14" s="11">
        <f>SUMIFS(Concentrado!D$2:D839,Concentrado!$A$2:$A839,"="&amp;$A14,Concentrado!$B$2:$B839, "=Coahuila")</f>
        <v>6432</v>
      </c>
      <c r="D14" s="11">
        <f>SUMIFS(Concentrado!E$2:E839,Concentrado!$A$2:$A839,"="&amp;$A14,Concentrado!$B$2:$B839, "=Coahuila")</f>
        <v>2</v>
      </c>
      <c r="E14" s="11">
        <f>SUMIFS(Concentrado!F$2:F839,Concentrado!$A$2:$A839,"="&amp;$A14,Concentrado!$B$2:$B839, "=Coahuila")</f>
        <v>14593</v>
      </c>
    </row>
    <row r="15" spans="1:5" x14ac:dyDescent="0.25">
      <c r="A15" s="8">
        <v>2011</v>
      </c>
      <c r="B15" s="11">
        <f>SUMIFS(Concentrado!C$2:C840,Concentrado!$A$2:$A840,"="&amp;$A15,Concentrado!$B$2:$B840, "=Coahuila")</f>
        <v>8345</v>
      </c>
      <c r="C15" s="11">
        <f>SUMIFS(Concentrado!D$2:D840,Concentrado!$A$2:$A840,"="&amp;$A15,Concentrado!$B$2:$B840, "=Coahuila")</f>
        <v>6290</v>
      </c>
      <c r="D15" s="11">
        <f>SUMIFS(Concentrado!E$2:E840,Concentrado!$A$2:$A840,"="&amp;$A15,Concentrado!$B$2:$B840, "=Coahuila")</f>
        <v>5</v>
      </c>
      <c r="E15" s="11">
        <f>SUMIFS(Concentrado!F$2:F840,Concentrado!$A$2:$A840,"="&amp;$A15,Concentrado!$B$2:$B840, "=Coahuila")</f>
        <v>14640</v>
      </c>
    </row>
    <row r="16" spans="1:5" x14ac:dyDescent="0.25">
      <c r="A16" s="8">
        <v>2012</v>
      </c>
      <c r="B16" s="11">
        <f>SUMIFS(Concentrado!C$2:C841,Concentrado!$A$2:$A841,"="&amp;$A16,Concentrado!$B$2:$B841, "=Coahuila")</f>
        <v>8707</v>
      </c>
      <c r="C16" s="11">
        <f>SUMIFS(Concentrado!D$2:D841,Concentrado!$A$2:$A841,"="&amp;$A16,Concentrado!$B$2:$B841, "=Coahuila")</f>
        <v>6476</v>
      </c>
      <c r="D16" s="11">
        <f>SUMIFS(Concentrado!E$2:E841,Concentrado!$A$2:$A841,"="&amp;$A16,Concentrado!$B$2:$B841, "=Coahuila")</f>
        <v>17</v>
      </c>
      <c r="E16" s="11">
        <f>SUMIFS(Concentrado!F$2:F841,Concentrado!$A$2:$A841,"="&amp;$A16,Concentrado!$B$2:$B841, "=Coahuila")</f>
        <v>15200</v>
      </c>
    </row>
    <row r="17" spans="1:5" x14ac:dyDescent="0.25">
      <c r="A17" s="8">
        <v>2013</v>
      </c>
      <c r="B17" s="11">
        <f>SUMIFS(Concentrado!C$2:C842,Concentrado!$A$2:$A842,"="&amp;$A17,Concentrado!$B$2:$B842, "=Coahuila")</f>
        <v>8839</v>
      </c>
      <c r="C17" s="11">
        <f>SUMIFS(Concentrado!D$2:D842,Concentrado!$A$2:$A842,"="&amp;$A17,Concentrado!$B$2:$B842, "=Coahuila")</f>
        <v>6869</v>
      </c>
      <c r="D17" s="11">
        <f>SUMIFS(Concentrado!E$2:E842,Concentrado!$A$2:$A842,"="&amp;$A17,Concentrado!$B$2:$B842, "=Coahuila")</f>
        <v>8</v>
      </c>
      <c r="E17" s="11">
        <f>SUMIFS(Concentrado!F$2:F842,Concentrado!$A$2:$A842,"="&amp;$A17,Concentrado!$B$2:$B842, "=Coahuila")</f>
        <v>15716</v>
      </c>
    </row>
    <row r="18" spans="1:5" x14ac:dyDescent="0.25">
      <c r="A18" s="8">
        <v>2014</v>
      </c>
      <c r="B18" s="11">
        <f>SUMIFS(Concentrado!C$2:C843,Concentrado!$A$2:$A843,"="&amp;$A18,Concentrado!$B$2:$B843, "=Coahuila")</f>
        <v>9206</v>
      </c>
      <c r="C18" s="11">
        <f>SUMIFS(Concentrado!D$2:D843,Concentrado!$A$2:$A843,"="&amp;$A18,Concentrado!$B$2:$B843, "=Coahuila")</f>
        <v>7240</v>
      </c>
      <c r="D18" s="11">
        <f>SUMIFS(Concentrado!E$2:E843,Concentrado!$A$2:$A843,"="&amp;$A18,Concentrado!$B$2:$B843, "=Coahuila")</f>
        <v>20</v>
      </c>
      <c r="E18" s="11">
        <f>SUMIFS(Concentrado!F$2:F843,Concentrado!$A$2:$A843,"="&amp;$A18,Concentrado!$B$2:$B843, "=Coahuila")</f>
        <v>16466</v>
      </c>
    </row>
    <row r="19" spans="1:5" x14ac:dyDescent="0.25">
      <c r="A19" s="8">
        <v>2015</v>
      </c>
      <c r="B19" s="11">
        <f>SUMIFS(Concentrado!C$2:C844,Concentrado!$A$2:$A844,"="&amp;$A19,Concentrado!$B$2:$B844, "=Coahuila")</f>
        <v>8845</v>
      </c>
      <c r="C19" s="11">
        <f>SUMIFS(Concentrado!D$2:D844,Concentrado!$A$2:$A844,"="&amp;$A19,Concentrado!$B$2:$B844, "=Coahuila")</f>
        <v>7300</v>
      </c>
      <c r="D19" s="11">
        <f>SUMIFS(Concentrado!E$2:E844,Concentrado!$A$2:$A844,"="&amp;$A19,Concentrado!$B$2:$B844, "=Coahuila")</f>
        <v>22</v>
      </c>
      <c r="E19" s="11">
        <f>SUMIFS(Concentrado!F$2:F844,Concentrado!$A$2:$A844,"="&amp;$A19,Concentrado!$B$2:$B844, "=Coahuila")</f>
        <v>16167</v>
      </c>
    </row>
    <row r="20" spans="1:5" x14ac:dyDescent="0.25">
      <c r="A20" s="8">
        <v>2016</v>
      </c>
      <c r="B20" s="11">
        <f>SUMIFS(Concentrado!C$2:C845,Concentrado!$A$2:$A845,"="&amp;$A20,Concentrado!$B$2:$B845, "=Coahuila")</f>
        <v>9059</v>
      </c>
      <c r="C20" s="11">
        <f>SUMIFS(Concentrado!D$2:D845,Concentrado!$A$2:$A845,"="&amp;$A20,Concentrado!$B$2:$B845, "=Coahuila")</f>
        <v>7527</v>
      </c>
      <c r="D20" s="11">
        <f>SUMIFS(Concentrado!E$2:E845,Concentrado!$A$2:$A845,"="&amp;$A20,Concentrado!$B$2:$B845, "=Coahuila")</f>
        <v>19</v>
      </c>
      <c r="E20" s="11">
        <f>SUMIFS(Concentrado!F$2:F845,Concentrado!$A$2:$A845,"="&amp;$A20,Concentrado!$B$2:$B845, "=Coahuila")</f>
        <v>16605</v>
      </c>
    </row>
    <row r="21" spans="1:5" x14ac:dyDescent="0.25">
      <c r="A21" s="8">
        <v>2017</v>
      </c>
      <c r="B21" s="11">
        <f>SUMIFS(Concentrado!C$2:C846,Concentrado!$A$2:$A846,"="&amp;$A21,Concentrado!$B$2:$B846, "=Coahuila")</f>
        <v>9119</v>
      </c>
      <c r="C21" s="11">
        <f>SUMIFS(Concentrado!D$2:D846,Concentrado!$A$2:$A846,"="&amp;$A21,Concentrado!$B$2:$B846, "=Coahuila")</f>
        <v>7538</v>
      </c>
      <c r="D21" s="11">
        <f>SUMIFS(Concentrado!E$2:E846,Concentrado!$A$2:$A846,"="&amp;$A21,Concentrado!$B$2:$B846, "=Coahuila")</f>
        <v>3</v>
      </c>
      <c r="E21" s="11">
        <f>SUMIFS(Concentrado!F$2:F846,Concentrado!$A$2:$A846,"="&amp;$A21,Concentrado!$B$2:$B846, "=Coahuila")</f>
        <v>16660</v>
      </c>
    </row>
    <row r="22" spans="1:5" x14ac:dyDescent="0.25">
      <c r="A22" s="8">
        <v>2018</v>
      </c>
      <c r="B22" s="11">
        <f>SUMIFS(Concentrado!C$2:C847,Concentrado!$A$2:$A847,"="&amp;$A22,Concentrado!$B$2:$B847, "=Coahuila")</f>
        <v>9224</v>
      </c>
      <c r="C22" s="11">
        <f>SUMIFS(Concentrado!D$2:D847,Concentrado!$A$2:$A847,"="&amp;$A22,Concentrado!$B$2:$B847, "=Coahuila")</f>
        <v>7784</v>
      </c>
      <c r="D22" s="11">
        <f>SUMIFS(Concentrado!E$2:E847,Concentrado!$A$2:$A847,"="&amp;$A22,Concentrado!$B$2:$B847, "=Coahuila")</f>
        <v>5</v>
      </c>
      <c r="E22" s="11">
        <f>SUMIFS(Concentrado!F$2:F847,Concentrado!$A$2:$A847,"="&amp;$A22,Concentrado!$B$2:$B847, "=Coahuila")</f>
        <v>17013</v>
      </c>
    </row>
    <row r="23" spans="1:5" x14ac:dyDescent="0.25">
      <c r="A23" s="8">
        <v>2019</v>
      </c>
      <c r="B23" s="11">
        <f>SUMIFS(Concentrado!C$2:C848,Concentrado!$A$2:$A848,"="&amp;$A23,Concentrado!$B$2:$B848, "=Coahuila")</f>
        <v>9730</v>
      </c>
      <c r="C23" s="11">
        <f>SUMIFS(Concentrado!D$2:D848,Concentrado!$A$2:$A848,"="&amp;$A23,Concentrado!$B$2:$B848, "=Coahuila")</f>
        <v>8059</v>
      </c>
      <c r="D23" s="11">
        <f>SUMIFS(Concentrado!E$2:E848,Concentrado!$A$2:$A848,"="&amp;$A23,Concentrado!$B$2:$B848, "=Coahuila")</f>
        <v>5</v>
      </c>
      <c r="E23" s="11">
        <f>SUMIFS(Concentrado!F$2:F848,Concentrado!$A$2:$A848,"="&amp;$A23,Concentrado!$B$2:$B848, "=Coahuila")</f>
        <v>17794</v>
      </c>
    </row>
    <row r="24" spans="1:5" x14ac:dyDescent="0.25">
      <c r="A24" s="8">
        <v>2020</v>
      </c>
      <c r="B24" s="11">
        <f>SUMIFS(Concentrado!C$2:C849,Concentrado!$A$2:$A849,"="&amp;$A24,Concentrado!$B$2:$B849, "=Coahuila")</f>
        <v>16034</v>
      </c>
      <c r="C24" s="11">
        <f>SUMIFS(Concentrado!D$2:D849,Concentrado!$A$2:$A849,"="&amp;$A24,Concentrado!$B$2:$B849, "=Coahuila")</f>
        <v>12149</v>
      </c>
      <c r="D24" s="11">
        <f>SUMIFS(Concentrado!E$2:E849,Concentrado!$A$2:$A849,"="&amp;$A24,Concentrado!$B$2:$B849, "=Coahuila")</f>
        <v>7</v>
      </c>
      <c r="E24" s="11">
        <f>SUMIFS(Concentrado!F$2:F849,Concentrado!$A$2:$A849,"="&amp;$A24,Concentrado!$B$2:$B849, "=Coahuila")</f>
        <v>28190</v>
      </c>
    </row>
    <row r="25" spans="1:5" x14ac:dyDescent="0.25">
      <c r="A25" s="8">
        <v>2021</v>
      </c>
      <c r="B25" s="11">
        <f>SUMIFS(Concentrado!C$2:C850,Concentrado!$A$2:$A850,"="&amp;$A25,Concentrado!$B$2:$B850, "=Coahuila")</f>
        <v>13362</v>
      </c>
      <c r="C25" s="11">
        <f>SUMIFS(Concentrado!D$2:D850,Concentrado!$A$2:$A850,"="&amp;$A25,Concentrado!$B$2:$B850, "=Coahuila")</f>
        <v>10447</v>
      </c>
      <c r="D25" s="11">
        <f>SUMIFS(Concentrado!E$2:E850,Concentrado!$A$2:$A850,"="&amp;$A25,Concentrado!$B$2:$B850, "=Coahuila")</f>
        <v>5</v>
      </c>
      <c r="E25" s="11">
        <f>SUMIFS(Concentrado!F$2:F850,Concentrado!$A$2:$A850,"="&amp;$A25,Concentrado!$B$2:$B850, "=Coahuila")</f>
        <v>23814</v>
      </c>
    </row>
    <row r="26" spans="1:5" x14ac:dyDescent="0.25">
      <c r="A26" s="8">
        <v>2022</v>
      </c>
      <c r="B26" s="11">
        <f>SUMIFS(Concentrado!C$2:C851,Concentrado!$A$2:$A851,"="&amp;$A26,Concentrado!$B$2:$B851, "=Coahuila")</f>
        <v>11650</v>
      </c>
      <c r="C26" s="11">
        <f>SUMIFS(Concentrado!D$2:D851,Concentrado!$A$2:$A851,"="&amp;$A26,Concentrado!$B$2:$B851, "=Coahuila")</f>
        <v>9553</v>
      </c>
      <c r="D26" s="11">
        <f>SUMIFS(Concentrado!E$2:E851,Concentrado!$A$2:$A851,"="&amp;$A26,Concentrado!$B$2:$B851, "=Coahuila")</f>
        <v>6</v>
      </c>
      <c r="E26" s="11">
        <f>SUMIFS(Concentrado!F$2:F851,Concentrado!$A$2:$A851,"="&amp;$A26,Concentrado!$B$2:$B851, "=Coahuila")</f>
        <v>21209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"=Colima")</f>
        <v>1317</v>
      </c>
      <c r="C2" s="11">
        <f>SUMIFS(Concentrado!D$2:D827,Concentrado!$A$2:$A827,"="&amp;$A2,Concentrado!$B$2:$B827, "=Colima")</f>
        <v>1051</v>
      </c>
      <c r="D2" s="11">
        <f>SUMIFS(Concentrado!E$2:E827,Concentrado!$A$2:$A827,"="&amp;$A2,Concentrado!$B$2:$B827, "=Colima")</f>
        <v>2</v>
      </c>
      <c r="E2" s="11">
        <f>SUMIFS(Concentrado!F$2:F827,Concentrado!$A$2:$A827,"="&amp;$A2,Concentrado!$B$2:$B827, "=Colima")</f>
        <v>2370</v>
      </c>
    </row>
    <row r="3" spans="1:5" x14ac:dyDescent="0.25">
      <c r="A3" s="8">
        <v>1999</v>
      </c>
      <c r="B3" s="11">
        <f>SUMIFS(Concentrado!C$2:C828,Concentrado!$A$2:$A828,"="&amp;$A3,Concentrado!$B$2:$B828, "=Colima")</f>
        <v>1342</v>
      </c>
      <c r="C3" s="11">
        <f>SUMIFS(Concentrado!D$2:D828,Concentrado!$A$2:$A828,"="&amp;$A3,Concentrado!$B$2:$B828, "=Colima")</f>
        <v>1008</v>
      </c>
      <c r="D3" s="11">
        <f>SUMIFS(Concentrado!E$2:E828,Concentrado!$A$2:$A828,"="&amp;$A3,Concentrado!$B$2:$B828, "=Colima")</f>
        <v>1</v>
      </c>
      <c r="E3" s="11">
        <f>SUMIFS(Concentrado!F$2:F828,Concentrado!$A$2:$A828,"="&amp;$A3,Concentrado!$B$2:$B828, "=Colima")</f>
        <v>2351</v>
      </c>
    </row>
    <row r="4" spans="1:5" x14ac:dyDescent="0.25">
      <c r="A4" s="8">
        <v>2000</v>
      </c>
      <c r="B4" s="11">
        <f>SUMIFS(Concentrado!C$2:C829,Concentrado!$A$2:$A829,"="&amp;$A4,Concentrado!$B$2:$B829, "=Colima")</f>
        <v>1381</v>
      </c>
      <c r="C4" s="11">
        <f>SUMIFS(Concentrado!D$2:D829,Concentrado!$A$2:$A829,"="&amp;$A4,Concentrado!$B$2:$B829, "=Colima")</f>
        <v>1031</v>
      </c>
      <c r="D4" s="11">
        <f>SUMIFS(Concentrado!E$2:E829,Concentrado!$A$2:$A829,"="&amp;$A4,Concentrado!$B$2:$B829, "=Colima")</f>
        <v>0</v>
      </c>
      <c r="E4" s="11">
        <f>SUMIFS(Concentrado!F$2:F829,Concentrado!$A$2:$A829,"="&amp;$A4,Concentrado!$B$2:$B829, "=Colima")</f>
        <v>2412</v>
      </c>
    </row>
    <row r="5" spans="1:5" x14ac:dyDescent="0.25">
      <c r="A5" s="8">
        <v>2001</v>
      </c>
      <c r="B5" s="11">
        <f>SUMIFS(Concentrado!C$2:C830,Concentrado!$A$2:$A830,"="&amp;$A5,Concentrado!$B$2:$B830, "=Colima")</f>
        <v>1364</v>
      </c>
      <c r="C5" s="11">
        <f>SUMIFS(Concentrado!D$2:D830,Concentrado!$A$2:$A830,"="&amp;$A5,Concentrado!$B$2:$B830, "=Colima")</f>
        <v>1083</v>
      </c>
      <c r="D5" s="11">
        <f>SUMIFS(Concentrado!E$2:E830,Concentrado!$A$2:$A830,"="&amp;$A5,Concentrado!$B$2:$B830, "=Colima")</f>
        <v>2</v>
      </c>
      <c r="E5" s="11">
        <f>SUMIFS(Concentrado!F$2:F830,Concentrado!$A$2:$A830,"="&amp;$A5,Concentrado!$B$2:$B830, "=Colima")</f>
        <v>2449</v>
      </c>
    </row>
    <row r="6" spans="1:5" x14ac:dyDescent="0.25">
      <c r="A6" s="8">
        <v>2002</v>
      </c>
      <c r="B6" s="11">
        <f>SUMIFS(Concentrado!C$2:C831,Concentrado!$A$2:$A831,"="&amp;$A6,Concentrado!$B$2:$B831, "=Colima")</f>
        <v>1459</v>
      </c>
      <c r="C6" s="11">
        <f>SUMIFS(Concentrado!D$2:D831,Concentrado!$A$2:$A831,"="&amp;$A6,Concentrado!$B$2:$B831, "=Colima")</f>
        <v>1052</v>
      </c>
      <c r="D6" s="11">
        <f>SUMIFS(Concentrado!E$2:E831,Concentrado!$A$2:$A831,"="&amp;$A6,Concentrado!$B$2:$B831, "=Colima")</f>
        <v>1</v>
      </c>
      <c r="E6" s="11">
        <f>SUMIFS(Concentrado!F$2:F831,Concentrado!$A$2:$A831,"="&amp;$A6,Concentrado!$B$2:$B831, "=Colima")</f>
        <v>2512</v>
      </c>
    </row>
    <row r="7" spans="1:5" x14ac:dyDescent="0.25">
      <c r="A7" s="8">
        <v>2003</v>
      </c>
      <c r="B7" s="11">
        <f>SUMIFS(Concentrado!C$2:C832,Concentrado!$A$2:$A832,"="&amp;$A7,Concentrado!$B$2:$B832, "=Colima")</f>
        <v>1351</v>
      </c>
      <c r="C7" s="11">
        <f>SUMIFS(Concentrado!D$2:D832,Concentrado!$A$2:$A832,"="&amp;$A7,Concentrado!$B$2:$B832, "=Colima")</f>
        <v>1090</v>
      </c>
      <c r="D7" s="11">
        <f>SUMIFS(Concentrado!E$2:E832,Concentrado!$A$2:$A832,"="&amp;$A7,Concentrado!$B$2:$B832, "=Colima")</f>
        <v>1</v>
      </c>
      <c r="E7" s="11">
        <f>SUMIFS(Concentrado!F$2:F832,Concentrado!$A$2:$A832,"="&amp;$A7,Concentrado!$B$2:$B832, "=Colima")</f>
        <v>2442</v>
      </c>
    </row>
    <row r="8" spans="1:5" x14ac:dyDescent="0.25">
      <c r="A8" s="8">
        <v>2004</v>
      </c>
      <c r="B8" s="11">
        <f>SUMIFS(Concentrado!C$2:C833,Concentrado!$A$2:$A833,"="&amp;$A8,Concentrado!$B$2:$B833, "=Colima")</f>
        <v>1418</v>
      </c>
      <c r="C8" s="11">
        <f>SUMIFS(Concentrado!D$2:D833,Concentrado!$A$2:$A833,"="&amp;$A8,Concentrado!$B$2:$B833, "=Colima")</f>
        <v>1175</v>
      </c>
      <c r="D8" s="11">
        <f>SUMIFS(Concentrado!E$2:E833,Concentrado!$A$2:$A833,"="&amp;$A8,Concentrado!$B$2:$B833, "=Colima")</f>
        <v>1</v>
      </c>
      <c r="E8" s="11">
        <f>SUMIFS(Concentrado!F$2:F833,Concentrado!$A$2:$A833,"="&amp;$A8,Concentrado!$B$2:$B833, "=Colima")</f>
        <v>2594</v>
      </c>
    </row>
    <row r="9" spans="1:5" x14ac:dyDescent="0.25">
      <c r="A9" s="8">
        <v>2005</v>
      </c>
      <c r="B9" s="11">
        <f>SUMIFS(Concentrado!C$2:C834,Concentrado!$A$2:$A834,"="&amp;$A9,Concentrado!$B$2:$B834, "=Colima")</f>
        <v>1579</v>
      </c>
      <c r="C9" s="11">
        <f>SUMIFS(Concentrado!D$2:D834,Concentrado!$A$2:$A834,"="&amp;$A9,Concentrado!$B$2:$B834, "=Colima")</f>
        <v>1180</v>
      </c>
      <c r="D9" s="11">
        <f>SUMIFS(Concentrado!E$2:E834,Concentrado!$A$2:$A834,"="&amp;$A9,Concentrado!$B$2:$B834, "=Colima")</f>
        <v>0</v>
      </c>
      <c r="E9" s="11">
        <f>SUMIFS(Concentrado!F$2:F834,Concentrado!$A$2:$A834,"="&amp;$A9,Concentrado!$B$2:$B834, "=Colima")</f>
        <v>2759</v>
      </c>
    </row>
    <row r="10" spans="1:5" x14ac:dyDescent="0.25">
      <c r="A10" s="8">
        <v>2006</v>
      </c>
      <c r="B10" s="11">
        <f>SUMIFS(Concentrado!C$2:C835,Concentrado!$A$2:$A835,"="&amp;$A10,Concentrado!$B$2:$B835, "=Colima")</f>
        <v>1630</v>
      </c>
      <c r="C10" s="11">
        <f>SUMIFS(Concentrado!D$2:D835,Concentrado!$A$2:$A835,"="&amp;$A10,Concentrado!$B$2:$B835, "=Colima")</f>
        <v>1200</v>
      </c>
      <c r="D10" s="11">
        <f>SUMIFS(Concentrado!E$2:E835,Concentrado!$A$2:$A835,"="&amp;$A10,Concentrado!$B$2:$B835, "=Colima")</f>
        <v>1</v>
      </c>
      <c r="E10" s="11">
        <f>SUMIFS(Concentrado!F$2:F835,Concentrado!$A$2:$A835,"="&amp;$A10,Concentrado!$B$2:$B835, "=Colima")</f>
        <v>2831</v>
      </c>
    </row>
    <row r="11" spans="1:5" x14ac:dyDescent="0.25">
      <c r="A11" s="8">
        <v>2007</v>
      </c>
      <c r="B11" s="11">
        <f>SUMIFS(Concentrado!C$2:C836,Concentrado!$A$2:$A836,"="&amp;$A11,Concentrado!$B$2:$B836, "=Colima")</f>
        <v>1679</v>
      </c>
      <c r="C11" s="11">
        <f>SUMIFS(Concentrado!D$2:D836,Concentrado!$A$2:$A836,"="&amp;$A11,Concentrado!$B$2:$B836, "=Colima")</f>
        <v>1186</v>
      </c>
      <c r="D11" s="11">
        <f>SUMIFS(Concentrado!E$2:E836,Concentrado!$A$2:$A836,"="&amp;$A11,Concentrado!$B$2:$B836, "=Colima")</f>
        <v>1</v>
      </c>
      <c r="E11" s="11">
        <f>SUMIFS(Concentrado!F$2:F836,Concentrado!$A$2:$A836,"="&amp;$A11,Concentrado!$B$2:$B836, "=Colima")</f>
        <v>2866</v>
      </c>
    </row>
    <row r="12" spans="1:5" x14ac:dyDescent="0.25">
      <c r="A12" s="8">
        <v>2008</v>
      </c>
      <c r="B12" s="11">
        <f>SUMIFS(Concentrado!C$2:C837,Concentrado!$A$2:$A837,"="&amp;$A12,Concentrado!$B$2:$B837, "=Colima")</f>
        <v>1723</v>
      </c>
      <c r="C12" s="11">
        <f>SUMIFS(Concentrado!D$2:D837,Concentrado!$A$2:$A837,"="&amp;$A12,Concentrado!$B$2:$B837, "=Colima")</f>
        <v>1328</v>
      </c>
      <c r="D12" s="11">
        <f>SUMIFS(Concentrado!E$2:E837,Concentrado!$A$2:$A837,"="&amp;$A12,Concentrado!$B$2:$B837, "=Colima")</f>
        <v>1</v>
      </c>
      <c r="E12" s="11">
        <f>SUMIFS(Concentrado!F$2:F837,Concentrado!$A$2:$A837,"="&amp;$A12,Concentrado!$B$2:$B837, "=Colima")</f>
        <v>3052</v>
      </c>
    </row>
    <row r="13" spans="1:5" x14ac:dyDescent="0.25">
      <c r="A13" s="8">
        <v>2009</v>
      </c>
      <c r="B13" s="11">
        <f>SUMIFS(Concentrado!C$2:C838,Concentrado!$A$2:$A838,"="&amp;$A13,Concentrado!$B$2:$B838, "=Colima")</f>
        <v>1812</v>
      </c>
      <c r="C13" s="11">
        <f>SUMIFS(Concentrado!D$2:D838,Concentrado!$A$2:$A838,"="&amp;$A13,Concentrado!$B$2:$B838, "=Colima")</f>
        <v>1295</v>
      </c>
      <c r="D13" s="11">
        <f>SUMIFS(Concentrado!E$2:E838,Concentrado!$A$2:$A838,"="&amp;$A13,Concentrado!$B$2:$B838, "=Colima")</f>
        <v>0</v>
      </c>
      <c r="E13" s="11">
        <f>SUMIFS(Concentrado!F$2:F838,Concentrado!$A$2:$A838,"="&amp;$A13,Concentrado!$B$2:$B838, "=Colima")</f>
        <v>3107</v>
      </c>
    </row>
    <row r="14" spans="1:5" x14ac:dyDescent="0.25">
      <c r="A14" s="8">
        <v>2010</v>
      </c>
      <c r="B14" s="11">
        <f>SUMIFS(Concentrado!C$2:C839,Concentrado!$A$2:$A839,"="&amp;$A14,Concentrado!$B$2:$B839, "=Colima")</f>
        <v>1888</v>
      </c>
      <c r="C14" s="11">
        <f>SUMIFS(Concentrado!D$2:D839,Concentrado!$A$2:$A839,"="&amp;$A14,Concentrado!$B$2:$B839, "=Colima")</f>
        <v>1334</v>
      </c>
      <c r="D14" s="11">
        <f>SUMIFS(Concentrado!E$2:E839,Concentrado!$A$2:$A839,"="&amp;$A14,Concentrado!$B$2:$B839, "=Colima")</f>
        <v>1</v>
      </c>
      <c r="E14" s="11">
        <f>SUMIFS(Concentrado!F$2:F839,Concentrado!$A$2:$A839,"="&amp;$A14,Concentrado!$B$2:$B839, "=Colima")</f>
        <v>3223</v>
      </c>
    </row>
    <row r="15" spans="1:5" x14ac:dyDescent="0.25">
      <c r="A15" s="8">
        <v>2011</v>
      </c>
      <c r="B15" s="11">
        <f>SUMIFS(Concentrado!C$2:C840,Concentrado!$A$2:$A840,"="&amp;$A15,Concentrado!$B$2:$B840, "=Colima")</f>
        <v>2051</v>
      </c>
      <c r="C15" s="11">
        <f>SUMIFS(Concentrado!D$2:D840,Concentrado!$A$2:$A840,"="&amp;$A15,Concentrado!$B$2:$B840, "=Colima")</f>
        <v>1461</v>
      </c>
      <c r="D15" s="11">
        <f>SUMIFS(Concentrado!E$2:E840,Concentrado!$A$2:$A840,"="&amp;$A15,Concentrado!$B$2:$B840, "=Colima")</f>
        <v>2</v>
      </c>
      <c r="E15" s="11">
        <f>SUMIFS(Concentrado!F$2:F840,Concentrado!$A$2:$A840,"="&amp;$A15,Concentrado!$B$2:$B840, "=Colima")</f>
        <v>3514</v>
      </c>
    </row>
    <row r="16" spans="1:5" x14ac:dyDescent="0.25">
      <c r="A16" s="8">
        <v>2012</v>
      </c>
      <c r="B16" s="11">
        <f>SUMIFS(Concentrado!C$2:C841,Concentrado!$A$2:$A841,"="&amp;$A16,Concentrado!$B$2:$B841, "=Colima")</f>
        <v>2190</v>
      </c>
      <c r="C16" s="11">
        <f>SUMIFS(Concentrado!D$2:D841,Concentrado!$A$2:$A841,"="&amp;$A16,Concentrado!$B$2:$B841, "=Colima")</f>
        <v>1525</v>
      </c>
      <c r="D16" s="11">
        <f>SUMIFS(Concentrado!E$2:E841,Concentrado!$A$2:$A841,"="&amp;$A16,Concentrado!$B$2:$B841, "=Colima")</f>
        <v>2</v>
      </c>
      <c r="E16" s="11">
        <f>SUMIFS(Concentrado!F$2:F841,Concentrado!$A$2:$A841,"="&amp;$A16,Concentrado!$B$2:$B841, "=Colima")</f>
        <v>3717</v>
      </c>
    </row>
    <row r="17" spans="1:5" x14ac:dyDescent="0.25">
      <c r="A17" s="8">
        <v>2013</v>
      </c>
      <c r="B17" s="11">
        <f>SUMIFS(Concentrado!C$2:C842,Concentrado!$A$2:$A842,"="&amp;$A17,Concentrado!$B$2:$B842, "=Colima")</f>
        <v>2248</v>
      </c>
      <c r="C17" s="11">
        <f>SUMIFS(Concentrado!D$2:D842,Concentrado!$A$2:$A842,"="&amp;$A17,Concentrado!$B$2:$B842, "=Colima")</f>
        <v>1541</v>
      </c>
      <c r="D17" s="11">
        <f>SUMIFS(Concentrado!E$2:E842,Concentrado!$A$2:$A842,"="&amp;$A17,Concentrado!$B$2:$B842, "=Colima")</f>
        <v>1</v>
      </c>
      <c r="E17" s="11">
        <f>SUMIFS(Concentrado!F$2:F842,Concentrado!$A$2:$A842,"="&amp;$A17,Concentrado!$B$2:$B842, "=Colima")</f>
        <v>3790</v>
      </c>
    </row>
    <row r="18" spans="1:5" x14ac:dyDescent="0.25">
      <c r="A18" s="8">
        <v>2014</v>
      </c>
      <c r="B18" s="11">
        <f>SUMIFS(Concentrado!C$2:C843,Concentrado!$A$2:$A843,"="&amp;$A18,Concentrado!$B$2:$B843, "=Colima")</f>
        <v>2230</v>
      </c>
      <c r="C18" s="11">
        <f>SUMIFS(Concentrado!D$2:D843,Concentrado!$A$2:$A843,"="&amp;$A18,Concentrado!$B$2:$B843, "=Colima")</f>
        <v>1558</v>
      </c>
      <c r="D18" s="11">
        <f>SUMIFS(Concentrado!E$2:E843,Concentrado!$A$2:$A843,"="&amp;$A18,Concentrado!$B$2:$B843, "=Colima")</f>
        <v>2</v>
      </c>
      <c r="E18" s="11">
        <f>SUMIFS(Concentrado!F$2:F843,Concentrado!$A$2:$A843,"="&amp;$A18,Concentrado!$B$2:$B843, "=Colima")</f>
        <v>3790</v>
      </c>
    </row>
    <row r="19" spans="1:5" x14ac:dyDescent="0.25">
      <c r="A19" s="8">
        <v>2015</v>
      </c>
      <c r="B19" s="11">
        <f>SUMIFS(Concentrado!C$2:C844,Concentrado!$A$2:$A844,"="&amp;$A19,Concentrado!$B$2:$B844, "=Colima")</f>
        <v>2599</v>
      </c>
      <c r="C19" s="11">
        <f>SUMIFS(Concentrado!D$2:D844,Concentrado!$A$2:$A844,"="&amp;$A19,Concentrado!$B$2:$B844, "=Colima")</f>
        <v>1805</v>
      </c>
      <c r="D19" s="11">
        <f>SUMIFS(Concentrado!E$2:E844,Concentrado!$A$2:$A844,"="&amp;$A19,Concentrado!$B$2:$B844, "=Colima")</f>
        <v>4</v>
      </c>
      <c r="E19" s="11">
        <f>SUMIFS(Concentrado!F$2:F844,Concentrado!$A$2:$A844,"="&amp;$A19,Concentrado!$B$2:$B844, "=Colima")</f>
        <v>4408</v>
      </c>
    </row>
    <row r="20" spans="1:5" x14ac:dyDescent="0.25">
      <c r="A20" s="8">
        <v>2016</v>
      </c>
      <c r="B20" s="11">
        <f>SUMIFS(Concentrado!C$2:C845,Concentrado!$A$2:$A845,"="&amp;$A20,Concentrado!$B$2:$B845, "=Colima")</f>
        <v>2785</v>
      </c>
      <c r="C20" s="11">
        <f>SUMIFS(Concentrado!D$2:D845,Concentrado!$A$2:$A845,"="&amp;$A20,Concentrado!$B$2:$B845, "=Colima")</f>
        <v>1694</v>
      </c>
      <c r="D20" s="11">
        <f>SUMIFS(Concentrado!E$2:E845,Concentrado!$A$2:$A845,"="&amp;$A20,Concentrado!$B$2:$B845, "=Colima")</f>
        <v>7</v>
      </c>
      <c r="E20" s="11">
        <f>SUMIFS(Concentrado!F$2:F845,Concentrado!$A$2:$A845,"="&amp;$A20,Concentrado!$B$2:$B845, "=Colima")</f>
        <v>4486</v>
      </c>
    </row>
    <row r="21" spans="1:5" x14ac:dyDescent="0.25">
      <c r="A21" s="8">
        <v>2017</v>
      </c>
      <c r="B21" s="11">
        <f>SUMIFS(Concentrado!C$2:C846,Concentrado!$A$2:$A846,"="&amp;$A21,Concentrado!$B$2:$B846, "=Colima")</f>
        <v>2865</v>
      </c>
      <c r="C21" s="11">
        <f>SUMIFS(Concentrado!D$2:D846,Concentrado!$A$2:$A846,"="&amp;$A21,Concentrado!$B$2:$B846, "=Colima")</f>
        <v>1728</v>
      </c>
      <c r="D21" s="11">
        <f>SUMIFS(Concentrado!E$2:E846,Concentrado!$A$2:$A846,"="&amp;$A21,Concentrado!$B$2:$B846, "=Colima")</f>
        <v>0</v>
      </c>
      <c r="E21" s="11">
        <f>SUMIFS(Concentrado!F$2:F846,Concentrado!$A$2:$A846,"="&amp;$A21,Concentrado!$B$2:$B846, "=Colima")</f>
        <v>4593</v>
      </c>
    </row>
    <row r="22" spans="1:5" x14ac:dyDescent="0.25">
      <c r="A22" s="8">
        <v>2018</v>
      </c>
      <c r="B22" s="11">
        <f>SUMIFS(Concentrado!C$2:C847,Concentrado!$A$2:$A847,"="&amp;$A22,Concentrado!$B$2:$B847, "=Colima")</f>
        <v>2793</v>
      </c>
      <c r="C22" s="11">
        <f>SUMIFS(Concentrado!D$2:D847,Concentrado!$A$2:$A847,"="&amp;$A22,Concentrado!$B$2:$B847, "=Colima")</f>
        <v>1740</v>
      </c>
      <c r="D22" s="11">
        <f>SUMIFS(Concentrado!E$2:E847,Concentrado!$A$2:$A847,"="&amp;$A22,Concentrado!$B$2:$B847, "=Colima")</f>
        <v>0</v>
      </c>
      <c r="E22" s="11">
        <f>SUMIFS(Concentrado!F$2:F847,Concentrado!$A$2:$A847,"="&amp;$A22,Concentrado!$B$2:$B847, "=Colima")</f>
        <v>4533</v>
      </c>
    </row>
    <row r="23" spans="1:5" x14ac:dyDescent="0.25">
      <c r="A23" s="8">
        <v>2019</v>
      </c>
      <c r="B23" s="11">
        <f>SUMIFS(Concentrado!C$2:C848,Concentrado!$A$2:$A848,"="&amp;$A23,Concentrado!$B$2:$B848, "=Colima")</f>
        <v>2774</v>
      </c>
      <c r="C23" s="11">
        <f>SUMIFS(Concentrado!D$2:D848,Concentrado!$A$2:$A848,"="&amp;$A23,Concentrado!$B$2:$B848, "=Colima")</f>
        <v>1792</v>
      </c>
      <c r="D23" s="11">
        <f>SUMIFS(Concentrado!E$2:E848,Concentrado!$A$2:$A848,"="&amp;$A23,Concentrado!$B$2:$B848, "=Colima")</f>
        <v>0</v>
      </c>
      <c r="E23" s="11">
        <f>SUMIFS(Concentrado!F$2:F848,Concentrado!$A$2:$A848,"="&amp;$A23,Concentrado!$B$2:$B848, "=Colima")</f>
        <v>4566</v>
      </c>
    </row>
    <row r="24" spans="1:5" x14ac:dyDescent="0.25">
      <c r="A24" s="8">
        <v>2020</v>
      </c>
      <c r="B24" s="11">
        <f>SUMIFS(Concentrado!C$2:C849,Concentrado!$A$2:$A849,"="&amp;$A24,Concentrado!$B$2:$B849, "=Colima")</f>
        <v>3694</v>
      </c>
      <c r="C24" s="11">
        <f>SUMIFS(Concentrado!D$2:D849,Concentrado!$A$2:$A849,"="&amp;$A24,Concentrado!$B$2:$B849, "=Colima")</f>
        <v>2363</v>
      </c>
      <c r="D24" s="11">
        <f>SUMIFS(Concentrado!E$2:E849,Concentrado!$A$2:$A849,"="&amp;$A24,Concentrado!$B$2:$B849, "=Colima")</f>
        <v>0</v>
      </c>
      <c r="E24" s="11">
        <f>SUMIFS(Concentrado!F$2:F849,Concentrado!$A$2:$A849,"="&amp;$A24,Concentrado!$B$2:$B849, "=Colima")</f>
        <v>6057</v>
      </c>
    </row>
    <row r="25" spans="1:5" x14ac:dyDescent="0.25">
      <c r="A25" s="8">
        <v>2021</v>
      </c>
      <c r="B25" s="11">
        <f>SUMIFS(Concentrado!C$2:C850,Concentrado!$A$2:$A850,"="&amp;$A25,Concentrado!$B$2:$B850, "=Colima")</f>
        <v>4271</v>
      </c>
      <c r="C25" s="11">
        <f>SUMIFS(Concentrado!D$2:D850,Concentrado!$A$2:$A850,"="&amp;$A25,Concentrado!$B$2:$B850, "=Colima")</f>
        <v>2849</v>
      </c>
      <c r="D25" s="11">
        <f>SUMIFS(Concentrado!E$2:E850,Concentrado!$A$2:$A850,"="&amp;$A25,Concentrado!$B$2:$B850, "=Colima")</f>
        <v>1</v>
      </c>
      <c r="E25" s="11">
        <f>SUMIFS(Concentrado!F$2:F850,Concentrado!$A$2:$A850,"="&amp;$A25,Concentrado!$B$2:$B850, "=Colima")</f>
        <v>7121</v>
      </c>
    </row>
    <row r="26" spans="1:5" x14ac:dyDescent="0.25">
      <c r="A26" s="8">
        <v>2022</v>
      </c>
      <c r="B26" s="11">
        <f>SUMIFS(Concentrado!C$2:C851,Concentrado!$A$2:$A851,"="&amp;$A26,Concentrado!$B$2:$B851, "=Colima")</f>
        <v>3475</v>
      </c>
      <c r="C26" s="11">
        <f>SUMIFS(Concentrado!D$2:D851,Concentrado!$A$2:$A851,"="&amp;$A26,Concentrado!$B$2:$B851, "=Colima")</f>
        <v>2206</v>
      </c>
      <c r="D26" s="11">
        <f>SUMIFS(Concentrado!E$2:E851,Concentrado!$A$2:$A851,"="&amp;$A26,Concentrado!$B$2:$B851, "=Colima")</f>
        <v>2</v>
      </c>
      <c r="E26" s="11">
        <f>SUMIFS(Concentrado!F$2:F851,Concentrado!$A$2:$A851,"="&amp;$A26,Concentrado!$B$2:$B851, "=Colima")</f>
        <v>5683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"=Durango")</f>
        <v>3618</v>
      </c>
      <c r="C2" s="11">
        <f>SUMIFS(Concentrado!D$2:D827,Concentrado!$A$2:$A827,"="&amp;$A2,Concentrado!$B$2:$B827, "=Durango")</f>
        <v>2485</v>
      </c>
      <c r="D2" s="11">
        <f>SUMIFS(Concentrado!E$2:E827,Concentrado!$A$2:$A827,"="&amp;$A2,Concentrado!$B$2:$B827, "=Durango")</f>
        <v>3</v>
      </c>
      <c r="E2" s="11">
        <f>SUMIFS(Concentrado!F$2:F827,Concentrado!$A$2:$A827,"="&amp;$A2,Concentrado!$B$2:$B827, "=Durango")</f>
        <v>6106</v>
      </c>
    </row>
    <row r="3" spans="1:5" x14ac:dyDescent="0.25">
      <c r="A3" s="8">
        <v>1999</v>
      </c>
      <c r="B3" s="11">
        <f>SUMIFS(Concentrado!C$2:C828,Concentrado!$A$2:$A828,"="&amp;$A3,Concentrado!$B$2:$B828, "=Durango")</f>
        <v>3485</v>
      </c>
      <c r="C3" s="11">
        <f>SUMIFS(Concentrado!D$2:D828,Concentrado!$A$2:$A828,"="&amp;$A3,Concentrado!$B$2:$B828, "=Durango")</f>
        <v>2516</v>
      </c>
      <c r="D3" s="11">
        <f>SUMIFS(Concentrado!E$2:E828,Concentrado!$A$2:$A828,"="&amp;$A3,Concentrado!$B$2:$B828, "=Durango")</f>
        <v>3</v>
      </c>
      <c r="E3" s="11">
        <f>SUMIFS(Concentrado!F$2:F828,Concentrado!$A$2:$A828,"="&amp;$A3,Concentrado!$B$2:$B828, "=Durango")</f>
        <v>6004</v>
      </c>
    </row>
    <row r="4" spans="1:5" x14ac:dyDescent="0.25">
      <c r="A4" s="8">
        <v>2000</v>
      </c>
      <c r="B4" s="11">
        <f>SUMIFS(Concentrado!C$2:C829,Concentrado!$A$2:$A829,"="&amp;$A4,Concentrado!$B$2:$B829, "=Durango")</f>
        <v>3224</v>
      </c>
      <c r="C4" s="11">
        <f>SUMIFS(Concentrado!D$2:D829,Concentrado!$A$2:$A829,"="&amp;$A4,Concentrado!$B$2:$B829, "=Durango")</f>
        <v>2474</v>
      </c>
      <c r="D4" s="11">
        <f>SUMIFS(Concentrado!E$2:E829,Concentrado!$A$2:$A829,"="&amp;$A4,Concentrado!$B$2:$B829, "=Durango")</f>
        <v>1</v>
      </c>
      <c r="E4" s="11">
        <f>SUMIFS(Concentrado!F$2:F829,Concentrado!$A$2:$A829,"="&amp;$A4,Concentrado!$B$2:$B829, "=Durango")</f>
        <v>5699</v>
      </c>
    </row>
    <row r="5" spans="1:5" x14ac:dyDescent="0.25">
      <c r="A5" s="8">
        <v>2001</v>
      </c>
      <c r="B5" s="11">
        <f>SUMIFS(Concentrado!C$2:C830,Concentrado!$A$2:$A830,"="&amp;$A5,Concentrado!$B$2:$B830, "=Durango")</f>
        <v>3349</v>
      </c>
      <c r="C5" s="11">
        <f>SUMIFS(Concentrado!D$2:D830,Concentrado!$A$2:$A830,"="&amp;$A5,Concentrado!$B$2:$B830, "=Durango")</f>
        <v>2533</v>
      </c>
      <c r="D5" s="11">
        <f>SUMIFS(Concentrado!E$2:E830,Concentrado!$A$2:$A830,"="&amp;$A5,Concentrado!$B$2:$B830, "=Durango")</f>
        <v>20</v>
      </c>
      <c r="E5" s="11">
        <f>SUMIFS(Concentrado!F$2:F830,Concentrado!$A$2:$A830,"="&amp;$A5,Concentrado!$B$2:$B830, "=Durango")</f>
        <v>5902</v>
      </c>
    </row>
    <row r="6" spans="1:5" x14ac:dyDescent="0.25">
      <c r="A6" s="8">
        <v>2002</v>
      </c>
      <c r="B6" s="11">
        <f>SUMIFS(Concentrado!C$2:C831,Concentrado!$A$2:$A831,"="&amp;$A6,Concentrado!$B$2:$B831, "=Durango")</f>
        <v>3675</v>
      </c>
      <c r="C6" s="11">
        <f>SUMIFS(Concentrado!D$2:D831,Concentrado!$A$2:$A831,"="&amp;$A6,Concentrado!$B$2:$B831, "=Durango")</f>
        <v>2620</v>
      </c>
      <c r="D6" s="11">
        <f>SUMIFS(Concentrado!E$2:E831,Concentrado!$A$2:$A831,"="&amp;$A6,Concentrado!$B$2:$B831, "=Durango")</f>
        <v>13</v>
      </c>
      <c r="E6" s="11">
        <f>SUMIFS(Concentrado!F$2:F831,Concentrado!$A$2:$A831,"="&amp;$A6,Concentrado!$B$2:$B831, "=Durango")</f>
        <v>6308</v>
      </c>
    </row>
    <row r="7" spans="1:5" x14ac:dyDescent="0.25">
      <c r="A7" s="8">
        <v>2003</v>
      </c>
      <c r="B7" s="11">
        <f>SUMIFS(Concentrado!C$2:C832,Concentrado!$A$2:$A832,"="&amp;$A7,Concentrado!$B$2:$B832, "=Durango")</f>
        <v>3795</v>
      </c>
      <c r="C7" s="11">
        <f>SUMIFS(Concentrado!D$2:D832,Concentrado!$A$2:$A832,"="&amp;$A7,Concentrado!$B$2:$B832, "=Durango")</f>
        <v>2749</v>
      </c>
      <c r="D7" s="11">
        <f>SUMIFS(Concentrado!E$2:E832,Concentrado!$A$2:$A832,"="&amp;$A7,Concentrado!$B$2:$B832, "=Durango")</f>
        <v>20</v>
      </c>
      <c r="E7" s="11">
        <f>SUMIFS(Concentrado!F$2:F832,Concentrado!$A$2:$A832,"="&amp;$A7,Concentrado!$B$2:$B832, "=Durango")</f>
        <v>6564</v>
      </c>
    </row>
    <row r="8" spans="1:5" x14ac:dyDescent="0.25">
      <c r="A8" s="8">
        <v>2004</v>
      </c>
      <c r="B8" s="11">
        <f>SUMIFS(Concentrado!C$2:C833,Concentrado!$A$2:$A833,"="&amp;$A8,Concentrado!$B$2:$B833, "=Durango")</f>
        <v>3686</v>
      </c>
      <c r="C8" s="11">
        <f>SUMIFS(Concentrado!D$2:D833,Concentrado!$A$2:$A833,"="&amp;$A8,Concentrado!$B$2:$B833, "=Durango")</f>
        <v>2776</v>
      </c>
      <c r="D8" s="11">
        <f>SUMIFS(Concentrado!E$2:E833,Concentrado!$A$2:$A833,"="&amp;$A8,Concentrado!$B$2:$B833, "=Durango")</f>
        <v>1</v>
      </c>
      <c r="E8" s="11">
        <f>SUMIFS(Concentrado!F$2:F833,Concentrado!$A$2:$A833,"="&amp;$A8,Concentrado!$B$2:$B833, "=Durango")</f>
        <v>6463</v>
      </c>
    </row>
    <row r="9" spans="1:5" x14ac:dyDescent="0.25">
      <c r="A9" s="8">
        <v>2005</v>
      </c>
      <c r="B9" s="11">
        <f>SUMIFS(Concentrado!C$2:C834,Concentrado!$A$2:$A834,"="&amp;$A9,Concentrado!$B$2:$B834, "=Durango")</f>
        <v>4253</v>
      </c>
      <c r="C9" s="11">
        <f>SUMIFS(Concentrado!D$2:D834,Concentrado!$A$2:$A834,"="&amp;$A9,Concentrado!$B$2:$B834, "=Durango")</f>
        <v>3184</v>
      </c>
      <c r="D9" s="11">
        <f>SUMIFS(Concentrado!E$2:E834,Concentrado!$A$2:$A834,"="&amp;$A9,Concentrado!$B$2:$B834, "=Durango")</f>
        <v>3</v>
      </c>
      <c r="E9" s="11">
        <f>SUMIFS(Concentrado!F$2:F834,Concentrado!$A$2:$A834,"="&amp;$A9,Concentrado!$B$2:$B834, "=Durango")</f>
        <v>7440</v>
      </c>
    </row>
    <row r="10" spans="1:5" x14ac:dyDescent="0.25">
      <c r="A10" s="8">
        <v>2006</v>
      </c>
      <c r="B10" s="11">
        <f>SUMIFS(Concentrado!C$2:C835,Concentrado!$A$2:$A835,"="&amp;$A10,Concentrado!$B$2:$B835, "=Durango")</f>
        <v>4265</v>
      </c>
      <c r="C10" s="11">
        <f>SUMIFS(Concentrado!D$2:D835,Concentrado!$A$2:$A835,"="&amp;$A10,Concentrado!$B$2:$B835, "=Durango")</f>
        <v>3121</v>
      </c>
      <c r="D10" s="11">
        <f>SUMIFS(Concentrado!E$2:E835,Concentrado!$A$2:$A835,"="&amp;$A10,Concentrado!$B$2:$B835, "=Durango")</f>
        <v>2</v>
      </c>
      <c r="E10" s="11">
        <f>SUMIFS(Concentrado!F$2:F835,Concentrado!$A$2:$A835,"="&amp;$A10,Concentrado!$B$2:$B835, "=Durango")</f>
        <v>7388</v>
      </c>
    </row>
    <row r="11" spans="1:5" x14ac:dyDescent="0.25">
      <c r="A11" s="8">
        <v>2007</v>
      </c>
      <c r="B11" s="11">
        <f>SUMIFS(Concentrado!C$2:C836,Concentrado!$A$2:$A836,"="&amp;$A11,Concentrado!$B$2:$B836, "=Durango")</f>
        <v>4366</v>
      </c>
      <c r="C11" s="11">
        <f>SUMIFS(Concentrado!D$2:D836,Concentrado!$A$2:$A836,"="&amp;$A11,Concentrado!$B$2:$B836, "=Durango")</f>
        <v>3318</v>
      </c>
      <c r="D11" s="11">
        <f>SUMIFS(Concentrado!E$2:E836,Concentrado!$A$2:$A836,"="&amp;$A11,Concentrado!$B$2:$B836, "=Durango")</f>
        <v>2</v>
      </c>
      <c r="E11" s="11">
        <f>SUMIFS(Concentrado!F$2:F836,Concentrado!$A$2:$A836,"="&amp;$A11,Concentrado!$B$2:$B836, "=Durango")</f>
        <v>7686</v>
      </c>
    </row>
    <row r="12" spans="1:5" x14ac:dyDescent="0.25">
      <c r="A12" s="8">
        <v>2008</v>
      </c>
      <c r="B12" s="11">
        <f>SUMIFS(Concentrado!C$2:C837,Concentrado!$A$2:$A837,"="&amp;$A12,Concentrado!$B$2:$B837, "=Durango")</f>
        <v>4980</v>
      </c>
      <c r="C12" s="11">
        <f>SUMIFS(Concentrado!D$2:D837,Concentrado!$A$2:$A837,"="&amp;$A12,Concentrado!$B$2:$B837, "=Durango")</f>
        <v>3647</v>
      </c>
      <c r="D12" s="11">
        <f>SUMIFS(Concentrado!E$2:E837,Concentrado!$A$2:$A837,"="&amp;$A12,Concentrado!$B$2:$B837, "=Durango")</f>
        <v>1</v>
      </c>
      <c r="E12" s="11">
        <f>SUMIFS(Concentrado!F$2:F837,Concentrado!$A$2:$A837,"="&amp;$A12,Concentrado!$B$2:$B837, "=Durango")</f>
        <v>8628</v>
      </c>
    </row>
    <row r="13" spans="1:5" x14ac:dyDescent="0.25">
      <c r="A13" s="8">
        <v>2009</v>
      </c>
      <c r="B13" s="11">
        <f>SUMIFS(Concentrado!C$2:C838,Concentrado!$A$2:$A838,"="&amp;$A13,Concentrado!$B$2:$B838, "=Durango")</f>
        <v>5878</v>
      </c>
      <c r="C13" s="11">
        <f>SUMIFS(Concentrado!D$2:D838,Concentrado!$A$2:$A838,"="&amp;$A13,Concentrado!$B$2:$B838, "=Durango")</f>
        <v>3837</v>
      </c>
      <c r="D13" s="11">
        <f>SUMIFS(Concentrado!E$2:E838,Concentrado!$A$2:$A838,"="&amp;$A13,Concentrado!$B$2:$B838, "=Durango")</f>
        <v>3</v>
      </c>
      <c r="E13" s="11">
        <f>SUMIFS(Concentrado!F$2:F838,Concentrado!$A$2:$A838,"="&amp;$A13,Concentrado!$B$2:$B838, "=Durango")</f>
        <v>9718</v>
      </c>
    </row>
    <row r="14" spans="1:5" x14ac:dyDescent="0.25">
      <c r="A14" s="8">
        <v>2010</v>
      </c>
      <c r="B14" s="11">
        <f>SUMIFS(Concentrado!C$2:C839,Concentrado!$A$2:$A839,"="&amp;$A14,Concentrado!$B$2:$B839, "=Durango")</f>
        <v>5563</v>
      </c>
      <c r="C14" s="11">
        <f>SUMIFS(Concentrado!D$2:D839,Concentrado!$A$2:$A839,"="&amp;$A14,Concentrado!$B$2:$B839, "=Durango")</f>
        <v>3644</v>
      </c>
      <c r="D14" s="11">
        <f>SUMIFS(Concentrado!E$2:E839,Concentrado!$A$2:$A839,"="&amp;$A14,Concentrado!$B$2:$B839, "=Durango")</f>
        <v>14</v>
      </c>
      <c r="E14" s="11">
        <f>SUMIFS(Concentrado!F$2:F839,Concentrado!$A$2:$A839,"="&amp;$A14,Concentrado!$B$2:$B839, "=Durango")</f>
        <v>9221</v>
      </c>
    </row>
    <row r="15" spans="1:5" x14ac:dyDescent="0.25">
      <c r="A15" s="8">
        <v>2011</v>
      </c>
      <c r="B15" s="11">
        <f>SUMIFS(Concentrado!C$2:C840,Concentrado!$A$2:$A840,"="&amp;$A15,Concentrado!$B$2:$B840, "=Durango")</f>
        <v>5534</v>
      </c>
      <c r="C15" s="11">
        <f>SUMIFS(Concentrado!D$2:D840,Concentrado!$A$2:$A840,"="&amp;$A15,Concentrado!$B$2:$B840, "=Durango")</f>
        <v>3623</v>
      </c>
      <c r="D15" s="11">
        <f>SUMIFS(Concentrado!E$2:E840,Concentrado!$A$2:$A840,"="&amp;$A15,Concentrado!$B$2:$B840, "=Durango")</f>
        <v>117</v>
      </c>
      <c r="E15" s="11">
        <f>SUMIFS(Concentrado!F$2:F840,Concentrado!$A$2:$A840,"="&amp;$A15,Concentrado!$B$2:$B840, "=Durango")</f>
        <v>9274</v>
      </c>
    </row>
    <row r="16" spans="1:5" x14ac:dyDescent="0.25">
      <c r="A16" s="8">
        <v>2012</v>
      </c>
      <c r="B16" s="11">
        <f>SUMIFS(Concentrado!C$2:C841,Concentrado!$A$2:$A841,"="&amp;$A16,Concentrado!$B$2:$B841, "=Durango")</f>
        <v>5299</v>
      </c>
      <c r="C16" s="11">
        <f>SUMIFS(Concentrado!D$2:D841,Concentrado!$A$2:$A841,"="&amp;$A16,Concentrado!$B$2:$B841, "=Durango")</f>
        <v>3571</v>
      </c>
      <c r="D16" s="11">
        <f>SUMIFS(Concentrado!E$2:E841,Concentrado!$A$2:$A841,"="&amp;$A16,Concentrado!$B$2:$B841, "=Durango")</f>
        <v>14</v>
      </c>
      <c r="E16" s="11">
        <f>SUMIFS(Concentrado!F$2:F841,Concentrado!$A$2:$A841,"="&amp;$A16,Concentrado!$B$2:$B841, "=Durango")</f>
        <v>8884</v>
      </c>
    </row>
    <row r="17" spans="1:5" x14ac:dyDescent="0.25">
      <c r="A17" s="8">
        <v>2013</v>
      </c>
      <c r="B17" s="11">
        <f>SUMIFS(Concentrado!C$2:C842,Concentrado!$A$2:$A842,"="&amp;$A17,Concentrado!$B$2:$B842, "=Durango")</f>
        <v>5286</v>
      </c>
      <c r="C17" s="11">
        <f>SUMIFS(Concentrado!D$2:D842,Concentrado!$A$2:$A842,"="&amp;$A17,Concentrado!$B$2:$B842, "=Durango")</f>
        <v>3791</v>
      </c>
      <c r="D17" s="11">
        <f>SUMIFS(Concentrado!E$2:E842,Concentrado!$A$2:$A842,"="&amp;$A17,Concentrado!$B$2:$B842, "=Durango")</f>
        <v>12</v>
      </c>
      <c r="E17" s="11">
        <f>SUMIFS(Concentrado!F$2:F842,Concentrado!$A$2:$A842,"="&amp;$A17,Concentrado!$B$2:$B842, "=Durango")</f>
        <v>9089</v>
      </c>
    </row>
    <row r="18" spans="1:5" x14ac:dyDescent="0.25">
      <c r="A18" s="8">
        <v>2014</v>
      </c>
      <c r="B18" s="11">
        <f>SUMIFS(Concentrado!C$2:C843,Concentrado!$A$2:$A843,"="&amp;$A18,Concentrado!$B$2:$B843, "=Durango")</f>
        <v>5223</v>
      </c>
      <c r="C18" s="11">
        <f>SUMIFS(Concentrado!D$2:D843,Concentrado!$A$2:$A843,"="&amp;$A18,Concentrado!$B$2:$B843, "=Durango")</f>
        <v>3725</v>
      </c>
      <c r="D18" s="11">
        <f>SUMIFS(Concentrado!E$2:E843,Concentrado!$A$2:$A843,"="&amp;$A18,Concentrado!$B$2:$B843, "=Durango")</f>
        <v>2</v>
      </c>
      <c r="E18" s="11">
        <f>SUMIFS(Concentrado!F$2:F843,Concentrado!$A$2:$A843,"="&amp;$A18,Concentrado!$B$2:$B843, "=Durango")</f>
        <v>8950</v>
      </c>
    </row>
    <row r="19" spans="1:5" x14ac:dyDescent="0.25">
      <c r="A19" s="8">
        <v>2015</v>
      </c>
      <c r="B19" s="11">
        <f>SUMIFS(Concentrado!C$2:C844,Concentrado!$A$2:$A844,"="&amp;$A19,Concentrado!$B$2:$B844, "=Durango")</f>
        <v>5093</v>
      </c>
      <c r="C19" s="11">
        <f>SUMIFS(Concentrado!D$2:D844,Concentrado!$A$2:$A844,"="&amp;$A19,Concentrado!$B$2:$B844, "=Durango")</f>
        <v>3881</v>
      </c>
      <c r="D19" s="11">
        <f>SUMIFS(Concentrado!E$2:E844,Concentrado!$A$2:$A844,"="&amp;$A19,Concentrado!$B$2:$B844, "=Durango")</f>
        <v>1</v>
      </c>
      <c r="E19" s="11">
        <f>SUMIFS(Concentrado!F$2:F844,Concentrado!$A$2:$A844,"="&amp;$A19,Concentrado!$B$2:$B844, "=Durango")</f>
        <v>8975</v>
      </c>
    </row>
    <row r="20" spans="1:5" x14ac:dyDescent="0.25">
      <c r="A20" s="8">
        <v>2016</v>
      </c>
      <c r="B20" s="11">
        <f>SUMIFS(Concentrado!C$2:C845,Concentrado!$A$2:$A845,"="&amp;$A20,Concentrado!$B$2:$B845, "=Durango")</f>
        <v>5382</v>
      </c>
      <c r="C20" s="11">
        <f>SUMIFS(Concentrado!D$2:D845,Concentrado!$A$2:$A845,"="&amp;$A20,Concentrado!$B$2:$B845, "=Durango")</f>
        <v>4180</v>
      </c>
      <c r="D20" s="11">
        <f>SUMIFS(Concentrado!E$2:E845,Concentrado!$A$2:$A845,"="&amp;$A20,Concentrado!$B$2:$B845, "=Durango")</f>
        <v>8</v>
      </c>
      <c r="E20" s="11">
        <f>SUMIFS(Concentrado!F$2:F845,Concentrado!$A$2:$A845,"="&amp;$A20,Concentrado!$B$2:$B845, "=Durango")</f>
        <v>9570</v>
      </c>
    </row>
    <row r="21" spans="1:5" x14ac:dyDescent="0.25">
      <c r="A21" s="8">
        <v>2017</v>
      </c>
      <c r="B21" s="11">
        <f>SUMIFS(Concentrado!C$2:C846,Concentrado!$A$2:$A846,"="&amp;$A21,Concentrado!$B$2:$B846, "=Durango")</f>
        <v>5359</v>
      </c>
      <c r="C21" s="11">
        <f>SUMIFS(Concentrado!D$2:D846,Concentrado!$A$2:$A846,"="&amp;$A21,Concentrado!$B$2:$B846, "=Durango")</f>
        <v>4088</v>
      </c>
      <c r="D21" s="11">
        <f>SUMIFS(Concentrado!E$2:E846,Concentrado!$A$2:$A846,"="&amp;$A21,Concentrado!$B$2:$B846, "=Durango")</f>
        <v>2</v>
      </c>
      <c r="E21" s="11">
        <f>SUMIFS(Concentrado!F$2:F846,Concentrado!$A$2:$A846,"="&amp;$A21,Concentrado!$B$2:$B846, "=Durango")</f>
        <v>9449</v>
      </c>
    </row>
    <row r="22" spans="1:5" x14ac:dyDescent="0.25">
      <c r="A22" s="8">
        <v>2018</v>
      </c>
      <c r="B22" s="11">
        <f>SUMIFS(Concentrado!C$2:C847,Concentrado!$A$2:$A847,"="&amp;$A22,Concentrado!$B$2:$B847, "=Durango")</f>
        <v>5178</v>
      </c>
      <c r="C22" s="11">
        <f>SUMIFS(Concentrado!D$2:D847,Concentrado!$A$2:$A847,"="&amp;$A22,Concentrado!$B$2:$B847, "=Durango")</f>
        <v>4130</v>
      </c>
      <c r="D22" s="11">
        <f>SUMIFS(Concentrado!E$2:E847,Concentrado!$A$2:$A847,"="&amp;$A22,Concentrado!$B$2:$B847, "=Durango")</f>
        <v>3</v>
      </c>
      <c r="E22" s="11">
        <f>SUMIFS(Concentrado!F$2:F847,Concentrado!$A$2:$A847,"="&amp;$A22,Concentrado!$B$2:$B847, "=Durango")</f>
        <v>9311</v>
      </c>
    </row>
    <row r="23" spans="1:5" x14ac:dyDescent="0.25">
      <c r="A23" s="8">
        <v>2019</v>
      </c>
      <c r="B23" s="11">
        <f>SUMIFS(Concentrado!C$2:C848,Concentrado!$A$2:$A848,"="&amp;$A23,Concentrado!$B$2:$B848, "=Durango")</f>
        <v>5610</v>
      </c>
      <c r="C23" s="11">
        <f>SUMIFS(Concentrado!D$2:D848,Concentrado!$A$2:$A848,"="&amp;$A23,Concentrado!$B$2:$B848, "=Durango")</f>
        <v>4515</v>
      </c>
      <c r="D23" s="11">
        <f>SUMIFS(Concentrado!E$2:E848,Concentrado!$A$2:$A848,"="&amp;$A23,Concentrado!$B$2:$B848, "=Durango")</f>
        <v>3</v>
      </c>
      <c r="E23" s="11">
        <f>SUMIFS(Concentrado!F$2:F848,Concentrado!$A$2:$A848,"="&amp;$A23,Concentrado!$B$2:$B848, "=Durango")</f>
        <v>10128</v>
      </c>
    </row>
    <row r="24" spans="1:5" x14ac:dyDescent="0.25">
      <c r="A24" s="8">
        <v>2020</v>
      </c>
      <c r="B24" s="11">
        <f>SUMIFS(Concentrado!C$2:C849,Concentrado!$A$2:$A849,"="&amp;$A24,Concentrado!$B$2:$B849, "=Durango")</f>
        <v>8013</v>
      </c>
      <c r="C24" s="11">
        <f>SUMIFS(Concentrado!D$2:D849,Concentrado!$A$2:$A849,"="&amp;$A24,Concentrado!$B$2:$B849, "=Durango")</f>
        <v>5929</v>
      </c>
      <c r="D24" s="11">
        <f>SUMIFS(Concentrado!E$2:E849,Concentrado!$A$2:$A849,"="&amp;$A24,Concentrado!$B$2:$B849, "=Durango")</f>
        <v>3</v>
      </c>
      <c r="E24" s="11">
        <f>SUMIFS(Concentrado!F$2:F849,Concentrado!$A$2:$A849,"="&amp;$A24,Concentrado!$B$2:$B849, "=Durango")</f>
        <v>13945</v>
      </c>
    </row>
    <row r="25" spans="1:5" x14ac:dyDescent="0.25">
      <c r="A25" s="8">
        <v>2021</v>
      </c>
      <c r="B25" s="11">
        <f>SUMIFS(Concentrado!C$2:C850,Concentrado!$A$2:$A850,"="&amp;$A25,Concentrado!$B$2:$B850, "=Durango")</f>
        <v>7696</v>
      </c>
      <c r="C25" s="11">
        <f>SUMIFS(Concentrado!D$2:D850,Concentrado!$A$2:$A850,"="&amp;$A25,Concentrado!$B$2:$B850, "=Durango")</f>
        <v>6051</v>
      </c>
      <c r="D25" s="11">
        <f>SUMIFS(Concentrado!E$2:E850,Concentrado!$A$2:$A850,"="&amp;$A25,Concentrado!$B$2:$B850, "=Durango")</f>
        <v>3</v>
      </c>
      <c r="E25" s="11">
        <f>SUMIFS(Concentrado!F$2:F850,Concentrado!$A$2:$A850,"="&amp;$A25,Concentrado!$B$2:$B850, "=Durango")</f>
        <v>13750</v>
      </c>
    </row>
    <row r="26" spans="1:5" x14ac:dyDescent="0.25">
      <c r="A26" s="8">
        <v>2022</v>
      </c>
      <c r="B26" s="11">
        <f>SUMIFS(Concentrado!C$2:C851,Concentrado!$A$2:$A851,"="&amp;$A26,Concentrado!$B$2:$B851, "=Durango")</f>
        <v>6630</v>
      </c>
      <c r="C26" s="11">
        <f>SUMIFS(Concentrado!D$2:D851,Concentrado!$A$2:$A851,"="&amp;$A26,Concentrado!$B$2:$B851, "=Durango")</f>
        <v>5076</v>
      </c>
      <c r="D26" s="11">
        <f>SUMIFS(Concentrado!E$2:E851,Concentrado!$A$2:$A851,"="&amp;$A26,Concentrado!$B$2:$B851, "=Durango")</f>
        <v>4</v>
      </c>
      <c r="E26" s="11">
        <f>SUMIFS(Concentrado!F$2:F851,Concentrado!$A$2:$A851,"="&amp;$A26,Concentrado!$B$2:$B851, "=Durango")</f>
        <v>11710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"=Guanajuato")</f>
        <v>11794</v>
      </c>
      <c r="C2" s="11">
        <f>SUMIFS(Concentrado!D$2:D827,Concentrado!$A$2:$A827,"="&amp;$A2,Concentrado!$B$2:$B827, "=Guanajuato")</f>
        <v>9960</v>
      </c>
      <c r="D2" s="11">
        <f>SUMIFS(Concentrado!E$2:E827,Concentrado!$A$2:$A827,"="&amp;$A2,Concentrado!$B$2:$B827, "=Guanajuato")</f>
        <v>5</v>
      </c>
      <c r="E2" s="11">
        <f>SUMIFS(Concentrado!F$2:F827,Concentrado!$A$2:$A827,"="&amp;$A2,Concentrado!$B$2:$B827, "=Guanajuato")</f>
        <v>21759</v>
      </c>
    </row>
    <row r="3" spans="1:5" x14ac:dyDescent="0.25">
      <c r="A3" s="8">
        <v>1999</v>
      </c>
      <c r="B3" s="11">
        <f>SUMIFS(Concentrado!C$2:C828,Concentrado!$A$2:$A828,"="&amp;$A3,Concentrado!$B$2:$B828, "=Guanajuato")</f>
        <v>11900</v>
      </c>
      <c r="C3" s="11">
        <f>SUMIFS(Concentrado!D$2:D828,Concentrado!$A$2:$A828,"="&amp;$A3,Concentrado!$B$2:$B828, "=Guanajuato")</f>
        <v>9851</v>
      </c>
      <c r="D3" s="11">
        <f>SUMIFS(Concentrado!E$2:E828,Concentrado!$A$2:$A828,"="&amp;$A3,Concentrado!$B$2:$B828, "=Guanajuato")</f>
        <v>2</v>
      </c>
      <c r="E3" s="11">
        <f>SUMIFS(Concentrado!F$2:F828,Concentrado!$A$2:$A828,"="&amp;$A3,Concentrado!$B$2:$B828, "=Guanajuato")</f>
        <v>21753</v>
      </c>
    </row>
    <row r="4" spans="1:5" x14ac:dyDescent="0.25">
      <c r="A4" s="8">
        <v>2000</v>
      </c>
      <c r="B4" s="11">
        <f>SUMIFS(Concentrado!C$2:C829,Concentrado!$A$2:$A829,"="&amp;$A4,Concentrado!$B$2:$B829, "=Guanajuato")</f>
        <v>11784</v>
      </c>
      <c r="C4" s="11">
        <f>SUMIFS(Concentrado!D$2:D829,Concentrado!$A$2:$A829,"="&amp;$A4,Concentrado!$B$2:$B829, "=Guanajuato")</f>
        <v>9613</v>
      </c>
      <c r="D4" s="11">
        <f>SUMIFS(Concentrado!E$2:E829,Concentrado!$A$2:$A829,"="&amp;$A4,Concentrado!$B$2:$B829, "=Guanajuato")</f>
        <v>4</v>
      </c>
      <c r="E4" s="11">
        <f>SUMIFS(Concentrado!F$2:F829,Concentrado!$A$2:$A829,"="&amp;$A4,Concentrado!$B$2:$B829, "=Guanajuato")</f>
        <v>21401</v>
      </c>
    </row>
    <row r="5" spans="1:5" x14ac:dyDescent="0.25">
      <c r="A5" s="8">
        <v>2001</v>
      </c>
      <c r="B5" s="11">
        <f>SUMIFS(Concentrado!C$2:C830,Concentrado!$A$2:$A830,"="&amp;$A5,Concentrado!$B$2:$B830, "=Guanajuato")</f>
        <v>10988</v>
      </c>
      <c r="C5" s="11">
        <f>SUMIFS(Concentrado!D$2:D830,Concentrado!$A$2:$A830,"="&amp;$A5,Concentrado!$B$2:$B830, "=Guanajuato")</f>
        <v>9380</v>
      </c>
      <c r="D5" s="11">
        <f>SUMIFS(Concentrado!E$2:E830,Concentrado!$A$2:$A830,"="&amp;$A5,Concentrado!$B$2:$B830, "=Guanajuato")</f>
        <v>7</v>
      </c>
      <c r="E5" s="11">
        <f>SUMIFS(Concentrado!F$2:F830,Concentrado!$A$2:$A830,"="&amp;$A5,Concentrado!$B$2:$B830, "=Guanajuato")</f>
        <v>20375</v>
      </c>
    </row>
    <row r="6" spans="1:5" x14ac:dyDescent="0.25">
      <c r="A6" s="8">
        <v>2002</v>
      </c>
      <c r="B6" s="11">
        <f>SUMIFS(Concentrado!C$2:C831,Concentrado!$A$2:$A831,"="&amp;$A6,Concentrado!$B$2:$B831, "=Guanajuato")</f>
        <v>11958</v>
      </c>
      <c r="C6" s="11">
        <f>SUMIFS(Concentrado!D$2:D831,Concentrado!$A$2:$A831,"="&amp;$A6,Concentrado!$B$2:$B831, "=Guanajuato")</f>
        <v>10323</v>
      </c>
      <c r="D6" s="11">
        <f>SUMIFS(Concentrado!E$2:E831,Concentrado!$A$2:$A831,"="&amp;$A6,Concentrado!$B$2:$B831, "=Guanajuato")</f>
        <v>4</v>
      </c>
      <c r="E6" s="11">
        <f>SUMIFS(Concentrado!F$2:F831,Concentrado!$A$2:$A831,"="&amp;$A6,Concentrado!$B$2:$B831, "=Guanajuato")</f>
        <v>22285</v>
      </c>
    </row>
    <row r="7" spans="1:5" x14ac:dyDescent="0.25">
      <c r="A7" s="8">
        <v>2003</v>
      </c>
      <c r="B7" s="11">
        <f>SUMIFS(Concentrado!C$2:C832,Concentrado!$A$2:$A832,"="&amp;$A7,Concentrado!$B$2:$B832, "=Guanajuato")</f>
        <v>12093</v>
      </c>
      <c r="C7" s="11">
        <f>SUMIFS(Concentrado!D$2:D832,Concentrado!$A$2:$A832,"="&amp;$A7,Concentrado!$B$2:$B832, "=Guanajuato")</f>
        <v>10396</v>
      </c>
      <c r="D7" s="11">
        <f>SUMIFS(Concentrado!E$2:E832,Concentrado!$A$2:$A832,"="&amp;$A7,Concentrado!$B$2:$B832, "=Guanajuato")</f>
        <v>4</v>
      </c>
      <c r="E7" s="11">
        <f>SUMIFS(Concentrado!F$2:F832,Concentrado!$A$2:$A832,"="&amp;$A7,Concentrado!$B$2:$B832, "=Guanajuato")</f>
        <v>22493</v>
      </c>
    </row>
    <row r="8" spans="1:5" x14ac:dyDescent="0.25">
      <c r="A8" s="8">
        <v>2004</v>
      </c>
      <c r="B8" s="11">
        <f>SUMIFS(Concentrado!C$2:C833,Concentrado!$A$2:$A833,"="&amp;$A8,Concentrado!$B$2:$B833, "=Guanajuato")</f>
        <v>12034</v>
      </c>
      <c r="C8" s="11">
        <f>SUMIFS(Concentrado!D$2:D833,Concentrado!$A$2:$A833,"="&amp;$A8,Concentrado!$B$2:$B833, "=Guanajuato")</f>
        <v>10192</v>
      </c>
      <c r="D8" s="11">
        <f>SUMIFS(Concentrado!E$2:E833,Concentrado!$A$2:$A833,"="&amp;$A8,Concentrado!$B$2:$B833, "=Guanajuato")</f>
        <v>11</v>
      </c>
      <c r="E8" s="11">
        <f>SUMIFS(Concentrado!F$2:F833,Concentrado!$A$2:$A833,"="&amp;$A8,Concentrado!$B$2:$B833, "=Guanajuato")</f>
        <v>22237</v>
      </c>
    </row>
    <row r="9" spans="1:5" x14ac:dyDescent="0.25">
      <c r="A9" s="8">
        <v>2005</v>
      </c>
      <c r="B9" s="11">
        <f>SUMIFS(Concentrado!C$2:C834,Concentrado!$A$2:$A834,"="&amp;$A9,Concentrado!$B$2:$B834, "=Guanajuato")</f>
        <v>12578</v>
      </c>
      <c r="C9" s="11">
        <f>SUMIFS(Concentrado!D$2:D834,Concentrado!$A$2:$A834,"="&amp;$A9,Concentrado!$B$2:$B834, "=Guanajuato")</f>
        <v>10820</v>
      </c>
      <c r="D9" s="11">
        <f>SUMIFS(Concentrado!E$2:E834,Concentrado!$A$2:$A834,"="&amp;$A9,Concentrado!$B$2:$B834, "=Guanajuato")</f>
        <v>4</v>
      </c>
      <c r="E9" s="11">
        <f>SUMIFS(Concentrado!F$2:F834,Concentrado!$A$2:$A834,"="&amp;$A9,Concentrado!$B$2:$B834, "=Guanajuato")</f>
        <v>23402</v>
      </c>
    </row>
    <row r="10" spans="1:5" x14ac:dyDescent="0.25">
      <c r="A10" s="8">
        <v>2006</v>
      </c>
      <c r="B10" s="11">
        <f>SUMIFS(Concentrado!C$2:C835,Concentrado!$A$2:$A835,"="&amp;$A10,Concentrado!$B$2:$B835, "=Guanajuato")</f>
        <v>12436</v>
      </c>
      <c r="C10" s="11">
        <f>SUMIFS(Concentrado!D$2:D835,Concentrado!$A$2:$A835,"="&amp;$A10,Concentrado!$B$2:$B835, "=Guanajuato")</f>
        <v>10528</v>
      </c>
      <c r="D10" s="11">
        <f>SUMIFS(Concentrado!E$2:E835,Concentrado!$A$2:$A835,"="&amp;$A10,Concentrado!$B$2:$B835, "=Guanajuato")</f>
        <v>9</v>
      </c>
      <c r="E10" s="11">
        <f>SUMIFS(Concentrado!F$2:F835,Concentrado!$A$2:$A835,"="&amp;$A10,Concentrado!$B$2:$B835, "=Guanajuato")</f>
        <v>22973</v>
      </c>
    </row>
    <row r="11" spans="1:5" x14ac:dyDescent="0.25">
      <c r="A11" s="8">
        <v>2007</v>
      </c>
      <c r="B11" s="11">
        <f>SUMIFS(Concentrado!C$2:C836,Concentrado!$A$2:$A836,"="&amp;$A11,Concentrado!$B$2:$B836, "=Guanajuato")</f>
        <v>12873</v>
      </c>
      <c r="C11" s="11">
        <f>SUMIFS(Concentrado!D$2:D836,Concentrado!$A$2:$A836,"="&amp;$A11,Concentrado!$B$2:$B836, "=Guanajuato")</f>
        <v>10784</v>
      </c>
      <c r="D11" s="11">
        <f>SUMIFS(Concentrado!E$2:E836,Concentrado!$A$2:$A836,"="&amp;$A11,Concentrado!$B$2:$B836, "=Guanajuato")</f>
        <v>7</v>
      </c>
      <c r="E11" s="11">
        <f>SUMIFS(Concentrado!F$2:F836,Concentrado!$A$2:$A836,"="&amp;$A11,Concentrado!$B$2:$B836, "=Guanajuato")</f>
        <v>23664</v>
      </c>
    </row>
    <row r="12" spans="1:5" x14ac:dyDescent="0.25">
      <c r="A12" s="8">
        <v>2008</v>
      </c>
      <c r="B12" s="11">
        <f>SUMIFS(Concentrado!C$2:C837,Concentrado!$A$2:$A837,"="&amp;$A12,Concentrado!$B$2:$B837, "=Guanajuato")</f>
        <v>13793</v>
      </c>
      <c r="C12" s="11">
        <f>SUMIFS(Concentrado!D$2:D837,Concentrado!$A$2:$A837,"="&amp;$A12,Concentrado!$B$2:$B837, "=Guanajuato")</f>
        <v>11303</v>
      </c>
      <c r="D12" s="11">
        <f>SUMIFS(Concentrado!E$2:E837,Concentrado!$A$2:$A837,"="&amp;$A12,Concentrado!$B$2:$B837, "=Guanajuato")</f>
        <v>8</v>
      </c>
      <c r="E12" s="11">
        <f>SUMIFS(Concentrado!F$2:F837,Concentrado!$A$2:$A837,"="&amp;$A12,Concentrado!$B$2:$B837, "=Guanajuato")</f>
        <v>25104</v>
      </c>
    </row>
    <row r="13" spans="1:5" x14ac:dyDescent="0.25">
      <c r="A13" s="8">
        <v>2009</v>
      </c>
      <c r="B13" s="11">
        <f>SUMIFS(Concentrado!C$2:C838,Concentrado!$A$2:$A838,"="&amp;$A13,Concentrado!$B$2:$B838, "=Guanajuato")</f>
        <v>13900</v>
      </c>
      <c r="C13" s="11">
        <f>SUMIFS(Concentrado!D$2:D838,Concentrado!$A$2:$A838,"="&amp;$A13,Concentrado!$B$2:$B838, "=Guanajuato")</f>
        <v>11519</v>
      </c>
      <c r="D13" s="11">
        <f>SUMIFS(Concentrado!E$2:E838,Concentrado!$A$2:$A838,"="&amp;$A13,Concentrado!$B$2:$B838, "=Guanajuato")</f>
        <v>3</v>
      </c>
      <c r="E13" s="11">
        <f>SUMIFS(Concentrado!F$2:F838,Concentrado!$A$2:$A838,"="&amp;$A13,Concentrado!$B$2:$B838, "=Guanajuato")</f>
        <v>25422</v>
      </c>
    </row>
    <row r="14" spans="1:5" x14ac:dyDescent="0.25">
      <c r="A14" s="8">
        <v>2010</v>
      </c>
      <c r="B14" s="11">
        <f>SUMIFS(Concentrado!C$2:C839,Concentrado!$A$2:$A839,"="&amp;$A14,Concentrado!$B$2:$B839, "=Guanajuato")</f>
        <v>14706</v>
      </c>
      <c r="C14" s="11">
        <f>SUMIFS(Concentrado!D$2:D839,Concentrado!$A$2:$A839,"="&amp;$A14,Concentrado!$B$2:$B839, "=Guanajuato")</f>
        <v>12416</v>
      </c>
      <c r="D14" s="11">
        <f>SUMIFS(Concentrado!E$2:E839,Concentrado!$A$2:$A839,"="&amp;$A14,Concentrado!$B$2:$B839, "=Guanajuato")</f>
        <v>10</v>
      </c>
      <c r="E14" s="11">
        <f>SUMIFS(Concentrado!F$2:F839,Concentrado!$A$2:$A839,"="&amp;$A14,Concentrado!$B$2:$B839, "=Guanajuato")</f>
        <v>27132</v>
      </c>
    </row>
    <row r="15" spans="1:5" x14ac:dyDescent="0.25">
      <c r="A15" s="8">
        <v>2011</v>
      </c>
      <c r="B15" s="11">
        <f>SUMIFS(Concentrado!C$2:C840,Concentrado!$A$2:$A840,"="&amp;$A15,Concentrado!$B$2:$B840, "=Guanajuato")</f>
        <v>14624</v>
      </c>
      <c r="C15" s="11">
        <f>SUMIFS(Concentrado!D$2:D840,Concentrado!$A$2:$A840,"="&amp;$A15,Concentrado!$B$2:$B840, "=Guanajuato")</f>
        <v>11922</v>
      </c>
      <c r="D15" s="11">
        <f>SUMIFS(Concentrado!E$2:E840,Concentrado!$A$2:$A840,"="&amp;$A15,Concentrado!$B$2:$B840, "=Guanajuato")</f>
        <v>4</v>
      </c>
      <c r="E15" s="11">
        <f>SUMIFS(Concentrado!F$2:F840,Concentrado!$A$2:$A840,"="&amp;$A15,Concentrado!$B$2:$B840, "=Guanajuato")</f>
        <v>26550</v>
      </c>
    </row>
    <row r="16" spans="1:5" x14ac:dyDescent="0.25">
      <c r="A16" s="8">
        <v>2012</v>
      </c>
      <c r="B16" s="11">
        <f>SUMIFS(Concentrado!C$2:C841,Concentrado!$A$2:$A841,"="&amp;$A16,Concentrado!$B$2:$B841, "=Guanajuato")</f>
        <v>15143</v>
      </c>
      <c r="C16" s="11">
        <f>SUMIFS(Concentrado!D$2:D841,Concentrado!$A$2:$A841,"="&amp;$A16,Concentrado!$B$2:$B841, "=Guanajuato")</f>
        <v>12299</v>
      </c>
      <c r="D16" s="11">
        <f>SUMIFS(Concentrado!E$2:E841,Concentrado!$A$2:$A841,"="&amp;$A16,Concentrado!$B$2:$B841, "=Guanajuato")</f>
        <v>12</v>
      </c>
      <c r="E16" s="11">
        <f>SUMIFS(Concentrado!F$2:F841,Concentrado!$A$2:$A841,"="&amp;$A16,Concentrado!$B$2:$B841, "=Guanajuato")</f>
        <v>27454</v>
      </c>
    </row>
    <row r="17" spans="1:5" x14ac:dyDescent="0.25">
      <c r="A17" s="8">
        <v>2013</v>
      </c>
      <c r="B17" s="11">
        <f>SUMIFS(Concentrado!C$2:C842,Concentrado!$A$2:$A842,"="&amp;$A17,Concentrado!$B$2:$B842, "=Guanajuato")</f>
        <v>15726</v>
      </c>
      <c r="C17" s="11">
        <f>SUMIFS(Concentrado!D$2:D842,Concentrado!$A$2:$A842,"="&amp;$A17,Concentrado!$B$2:$B842, "=Guanajuato")</f>
        <v>12925</v>
      </c>
      <c r="D17" s="11">
        <f>SUMIFS(Concentrado!E$2:E842,Concentrado!$A$2:$A842,"="&amp;$A17,Concentrado!$B$2:$B842, "=Guanajuato")</f>
        <v>6</v>
      </c>
      <c r="E17" s="11">
        <f>SUMIFS(Concentrado!F$2:F842,Concentrado!$A$2:$A842,"="&amp;$A17,Concentrado!$B$2:$B842, "=Guanajuato")</f>
        <v>28657</v>
      </c>
    </row>
    <row r="18" spans="1:5" x14ac:dyDescent="0.25">
      <c r="A18" s="8">
        <v>2014</v>
      </c>
      <c r="B18" s="11">
        <f>SUMIFS(Concentrado!C$2:C843,Concentrado!$A$2:$A843,"="&amp;$A18,Concentrado!$B$2:$B843, "=Guanajuato")</f>
        <v>16326</v>
      </c>
      <c r="C18" s="11">
        <f>SUMIFS(Concentrado!D$2:D843,Concentrado!$A$2:$A843,"="&amp;$A18,Concentrado!$B$2:$B843, "=Guanajuato")</f>
        <v>13143</v>
      </c>
      <c r="D18" s="11">
        <f>SUMIFS(Concentrado!E$2:E843,Concentrado!$A$2:$A843,"="&amp;$A18,Concentrado!$B$2:$B843, "=Guanajuato")</f>
        <v>5</v>
      </c>
      <c r="E18" s="11">
        <f>SUMIFS(Concentrado!F$2:F843,Concentrado!$A$2:$A843,"="&amp;$A18,Concentrado!$B$2:$B843, "=Guanajuato")</f>
        <v>29474</v>
      </c>
    </row>
    <row r="19" spans="1:5" x14ac:dyDescent="0.25">
      <c r="A19" s="8">
        <v>2015</v>
      </c>
      <c r="B19" s="11">
        <f>SUMIFS(Concentrado!C$2:C844,Concentrado!$A$2:$A844,"="&amp;$A19,Concentrado!$B$2:$B844, "=Guanajuato")</f>
        <v>16824</v>
      </c>
      <c r="C19" s="11">
        <f>SUMIFS(Concentrado!D$2:D844,Concentrado!$A$2:$A844,"="&amp;$A19,Concentrado!$B$2:$B844, "=Guanajuato")</f>
        <v>13342</v>
      </c>
      <c r="D19" s="11">
        <f>SUMIFS(Concentrado!E$2:E844,Concentrado!$A$2:$A844,"="&amp;$A19,Concentrado!$B$2:$B844, "=Guanajuato")</f>
        <v>4</v>
      </c>
      <c r="E19" s="11">
        <f>SUMIFS(Concentrado!F$2:F844,Concentrado!$A$2:$A844,"="&amp;$A19,Concentrado!$B$2:$B844, "=Guanajuato")</f>
        <v>30170</v>
      </c>
    </row>
    <row r="20" spans="1:5" x14ac:dyDescent="0.25">
      <c r="A20" s="8">
        <v>2016</v>
      </c>
      <c r="B20" s="11">
        <f>SUMIFS(Concentrado!C$2:C845,Concentrado!$A$2:$A845,"="&amp;$A20,Concentrado!$B$2:$B845, "=Guanajuato")</f>
        <v>17936</v>
      </c>
      <c r="C20" s="11">
        <f>SUMIFS(Concentrado!D$2:D845,Concentrado!$A$2:$A845,"="&amp;$A20,Concentrado!$B$2:$B845, "=Guanajuato")</f>
        <v>14248</v>
      </c>
      <c r="D20" s="11">
        <f>SUMIFS(Concentrado!E$2:E845,Concentrado!$A$2:$A845,"="&amp;$A20,Concentrado!$B$2:$B845, "=Guanajuato")</f>
        <v>18</v>
      </c>
      <c r="E20" s="11">
        <f>SUMIFS(Concentrado!F$2:F845,Concentrado!$A$2:$A845,"="&amp;$A20,Concentrado!$B$2:$B845, "=Guanajuato")</f>
        <v>32202</v>
      </c>
    </row>
    <row r="21" spans="1:5" x14ac:dyDescent="0.25">
      <c r="A21" s="8">
        <v>2017</v>
      </c>
      <c r="B21" s="11">
        <f>SUMIFS(Concentrado!C$2:C846,Concentrado!$A$2:$A846,"="&amp;$A21,Concentrado!$B$2:$B846, "=Guanajuato")</f>
        <v>19674</v>
      </c>
      <c r="C21" s="11">
        <f>SUMIFS(Concentrado!D$2:D846,Concentrado!$A$2:$A846,"="&amp;$A21,Concentrado!$B$2:$B846, "=Guanajuato")</f>
        <v>15120</v>
      </c>
      <c r="D21" s="11">
        <f>SUMIFS(Concentrado!E$2:E846,Concentrado!$A$2:$A846,"="&amp;$A21,Concentrado!$B$2:$B846, "=Guanajuato")</f>
        <v>0</v>
      </c>
      <c r="E21" s="11">
        <f>SUMIFS(Concentrado!F$2:F846,Concentrado!$A$2:$A846,"="&amp;$A21,Concentrado!$B$2:$B846, "=Guanajuato")</f>
        <v>34794</v>
      </c>
    </row>
    <row r="22" spans="1:5" x14ac:dyDescent="0.25">
      <c r="A22" s="8">
        <v>2018</v>
      </c>
      <c r="B22" s="11">
        <f>SUMIFS(Concentrado!C$2:C847,Concentrado!$A$2:$A847,"="&amp;$A22,Concentrado!$B$2:$B847, "=Guanajuato")</f>
        <v>20550</v>
      </c>
      <c r="C22" s="11">
        <f>SUMIFS(Concentrado!D$2:D847,Concentrado!$A$2:$A847,"="&amp;$A22,Concentrado!$B$2:$B847, "=Guanajuato")</f>
        <v>15322</v>
      </c>
      <c r="D22" s="11">
        <f>SUMIFS(Concentrado!E$2:E847,Concentrado!$A$2:$A847,"="&amp;$A22,Concentrado!$B$2:$B847, "=Guanajuato")</f>
        <v>8</v>
      </c>
      <c r="E22" s="11">
        <f>SUMIFS(Concentrado!F$2:F847,Concentrado!$A$2:$A847,"="&amp;$A22,Concentrado!$B$2:$B847, "=Guanajuato")</f>
        <v>35880</v>
      </c>
    </row>
    <row r="23" spans="1:5" x14ac:dyDescent="0.25">
      <c r="A23" s="8">
        <v>2019</v>
      </c>
      <c r="B23" s="11">
        <f>SUMIFS(Concentrado!C$2:C848,Concentrado!$A$2:$A848,"="&amp;$A23,Concentrado!$B$2:$B848, "=Guanajuato")</f>
        <v>21586</v>
      </c>
      <c r="C23" s="11">
        <f>SUMIFS(Concentrado!D$2:D848,Concentrado!$A$2:$A848,"="&amp;$A23,Concentrado!$B$2:$B848, "=Guanajuato")</f>
        <v>15754</v>
      </c>
      <c r="D23" s="11">
        <f>SUMIFS(Concentrado!E$2:E848,Concentrado!$A$2:$A848,"="&amp;$A23,Concentrado!$B$2:$B848, "=Guanajuato")</f>
        <v>7</v>
      </c>
      <c r="E23" s="11">
        <f>SUMIFS(Concentrado!F$2:F848,Concentrado!$A$2:$A848,"="&amp;$A23,Concentrado!$B$2:$B848, "=Guanajuato")</f>
        <v>37347</v>
      </c>
    </row>
    <row r="24" spans="1:5" x14ac:dyDescent="0.25">
      <c r="A24" s="8">
        <v>2020</v>
      </c>
      <c r="B24" s="11">
        <f>SUMIFS(Concentrado!C$2:C849,Concentrado!$A$2:$A849,"="&amp;$A24,Concentrado!$B$2:$B849, "=Guanajuato")</f>
        <v>30678</v>
      </c>
      <c r="C24" s="11">
        <f>SUMIFS(Concentrado!D$2:D849,Concentrado!$A$2:$A849,"="&amp;$A24,Concentrado!$B$2:$B849, "=Guanajuato")</f>
        <v>20995</v>
      </c>
      <c r="D24" s="11">
        <f>SUMIFS(Concentrado!E$2:E849,Concentrado!$A$2:$A849,"="&amp;$A24,Concentrado!$B$2:$B849, "=Guanajuato")</f>
        <v>4</v>
      </c>
      <c r="E24" s="11">
        <f>SUMIFS(Concentrado!F$2:F849,Concentrado!$A$2:$A849,"="&amp;$A24,Concentrado!$B$2:$B849, "=Guanajuato")</f>
        <v>51677</v>
      </c>
    </row>
    <row r="25" spans="1:5" x14ac:dyDescent="0.25">
      <c r="A25" s="8">
        <v>2021</v>
      </c>
      <c r="B25" s="11">
        <f>SUMIFS(Concentrado!C$2:C850,Concentrado!$A$2:$A850,"="&amp;$A25,Concentrado!$B$2:$B850, "=Guanajuato")</f>
        <v>32593</v>
      </c>
      <c r="C25" s="11">
        <f>SUMIFS(Concentrado!D$2:D850,Concentrado!$A$2:$A850,"="&amp;$A25,Concentrado!$B$2:$B850, "=Guanajuato")</f>
        <v>23707</v>
      </c>
      <c r="D25" s="11">
        <f>SUMIFS(Concentrado!E$2:E850,Concentrado!$A$2:$A850,"="&amp;$A25,Concentrado!$B$2:$B850, "=Guanajuato")</f>
        <v>2</v>
      </c>
      <c r="E25" s="11">
        <f>SUMIFS(Concentrado!F$2:F850,Concentrado!$A$2:$A850,"="&amp;$A25,Concentrado!$B$2:$B850, "=Guanajuato")</f>
        <v>56302</v>
      </c>
    </row>
    <row r="26" spans="1:5" x14ac:dyDescent="0.25">
      <c r="A26" s="8">
        <v>2022</v>
      </c>
      <c r="B26" s="11">
        <f>SUMIFS(Concentrado!C$2:C851,Concentrado!$A$2:$A851,"="&amp;$A26,Concentrado!$B$2:$B851, "=Guanajuato")</f>
        <v>24531</v>
      </c>
      <c r="C26" s="11">
        <f>SUMIFS(Concentrado!D$2:D851,Concentrado!$A$2:$A851,"="&amp;$A26,Concentrado!$B$2:$B851, "=Guanajuato")</f>
        <v>18334</v>
      </c>
      <c r="D26" s="11">
        <f>SUMIFS(Concentrado!E$2:E851,Concentrado!$A$2:$A851,"="&amp;$A26,Concentrado!$B$2:$B851, "=Guanajuato")</f>
        <v>2</v>
      </c>
      <c r="E26" s="11">
        <f>SUMIFS(Concentrado!F$2:F851,Concentrado!$A$2:$A851,"="&amp;$A26,Concentrado!$B$2:$B851, "=Guanajuato")</f>
        <v>42867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"=Guerrero")</f>
        <v>6443</v>
      </c>
      <c r="C2" s="11">
        <f>SUMIFS(Concentrado!D$2:D827,Concentrado!$A$2:$A827,"="&amp;$A2,Concentrado!$B$2:$B827, "=Guerrero")</f>
        <v>4522</v>
      </c>
      <c r="D2" s="11">
        <f>SUMIFS(Concentrado!E$2:E827,Concentrado!$A$2:$A827,"="&amp;$A2,Concentrado!$B$2:$B827, "=Guerrero")</f>
        <v>7</v>
      </c>
      <c r="E2" s="11">
        <f>SUMIFS(Concentrado!F$2:F827,Concentrado!$A$2:$A827,"="&amp;$A2,Concentrado!$B$2:$B827, "=Guerrero")</f>
        <v>10972</v>
      </c>
    </row>
    <row r="3" spans="1:5" x14ac:dyDescent="0.25">
      <c r="A3" s="8">
        <v>1999</v>
      </c>
      <c r="B3" s="11">
        <f>SUMIFS(Concentrado!C$2:C828,Concentrado!$A$2:$A828,"="&amp;$A3,Concentrado!$B$2:$B828, "=Guerrero")</f>
        <v>6264</v>
      </c>
      <c r="C3" s="11">
        <f>SUMIFS(Concentrado!D$2:D828,Concentrado!$A$2:$A828,"="&amp;$A3,Concentrado!$B$2:$B828, "=Guerrero")</f>
        <v>4423</v>
      </c>
      <c r="D3" s="11">
        <f>SUMIFS(Concentrado!E$2:E828,Concentrado!$A$2:$A828,"="&amp;$A3,Concentrado!$B$2:$B828, "=Guerrero")</f>
        <v>6</v>
      </c>
      <c r="E3" s="11">
        <f>SUMIFS(Concentrado!F$2:F828,Concentrado!$A$2:$A828,"="&amp;$A3,Concentrado!$B$2:$B828, "=Guerrero")</f>
        <v>10693</v>
      </c>
    </row>
    <row r="4" spans="1:5" x14ac:dyDescent="0.25">
      <c r="A4" s="8">
        <v>2000</v>
      </c>
      <c r="B4" s="11">
        <f>SUMIFS(Concentrado!C$2:C829,Concentrado!$A$2:$A829,"="&amp;$A4,Concentrado!$B$2:$B829, "=Guerrero")</f>
        <v>6048</v>
      </c>
      <c r="C4" s="11">
        <f>SUMIFS(Concentrado!D$2:D829,Concentrado!$A$2:$A829,"="&amp;$A4,Concentrado!$B$2:$B829, "=Guerrero")</f>
        <v>4380</v>
      </c>
      <c r="D4" s="11">
        <f>SUMIFS(Concentrado!E$2:E829,Concentrado!$A$2:$A829,"="&amp;$A4,Concentrado!$B$2:$B829, "=Guerrero")</f>
        <v>4</v>
      </c>
      <c r="E4" s="11">
        <f>SUMIFS(Concentrado!F$2:F829,Concentrado!$A$2:$A829,"="&amp;$A4,Concentrado!$B$2:$B829, "=Guerrero")</f>
        <v>10432</v>
      </c>
    </row>
    <row r="5" spans="1:5" x14ac:dyDescent="0.25">
      <c r="A5" s="8">
        <v>2001</v>
      </c>
      <c r="B5" s="11">
        <f>SUMIFS(Concentrado!C$2:C830,Concentrado!$A$2:$A830,"="&amp;$A5,Concentrado!$B$2:$B830, "=Guerrero")</f>
        <v>6102</v>
      </c>
      <c r="C5" s="11">
        <f>SUMIFS(Concentrado!D$2:D830,Concentrado!$A$2:$A830,"="&amp;$A5,Concentrado!$B$2:$B830, "=Guerrero")</f>
        <v>4607</v>
      </c>
      <c r="D5" s="11">
        <f>SUMIFS(Concentrado!E$2:E830,Concentrado!$A$2:$A830,"="&amp;$A5,Concentrado!$B$2:$B830, "=Guerrero")</f>
        <v>6</v>
      </c>
      <c r="E5" s="11">
        <f>SUMIFS(Concentrado!F$2:F830,Concentrado!$A$2:$A830,"="&amp;$A5,Concentrado!$B$2:$B830, "=Guerrero")</f>
        <v>10715</v>
      </c>
    </row>
    <row r="6" spans="1:5" x14ac:dyDescent="0.25">
      <c r="A6" s="8">
        <v>2002</v>
      </c>
      <c r="B6" s="11">
        <f>SUMIFS(Concentrado!C$2:C831,Concentrado!$A$2:$A831,"="&amp;$A6,Concentrado!$B$2:$B831, "=Guerrero")</f>
        <v>6169</v>
      </c>
      <c r="C6" s="11">
        <f>SUMIFS(Concentrado!D$2:D831,Concentrado!$A$2:$A831,"="&amp;$A6,Concentrado!$B$2:$B831, "=Guerrero")</f>
        <v>4704</v>
      </c>
      <c r="D6" s="11">
        <f>SUMIFS(Concentrado!E$2:E831,Concentrado!$A$2:$A831,"="&amp;$A6,Concentrado!$B$2:$B831, "=Guerrero")</f>
        <v>9</v>
      </c>
      <c r="E6" s="11">
        <f>SUMIFS(Concentrado!F$2:F831,Concentrado!$A$2:$A831,"="&amp;$A6,Concentrado!$B$2:$B831, "=Guerrero")</f>
        <v>10882</v>
      </c>
    </row>
    <row r="7" spans="1:5" x14ac:dyDescent="0.25">
      <c r="A7" s="8">
        <v>2003</v>
      </c>
      <c r="B7" s="11">
        <f>SUMIFS(Concentrado!C$2:C832,Concentrado!$A$2:$A832,"="&amp;$A7,Concentrado!$B$2:$B832, "=Guerrero")</f>
        <v>6283</v>
      </c>
      <c r="C7" s="11">
        <f>SUMIFS(Concentrado!D$2:D832,Concentrado!$A$2:$A832,"="&amp;$A7,Concentrado!$B$2:$B832, "=Guerrero")</f>
        <v>5086</v>
      </c>
      <c r="D7" s="11">
        <f>SUMIFS(Concentrado!E$2:E832,Concentrado!$A$2:$A832,"="&amp;$A7,Concentrado!$B$2:$B832, "=Guerrero")</f>
        <v>12</v>
      </c>
      <c r="E7" s="11">
        <f>SUMIFS(Concentrado!F$2:F832,Concentrado!$A$2:$A832,"="&amp;$A7,Concentrado!$B$2:$B832, "=Guerrero")</f>
        <v>11381</v>
      </c>
    </row>
    <row r="8" spans="1:5" x14ac:dyDescent="0.25">
      <c r="A8" s="8">
        <v>2004</v>
      </c>
      <c r="B8" s="11">
        <f>SUMIFS(Concentrado!C$2:C833,Concentrado!$A$2:$A833,"="&amp;$A8,Concentrado!$B$2:$B833, "=Guerrero")</f>
        <v>6543</v>
      </c>
      <c r="C8" s="11">
        <f>SUMIFS(Concentrado!D$2:D833,Concentrado!$A$2:$A833,"="&amp;$A8,Concentrado!$B$2:$B833, "=Guerrero")</f>
        <v>5010</v>
      </c>
      <c r="D8" s="11">
        <f>SUMIFS(Concentrado!E$2:E833,Concentrado!$A$2:$A833,"="&amp;$A8,Concentrado!$B$2:$B833, "=Guerrero")</f>
        <v>8</v>
      </c>
      <c r="E8" s="11">
        <f>SUMIFS(Concentrado!F$2:F833,Concentrado!$A$2:$A833,"="&amp;$A8,Concentrado!$B$2:$B833, "=Guerrero")</f>
        <v>11561</v>
      </c>
    </row>
    <row r="9" spans="1:5" x14ac:dyDescent="0.25">
      <c r="A9" s="8">
        <v>2005</v>
      </c>
      <c r="B9" s="11">
        <f>SUMIFS(Concentrado!C$2:C834,Concentrado!$A$2:$A834,"="&amp;$A9,Concentrado!$B$2:$B834, "=Guerrero")</f>
        <v>6572</v>
      </c>
      <c r="C9" s="11">
        <f>SUMIFS(Concentrado!D$2:D834,Concentrado!$A$2:$A834,"="&amp;$A9,Concentrado!$B$2:$B834, "=Guerrero")</f>
        <v>5075</v>
      </c>
      <c r="D9" s="11">
        <f>SUMIFS(Concentrado!E$2:E834,Concentrado!$A$2:$A834,"="&amp;$A9,Concentrado!$B$2:$B834, "=Guerrero")</f>
        <v>4</v>
      </c>
      <c r="E9" s="11">
        <f>SUMIFS(Concentrado!F$2:F834,Concentrado!$A$2:$A834,"="&amp;$A9,Concentrado!$B$2:$B834, "=Guerrero")</f>
        <v>11651</v>
      </c>
    </row>
    <row r="10" spans="1:5" x14ac:dyDescent="0.25">
      <c r="A10" s="8">
        <v>2006</v>
      </c>
      <c r="B10" s="11">
        <f>SUMIFS(Concentrado!C$2:C835,Concentrado!$A$2:$A835,"="&amp;$A10,Concentrado!$B$2:$B835, "=Guerrero")</f>
        <v>6566</v>
      </c>
      <c r="C10" s="11">
        <f>SUMIFS(Concentrado!D$2:D835,Concentrado!$A$2:$A835,"="&amp;$A10,Concentrado!$B$2:$B835, "=Guerrero")</f>
        <v>5086</v>
      </c>
      <c r="D10" s="11">
        <f>SUMIFS(Concentrado!E$2:E835,Concentrado!$A$2:$A835,"="&amp;$A10,Concentrado!$B$2:$B835, "=Guerrero")</f>
        <v>4</v>
      </c>
      <c r="E10" s="11">
        <f>SUMIFS(Concentrado!F$2:F835,Concentrado!$A$2:$A835,"="&amp;$A10,Concentrado!$B$2:$B835, "=Guerrero")</f>
        <v>11656</v>
      </c>
    </row>
    <row r="11" spans="1:5" x14ac:dyDescent="0.25">
      <c r="A11" s="8">
        <v>2007</v>
      </c>
      <c r="B11" s="11">
        <f>SUMIFS(Concentrado!C$2:C836,Concentrado!$A$2:$A836,"="&amp;$A11,Concentrado!$B$2:$B836, "=Guerrero")</f>
        <v>7881</v>
      </c>
      <c r="C11" s="11">
        <f>SUMIFS(Concentrado!D$2:D836,Concentrado!$A$2:$A836,"="&amp;$A11,Concentrado!$B$2:$B836, "=Guerrero")</f>
        <v>5671</v>
      </c>
      <c r="D11" s="11">
        <f>SUMIFS(Concentrado!E$2:E836,Concentrado!$A$2:$A836,"="&amp;$A11,Concentrado!$B$2:$B836, "=Guerrero")</f>
        <v>3</v>
      </c>
      <c r="E11" s="11">
        <f>SUMIFS(Concentrado!F$2:F836,Concentrado!$A$2:$A836,"="&amp;$A11,Concentrado!$B$2:$B836, "=Guerrero")</f>
        <v>13555</v>
      </c>
    </row>
    <row r="12" spans="1:5" x14ac:dyDescent="0.25">
      <c r="A12" s="8">
        <v>2008</v>
      </c>
      <c r="B12" s="11">
        <f>SUMIFS(Concentrado!C$2:C837,Concentrado!$A$2:$A837,"="&amp;$A12,Concentrado!$B$2:$B837, "=Guerrero")</f>
        <v>8133</v>
      </c>
      <c r="C12" s="11">
        <f>SUMIFS(Concentrado!D$2:D837,Concentrado!$A$2:$A837,"="&amp;$A12,Concentrado!$B$2:$B837, "=Guerrero")</f>
        <v>6125</v>
      </c>
      <c r="D12" s="11">
        <f>SUMIFS(Concentrado!E$2:E837,Concentrado!$A$2:$A837,"="&amp;$A12,Concentrado!$B$2:$B837, "=Guerrero")</f>
        <v>4</v>
      </c>
      <c r="E12" s="11">
        <f>SUMIFS(Concentrado!F$2:F837,Concentrado!$A$2:$A837,"="&amp;$A12,Concentrado!$B$2:$B837, "=Guerrero")</f>
        <v>14262</v>
      </c>
    </row>
    <row r="13" spans="1:5" x14ac:dyDescent="0.25">
      <c r="A13" s="8">
        <v>2009</v>
      </c>
      <c r="B13" s="11">
        <f>SUMIFS(Concentrado!C$2:C838,Concentrado!$A$2:$A838,"="&amp;$A13,Concentrado!$B$2:$B838, "=Guerrero")</f>
        <v>9842</v>
      </c>
      <c r="C13" s="11">
        <f>SUMIFS(Concentrado!D$2:D838,Concentrado!$A$2:$A838,"="&amp;$A13,Concentrado!$B$2:$B838, "=Guerrero")</f>
        <v>6744</v>
      </c>
      <c r="D13" s="11">
        <f>SUMIFS(Concentrado!E$2:E838,Concentrado!$A$2:$A838,"="&amp;$A13,Concentrado!$B$2:$B838, "=Guerrero")</f>
        <v>17</v>
      </c>
      <c r="E13" s="11">
        <f>SUMIFS(Concentrado!F$2:F838,Concentrado!$A$2:$A838,"="&amp;$A13,Concentrado!$B$2:$B838, "=Guerrero")</f>
        <v>16603</v>
      </c>
    </row>
    <row r="14" spans="1:5" x14ac:dyDescent="0.25">
      <c r="A14" s="8">
        <v>2010</v>
      </c>
      <c r="B14" s="11">
        <f>SUMIFS(Concentrado!C$2:C839,Concentrado!$A$2:$A839,"="&amp;$A14,Concentrado!$B$2:$B839, "=Guerrero")</f>
        <v>9587</v>
      </c>
      <c r="C14" s="11">
        <f>SUMIFS(Concentrado!D$2:D839,Concentrado!$A$2:$A839,"="&amp;$A14,Concentrado!$B$2:$B839, "=Guerrero")</f>
        <v>6865</v>
      </c>
      <c r="D14" s="11">
        <f>SUMIFS(Concentrado!E$2:E839,Concentrado!$A$2:$A839,"="&amp;$A14,Concentrado!$B$2:$B839, "=Guerrero")</f>
        <v>20</v>
      </c>
      <c r="E14" s="11">
        <f>SUMIFS(Concentrado!F$2:F839,Concentrado!$A$2:$A839,"="&amp;$A14,Concentrado!$B$2:$B839, "=Guerrero")</f>
        <v>16472</v>
      </c>
    </row>
    <row r="15" spans="1:5" x14ac:dyDescent="0.25">
      <c r="A15" s="8">
        <v>2011</v>
      </c>
      <c r="B15" s="11">
        <f>SUMIFS(Concentrado!C$2:C840,Concentrado!$A$2:$A840,"="&amp;$A15,Concentrado!$B$2:$B840, "=Guerrero")</f>
        <v>10550</v>
      </c>
      <c r="C15" s="11">
        <f>SUMIFS(Concentrado!D$2:D840,Concentrado!$A$2:$A840,"="&amp;$A15,Concentrado!$B$2:$B840, "=Guerrero")</f>
        <v>7269</v>
      </c>
      <c r="D15" s="11">
        <f>SUMIFS(Concentrado!E$2:E840,Concentrado!$A$2:$A840,"="&amp;$A15,Concentrado!$B$2:$B840, "=Guerrero")</f>
        <v>22</v>
      </c>
      <c r="E15" s="11">
        <f>SUMIFS(Concentrado!F$2:F840,Concentrado!$A$2:$A840,"="&amp;$A15,Concentrado!$B$2:$B840, "=Guerrero")</f>
        <v>17841</v>
      </c>
    </row>
    <row r="16" spans="1:5" x14ac:dyDescent="0.25">
      <c r="A16" s="8">
        <v>2012</v>
      </c>
      <c r="B16" s="11">
        <f>SUMIFS(Concentrado!C$2:C841,Concentrado!$A$2:$A841,"="&amp;$A16,Concentrado!$B$2:$B841, "=Guerrero")</f>
        <v>10748</v>
      </c>
      <c r="C16" s="11">
        <f>SUMIFS(Concentrado!D$2:D841,Concentrado!$A$2:$A841,"="&amp;$A16,Concentrado!$B$2:$B841, "=Guerrero")</f>
        <v>7376</v>
      </c>
      <c r="D16" s="11">
        <f>SUMIFS(Concentrado!E$2:E841,Concentrado!$A$2:$A841,"="&amp;$A16,Concentrado!$B$2:$B841, "=Guerrero")</f>
        <v>13</v>
      </c>
      <c r="E16" s="11">
        <f>SUMIFS(Concentrado!F$2:F841,Concentrado!$A$2:$A841,"="&amp;$A16,Concentrado!$B$2:$B841, "=Guerrero")</f>
        <v>18137</v>
      </c>
    </row>
    <row r="17" spans="1:5" x14ac:dyDescent="0.25">
      <c r="A17" s="8">
        <v>2013</v>
      </c>
      <c r="B17" s="11">
        <f>SUMIFS(Concentrado!C$2:C842,Concentrado!$A$2:$A842,"="&amp;$A17,Concentrado!$B$2:$B842, "=Guerrero")</f>
        <v>10801</v>
      </c>
      <c r="C17" s="11">
        <f>SUMIFS(Concentrado!D$2:D842,Concentrado!$A$2:$A842,"="&amp;$A17,Concentrado!$B$2:$B842, "=Guerrero")</f>
        <v>7619</v>
      </c>
      <c r="D17" s="11">
        <f>SUMIFS(Concentrado!E$2:E842,Concentrado!$A$2:$A842,"="&amp;$A17,Concentrado!$B$2:$B842, "=Guerrero")</f>
        <v>49</v>
      </c>
      <c r="E17" s="11">
        <f>SUMIFS(Concentrado!F$2:F842,Concentrado!$A$2:$A842,"="&amp;$A17,Concentrado!$B$2:$B842, "=Guerrero")</f>
        <v>18469</v>
      </c>
    </row>
    <row r="18" spans="1:5" x14ac:dyDescent="0.25">
      <c r="A18" s="8">
        <v>2014</v>
      </c>
      <c r="B18" s="11">
        <f>SUMIFS(Concentrado!C$2:C843,Concentrado!$A$2:$A843,"="&amp;$A18,Concentrado!$B$2:$B843, "=Guerrero")</f>
        <v>10074</v>
      </c>
      <c r="C18" s="11">
        <f>SUMIFS(Concentrado!D$2:D843,Concentrado!$A$2:$A843,"="&amp;$A18,Concentrado!$B$2:$B843, "=Guerrero")</f>
        <v>7442</v>
      </c>
      <c r="D18" s="11">
        <f>SUMIFS(Concentrado!E$2:E843,Concentrado!$A$2:$A843,"="&amp;$A18,Concentrado!$B$2:$B843, "=Guerrero")</f>
        <v>24</v>
      </c>
      <c r="E18" s="11">
        <f>SUMIFS(Concentrado!F$2:F843,Concentrado!$A$2:$A843,"="&amp;$A18,Concentrado!$B$2:$B843, "=Guerrero")</f>
        <v>17540</v>
      </c>
    </row>
    <row r="19" spans="1:5" x14ac:dyDescent="0.25">
      <c r="A19" s="8">
        <v>2015</v>
      </c>
      <c r="B19" s="11">
        <f>SUMIFS(Concentrado!C$2:C844,Concentrado!$A$2:$A844,"="&amp;$A19,Concentrado!$B$2:$B844, "=Guerrero")</f>
        <v>11958</v>
      </c>
      <c r="C19" s="11">
        <f>SUMIFS(Concentrado!D$2:D844,Concentrado!$A$2:$A844,"="&amp;$A19,Concentrado!$B$2:$B844, "=Guerrero")</f>
        <v>8656</v>
      </c>
      <c r="D19" s="11">
        <f>SUMIFS(Concentrado!E$2:E844,Concentrado!$A$2:$A844,"="&amp;$A19,Concentrado!$B$2:$B844, "=Guerrero")</f>
        <v>31</v>
      </c>
      <c r="E19" s="11">
        <f>SUMIFS(Concentrado!F$2:F844,Concentrado!$A$2:$A844,"="&amp;$A19,Concentrado!$B$2:$B844, "=Guerrero")</f>
        <v>20645</v>
      </c>
    </row>
    <row r="20" spans="1:5" x14ac:dyDescent="0.25">
      <c r="A20" s="8">
        <v>2016</v>
      </c>
      <c r="B20" s="11">
        <f>SUMIFS(Concentrado!C$2:C845,Concentrado!$A$2:$A845,"="&amp;$A20,Concentrado!$B$2:$B845, "=Guerrero")</f>
        <v>11821</v>
      </c>
      <c r="C20" s="11">
        <f>SUMIFS(Concentrado!D$2:D845,Concentrado!$A$2:$A845,"="&amp;$A20,Concentrado!$B$2:$B845, "=Guerrero")</f>
        <v>8420</v>
      </c>
      <c r="D20" s="11">
        <f>SUMIFS(Concentrado!E$2:E845,Concentrado!$A$2:$A845,"="&amp;$A20,Concentrado!$B$2:$B845, "=Guerrero")</f>
        <v>29</v>
      </c>
      <c r="E20" s="11">
        <f>SUMIFS(Concentrado!F$2:F845,Concentrado!$A$2:$A845,"="&amp;$A20,Concentrado!$B$2:$B845, "=Guerrero")</f>
        <v>20270</v>
      </c>
    </row>
    <row r="21" spans="1:5" x14ac:dyDescent="0.25">
      <c r="A21" s="8">
        <v>2017</v>
      </c>
      <c r="B21" s="11">
        <f>SUMIFS(Concentrado!C$2:C846,Concentrado!$A$2:$A846,"="&amp;$A21,Concentrado!$B$2:$B846, "=Guerrero")</f>
        <v>11606</v>
      </c>
      <c r="C21" s="11">
        <f>SUMIFS(Concentrado!D$2:D846,Concentrado!$A$2:$A846,"="&amp;$A21,Concentrado!$B$2:$B846, "=Guerrero")</f>
        <v>8291</v>
      </c>
      <c r="D21" s="11">
        <f>SUMIFS(Concentrado!E$2:E846,Concentrado!$A$2:$A846,"="&amp;$A21,Concentrado!$B$2:$B846, "=Guerrero")</f>
        <v>13</v>
      </c>
      <c r="E21" s="11">
        <f>SUMIFS(Concentrado!F$2:F846,Concentrado!$A$2:$A846,"="&amp;$A21,Concentrado!$B$2:$B846, "=Guerrero")</f>
        <v>19910</v>
      </c>
    </row>
    <row r="22" spans="1:5" x14ac:dyDescent="0.25">
      <c r="A22" s="8">
        <v>2018</v>
      </c>
      <c r="B22" s="11">
        <f>SUMIFS(Concentrado!C$2:C847,Concentrado!$A$2:$A847,"="&amp;$A22,Concentrado!$B$2:$B847, "=Guerrero")</f>
        <v>10585</v>
      </c>
      <c r="C22" s="11">
        <f>SUMIFS(Concentrado!D$2:D847,Concentrado!$A$2:$A847,"="&amp;$A22,Concentrado!$B$2:$B847, "=Guerrero")</f>
        <v>7824</v>
      </c>
      <c r="D22" s="11">
        <f>SUMIFS(Concentrado!E$2:E847,Concentrado!$A$2:$A847,"="&amp;$A22,Concentrado!$B$2:$B847, "=Guerrero")</f>
        <v>1</v>
      </c>
      <c r="E22" s="11">
        <f>SUMIFS(Concentrado!F$2:F847,Concentrado!$A$2:$A847,"="&amp;$A22,Concentrado!$B$2:$B847, "=Guerrero")</f>
        <v>18410</v>
      </c>
    </row>
    <row r="23" spans="1:5" x14ac:dyDescent="0.25">
      <c r="A23" s="8">
        <v>2019</v>
      </c>
      <c r="B23" s="11">
        <f>SUMIFS(Concentrado!C$2:C848,Concentrado!$A$2:$A848,"="&amp;$A23,Concentrado!$B$2:$B848, "=Guerrero")</f>
        <v>11210</v>
      </c>
      <c r="C23" s="11">
        <f>SUMIFS(Concentrado!D$2:D848,Concentrado!$A$2:$A848,"="&amp;$A23,Concentrado!$B$2:$B848, "=Guerrero")</f>
        <v>8235</v>
      </c>
      <c r="D23" s="11">
        <f>SUMIFS(Concentrado!E$2:E848,Concentrado!$A$2:$A848,"="&amp;$A23,Concentrado!$B$2:$B848, "=Guerrero")</f>
        <v>3</v>
      </c>
      <c r="E23" s="11">
        <f>SUMIFS(Concentrado!F$2:F848,Concentrado!$A$2:$A848,"="&amp;$A23,Concentrado!$B$2:$B848, "=Guerrero")</f>
        <v>19448</v>
      </c>
    </row>
    <row r="24" spans="1:5" x14ac:dyDescent="0.25">
      <c r="A24" s="8">
        <v>2020</v>
      </c>
      <c r="B24" s="11">
        <f>SUMIFS(Concentrado!C$2:C849,Concentrado!$A$2:$A849,"="&amp;$A24,Concentrado!$B$2:$B849, "=Guerrero")</f>
        <v>15375</v>
      </c>
      <c r="C24" s="11">
        <f>SUMIFS(Concentrado!D$2:D849,Concentrado!$A$2:$A849,"="&amp;$A24,Concentrado!$B$2:$B849, "=Guerrero")</f>
        <v>10482</v>
      </c>
      <c r="D24" s="11">
        <f>SUMIFS(Concentrado!E$2:E849,Concentrado!$A$2:$A849,"="&amp;$A24,Concentrado!$B$2:$B849, "=Guerrero")</f>
        <v>2</v>
      </c>
      <c r="E24" s="11">
        <f>SUMIFS(Concentrado!F$2:F849,Concentrado!$A$2:$A849,"="&amp;$A24,Concentrado!$B$2:$B849, "=Guerrero")</f>
        <v>25859</v>
      </c>
    </row>
    <row r="25" spans="1:5" x14ac:dyDescent="0.25">
      <c r="A25" s="8">
        <v>2021</v>
      </c>
      <c r="B25" s="11">
        <f>SUMIFS(Concentrado!C$2:C850,Concentrado!$A$2:$A850,"="&amp;$A25,Concentrado!$B$2:$B850, "=Guerrero")</f>
        <v>16375</v>
      </c>
      <c r="C25" s="11">
        <f>SUMIFS(Concentrado!D$2:D850,Concentrado!$A$2:$A850,"="&amp;$A25,Concentrado!$B$2:$B850, "=Guerrero")</f>
        <v>11798</v>
      </c>
      <c r="D25" s="11">
        <f>SUMIFS(Concentrado!E$2:E850,Concentrado!$A$2:$A850,"="&amp;$A25,Concentrado!$B$2:$B850, "=Guerrero")</f>
        <v>4</v>
      </c>
      <c r="E25" s="11">
        <f>SUMIFS(Concentrado!F$2:F850,Concentrado!$A$2:$A850,"="&amp;$A25,Concentrado!$B$2:$B850, "=Guerrero")</f>
        <v>28177</v>
      </c>
    </row>
    <row r="26" spans="1:5" x14ac:dyDescent="0.25">
      <c r="A26" s="8">
        <v>2022</v>
      </c>
      <c r="B26" s="11">
        <f>SUMIFS(Concentrado!C$2:C851,Concentrado!$A$2:$A851,"="&amp;$A26,Concentrado!$B$2:$B851, "=Guerrero")</f>
        <v>11830</v>
      </c>
      <c r="C26" s="11">
        <f>SUMIFS(Concentrado!D$2:D851,Concentrado!$A$2:$A851,"="&amp;$A26,Concentrado!$B$2:$B851, "=Guerrero")</f>
        <v>8787</v>
      </c>
      <c r="D26" s="11">
        <f>SUMIFS(Concentrado!E$2:E851,Concentrado!$A$2:$A851,"="&amp;$A26,Concentrado!$B$2:$B851, "=Guerrero")</f>
        <v>2</v>
      </c>
      <c r="E26" s="11">
        <f>SUMIFS(Concentrado!F$2:F851,Concentrado!$A$2:$A851,"="&amp;$A26,Concentrado!$B$2:$B851, "=Guerrero")</f>
        <v>20619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"=Hidalgo")</f>
        <v>5669</v>
      </c>
      <c r="C2" s="11">
        <f>SUMIFS(Concentrado!D$2:D827,Concentrado!$A$2:$A827,"="&amp;$A2,Concentrado!$B$2:$B827, "=Hidalgo")</f>
        <v>4466</v>
      </c>
      <c r="D2" s="11">
        <f>SUMIFS(Concentrado!E$2:E827,Concentrado!$A$2:$A827,"="&amp;$A2,Concentrado!$B$2:$B827, "=Hidalgo")</f>
        <v>1</v>
      </c>
      <c r="E2" s="11">
        <f>SUMIFS(Concentrado!F$2:F827,Concentrado!$A$2:$A827,"="&amp;$A2,Concentrado!$B$2:$B827, "=Hidalgo")</f>
        <v>10136</v>
      </c>
    </row>
    <row r="3" spans="1:5" x14ac:dyDescent="0.25">
      <c r="A3" s="8">
        <v>1999</v>
      </c>
      <c r="B3" s="11">
        <f>SUMIFS(Concentrado!C$2:C828,Concentrado!$A$2:$A828,"="&amp;$A3,Concentrado!$B$2:$B828, "=Hidalgo")</f>
        <v>5568</v>
      </c>
      <c r="C3" s="11">
        <f>SUMIFS(Concentrado!D$2:D828,Concentrado!$A$2:$A828,"="&amp;$A3,Concentrado!$B$2:$B828, "=Hidalgo")</f>
        <v>4469</v>
      </c>
      <c r="D3" s="11">
        <f>SUMIFS(Concentrado!E$2:E828,Concentrado!$A$2:$A828,"="&amp;$A3,Concentrado!$B$2:$B828, "=Hidalgo")</f>
        <v>1</v>
      </c>
      <c r="E3" s="11">
        <f>SUMIFS(Concentrado!F$2:F828,Concentrado!$A$2:$A828,"="&amp;$A3,Concentrado!$B$2:$B828, "=Hidalgo")</f>
        <v>10038</v>
      </c>
    </row>
    <row r="4" spans="1:5" x14ac:dyDescent="0.25">
      <c r="A4" s="8">
        <v>2000</v>
      </c>
      <c r="B4" s="11">
        <f>SUMIFS(Concentrado!C$2:C829,Concentrado!$A$2:$A829,"="&amp;$A4,Concentrado!$B$2:$B829, "=Hidalgo")</f>
        <v>5083</v>
      </c>
      <c r="C4" s="11">
        <f>SUMIFS(Concentrado!D$2:D829,Concentrado!$A$2:$A829,"="&amp;$A4,Concentrado!$B$2:$B829, "=Hidalgo")</f>
        <v>4028</v>
      </c>
      <c r="D4" s="11">
        <f>SUMIFS(Concentrado!E$2:E829,Concentrado!$A$2:$A829,"="&amp;$A4,Concentrado!$B$2:$B829, "=Hidalgo")</f>
        <v>2</v>
      </c>
      <c r="E4" s="11">
        <f>SUMIFS(Concentrado!F$2:F829,Concentrado!$A$2:$A829,"="&amp;$A4,Concentrado!$B$2:$B829, "=Hidalgo")</f>
        <v>9113</v>
      </c>
    </row>
    <row r="5" spans="1:5" x14ac:dyDescent="0.25">
      <c r="A5" s="8">
        <v>2001</v>
      </c>
      <c r="B5" s="11">
        <f>SUMIFS(Concentrado!C$2:C830,Concentrado!$A$2:$A830,"="&amp;$A5,Concentrado!$B$2:$B830, "=Hidalgo")</f>
        <v>5420</v>
      </c>
      <c r="C5" s="11">
        <f>SUMIFS(Concentrado!D$2:D830,Concentrado!$A$2:$A830,"="&amp;$A5,Concentrado!$B$2:$B830, "=Hidalgo")</f>
        <v>4268</v>
      </c>
      <c r="D5" s="11">
        <f>SUMIFS(Concentrado!E$2:E830,Concentrado!$A$2:$A830,"="&amp;$A5,Concentrado!$B$2:$B830, "=Hidalgo")</f>
        <v>5</v>
      </c>
      <c r="E5" s="11">
        <f>SUMIFS(Concentrado!F$2:F830,Concentrado!$A$2:$A830,"="&amp;$A5,Concentrado!$B$2:$B830, "=Hidalgo")</f>
        <v>9693</v>
      </c>
    </row>
    <row r="6" spans="1:5" x14ac:dyDescent="0.25">
      <c r="A6" s="8">
        <v>2002</v>
      </c>
      <c r="B6" s="11">
        <f>SUMIFS(Concentrado!C$2:C831,Concentrado!$A$2:$A831,"="&amp;$A6,Concentrado!$B$2:$B831, "=Hidalgo")</f>
        <v>5748</v>
      </c>
      <c r="C6" s="11">
        <f>SUMIFS(Concentrado!D$2:D831,Concentrado!$A$2:$A831,"="&amp;$A6,Concentrado!$B$2:$B831, "=Hidalgo")</f>
        <v>4402</v>
      </c>
      <c r="D6" s="11">
        <f>SUMIFS(Concentrado!E$2:E831,Concentrado!$A$2:$A831,"="&amp;$A6,Concentrado!$B$2:$B831, "=Hidalgo")</f>
        <v>1</v>
      </c>
      <c r="E6" s="11">
        <f>SUMIFS(Concentrado!F$2:F831,Concentrado!$A$2:$A831,"="&amp;$A6,Concentrado!$B$2:$B831, "=Hidalgo")</f>
        <v>10151</v>
      </c>
    </row>
    <row r="7" spans="1:5" x14ac:dyDescent="0.25">
      <c r="A7" s="8">
        <v>2003</v>
      </c>
      <c r="B7" s="11">
        <f>SUMIFS(Concentrado!C$2:C832,Concentrado!$A$2:$A832,"="&amp;$A7,Concentrado!$B$2:$B832, "=Hidalgo")</f>
        <v>5661</v>
      </c>
      <c r="C7" s="11">
        <f>SUMIFS(Concentrado!D$2:D832,Concentrado!$A$2:$A832,"="&amp;$A7,Concentrado!$B$2:$B832, "=Hidalgo")</f>
        <v>4427</v>
      </c>
      <c r="D7" s="11">
        <f>SUMIFS(Concentrado!E$2:E832,Concentrado!$A$2:$A832,"="&amp;$A7,Concentrado!$B$2:$B832, "=Hidalgo")</f>
        <v>1</v>
      </c>
      <c r="E7" s="11">
        <f>SUMIFS(Concentrado!F$2:F832,Concentrado!$A$2:$A832,"="&amp;$A7,Concentrado!$B$2:$B832, "=Hidalgo")</f>
        <v>10089</v>
      </c>
    </row>
    <row r="8" spans="1:5" x14ac:dyDescent="0.25">
      <c r="A8" s="8">
        <v>2004</v>
      </c>
      <c r="B8" s="11">
        <f>SUMIFS(Concentrado!C$2:C833,Concentrado!$A$2:$A833,"="&amp;$A8,Concentrado!$B$2:$B833, "=Hidalgo")</f>
        <v>5888</v>
      </c>
      <c r="C8" s="11">
        <f>SUMIFS(Concentrado!D$2:D833,Concentrado!$A$2:$A833,"="&amp;$A8,Concentrado!$B$2:$B833, "=Hidalgo")</f>
        <v>4671</v>
      </c>
      <c r="D8" s="11">
        <f>SUMIFS(Concentrado!E$2:E833,Concentrado!$A$2:$A833,"="&amp;$A8,Concentrado!$B$2:$B833, "=Hidalgo")</f>
        <v>2</v>
      </c>
      <c r="E8" s="11">
        <f>SUMIFS(Concentrado!F$2:F833,Concentrado!$A$2:$A833,"="&amp;$A8,Concentrado!$B$2:$B833, "=Hidalgo")</f>
        <v>10561</v>
      </c>
    </row>
    <row r="9" spans="1:5" x14ac:dyDescent="0.25">
      <c r="A9" s="8">
        <v>2005</v>
      </c>
      <c r="B9" s="11">
        <f>SUMIFS(Concentrado!C$2:C834,Concentrado!$A$2:$A834,"="&amp;$A9,Concentrado!$B$2:$B834, "=Hidalgo")</f>
        <v>6043</v>
      </c>
      <c r="C9" s="11">
        <f>SUMIFS(Concentrado!D$2:D834,Concentrado!$A$2:$A834,"="&amp;$A9,Concentrado!$B$2:$B834, "=Hidalgo")</f>
        <v>4904</v>
      </c>
      <c r="D9" s="11">
        <f>SUMIFS(Concentrado!E$2:E834,Concentrado!$A$2:$A834,"="&amp;$A9,Concentrado!$B$2:$B834, "=Hidalgo")</f>
        <v>8</v>
      </c>
      <c r="E9" s="11">
        <f>SUMIFS(Concentrado!F$2:F834,Concentrado!$A$2:$A834,"="&amp;$A9,Concentrado!$B$2:$B834, "=Hidalgo")</f>
        <v>10955</v>
      </c>
    </row>
    <row r="10" spans="1:5" x14ac:dyDescent="0.25">
      <c r="A10" s="8">
        <v>2006</v>
      </c>
      <c r="B10" s="11">
        <f>SUMIFS(Concentrado!C$2:C835,Concentrado!$A$2:$A835,"="&amp;$A10,Concentrado!$B$2:$B835, "=Hidalgo")</f>
        <v>6064</v>
      </c>
      <c r="C10" s="11">
        <f>SUMIFS(Concentrado!D$2:D835,Concentrado!$A$2:$A835,"="&amp;$A10,Concentrado!$B$2:$B835, "=Hidalgo")</f>
        <v>4862</v>
      </c>
      <c r="D10" s="11">
        <f>SUMIFS(Concentrado!E$2:E835,Concentrado!$A$2:$A835,"="&amp;$A10,Concentrado!$B$2:$B835, "=Hidalgo")</f>
        <v>0</v>
      </c>
      <c r="E10" s="11">
        <f>SUMIFS(Concentrado!F$2:F835,Concentrado!$A$2:$A835,"="&amp;$A10,Concentrado!$B$2:$B835, "=Hidalgo")</f>
        <v>10926</v>
      </c>
    </row>
    <row r="11" spans="1:5" x14ac:dyDescent="0.25">
      <c r="A11" s="8">
        <v>2007</v>
      </c>
      <c r="B11" s="11">
        <f>SUMIFS(Concentrado!C$2:C836,Concentrado!$A$2:$A836,"="&amp;$A11,Concentrado!$B$2:$B836, "=Hidalgo")</f>
        <v>6351</v>
      </c>
      <c r="C11" s="11">
        <f>SUMIFS(Concentrado!D$2:D836,Concentrado!$A$2:$A836,"="&amp;$A11,Concentrado!$B$2:$B836, "=Hidalgo")</f>
        <v>5277</v>
      </c>
      <c r="D11" s="11">
        <f>SUMIFS(Concentrado!E$2:E836,Concentrado!$A$2:$A836,"="&amp;$A11,Concentrado!$B$2:$B836, "=Hidalgo")</f>
        <v>0</v>
      </c>
      <c r="E11" s="11">
        <f>SUMIFS(Concentrado!F$2:F836,Concentrado!$A$2:$A836,"="&amp;$A11,Concentrado!$B$2:$B836, "=Hidalgo")</f>
        <v>11628</v>
      </c>
    </row>
    <row r="12" spans="1:5" x14ac:dyDescent="0.25">
      <c r="A12" s="8">
        <v>2008</v>
      </c>
      <c r="B12" s="11">
        <f>SUMIFS(Concentrado!C$2:C837,Concentrado!$A$2:$A837,"="&amp;$A12,Concentrado!$B$2:$B837, "=Hidalgo")</f>
        <v>6784</v>
      </c>
      <c r="C12" s="11">
        <f>SUMIFS(Concentrado!D$2:D837,Concentrado!$A$2:$A837,"="&amp;$A12,Concentrado!$B$2:$B837, "=Hidalgo")</f>
        <v>5577</v>
      </c>
      <c r="D12" s="11">
        <f>SUMIFS(Concentrado!E$2:E837,Concentrado!$A$2:$A837,"="&amp;$A12,Concentrado!$B$2:$B837, "=Hidalgo")</f>
        <v>2</v>
      </c>
      <c r="E12" s="11">
        <f>SUMIFS(Concentrado!F$2:F837,Concentrado!$A$2:$A837,"="&amp;$A12,Concentrado!$B$2:$B837, "=Hidalgo")</f>
        <v>12363</v>
      </c>
    </row>
    <row r="13" spans="1:5" x14ac:dyDescent="0.25">
      <c r="A13" s="8">
        <v>2009</v>
      </c>
      <c r="B13" s="11">
        <f>SUMIFS(Concentrado!C$2:C838,Concentrado!$A$2:$A838,"="&amp;$A13,Concentrado!$B$2:$B838, "=Hidalgo")</f>
        <v>7264</v>
      </c>
      <c r="C13" s="11">
        <f>SUMIFS(Concentrado!D$2:D838,Concentrado!$A$2:$A838,"="&amp;$A13,Concentrado!$B$2:$B838, "=Hidalgo")</f>
        <v>5609</v>
      </c>
      <c r="D13" s="11">
        <f>SUMIFS(Concentrado!E$2:E838,Concentrado!$A$2:$A838,"="&amp;$A13,Concentrado!$B$2:$B838, "=Hidalgo")</f>
        <v>27</v>
      </c>
      <c r="E13" s="11">
        <f>SUMIFS(Concentrado!F$2:F838,Concentrado!$A$2:$A838,"="&amp;$A13,Concentrado!$B$2:$B838, "=Hidalgo")</f>
        <v>12900</v>
      </c>
    </row>
    <row r="14" spans="1:5" x14ac:dyDescent="0.25">
      <c r="A14" s="8">
        <v>2010</v>
      </c>
      <c r="B14" s="11">
        <f>SUMIFS(Concentrado!C$2:C839,Concentrado!$A$2:$A839,"="&amp;$A14,Concentrado!$B$2:$B839, "=Hidalgo")</f>
        <v>7149</v>
      </c>
      <c r="C14" s="11">
        <f>SUMIFS(Concentrado!D$2:D839,Concentrado!$A$2:$A839,"="&amp;$A14,Concentrado!$B$2:$B839, "=Hidalgo")</f>
        <v>5839</v>
      </c>
      <c r="D14" s="11">
        <f>SUMIFS(Concentrado!E$2:E839,Concentrado!$A$2:$A839,"="&amp;$A14,Concentrado!$B$2:$B839, "=Hidalgo")</f>
        <v>2</v>
      </c>
      <c r="E14" s="11">
        <f>SUMIFS(Concentrado!F$2:F839,Concentrado!$A$2:$A839,"="&amp;$A14,Concentrado!$B$2:$B839, "=Hidalgo")</f>
        <v>12990</v>
      </c>
    </row>
    <row r="15" spans="1:5" x14ac:dyDescent="0.25">
      <c r="A15" s="8">
        <v>2011</v>
      </c>
      <c r="B15" s="11">
        <f>SUMIFS(Concentrado!C$2:C840,Concentrado!$A$2:$A840,"="&amp;$A15,Concentrado!$B$2:$B840, "=Hidalgo")</f>
        <v>7233</v>
      </c>
      <c r="C15" s="11">
        <f>SUMIFS(Concentrado!D$2:D840,Concentrado!$A$2:$A840,"="&amp;$A15,Concentrado!$B$2:$B840, "=Hidalgo")</f>
        <v>5909</v>
      </c>
      <c r="D15" s="11">
        <f>SUMIFS(Concentrado!E$2:E840,Concentrado!$A$2:$A840,"="&amp;$A15,Concentrado!$B$2:$B840, "=Hidalgo")</f>
        <v>8</v>
      </c>
      <c r="E15" s="11">
        <f>SUMIFS(Concentrado!F$2:F840,Concentrado!$A$2:$A840,"="&amp;$A15,Concentrado!$B$2:$B840, "=Hidalgo")</f>
        <v>13150</v>
      </c>
    </row>
    <row r="16" spans="1:5" x14ac:dyDescent="0.25">
      <c r="A16" s="8">
        <v>2012</v>
      </c>
      <c r="B16" s="11">
        <f>SUMIFS(Concentrado!C$2:C841,Concentrado!$A$2:$A841,"="&amp;$A16,Concentrado!$B$2:$B841, "=Hidalgo")</f>
        <v>7168</v>
      </c>
      <c r="C16" s="11">
        <f>SUMIFS(Concentrado!D$2:D841,Concentrado!$A$2:$A841,"="&amp;$A16,Concentrado!$B$2:$B841, "=Hidalgo")</f>
        <v>6065</v>
      </c>
      <c r="D16" s="11">
        <f>SUMIFS(Concentrado!E$2:E841,Concentrado!$A$2:$A841,"="&amp;$A16,Concentrado!$B$2:$B841, "=Hidalgo")</f>
        <v>13</v>
      </c>
      <c r="E16" s="11">
        <f>SUMIFS(Concentrado!F$2:F841,Concentrado!$A$2:$A841,"="&amp;$A16,Concentrado!$B$2:$B841, "=Hidalgo")</f>
        <v>13246</v>
      </c>
    </row>
    <row r="17" spans="1:5" x14ac:dyDescent="0.25">
      <c r="A17" s="8">
        <v>2013</v>
      </c>
      <c r="B17" s="11">
        <f>SUMIFS(Concentrado!C$2:C842,Concentrado!$A$2:$A842,"="&amp;$A17,Concentrado!$B$2:$B842, "=Hidalgo")</f>
        <v>7520</v>
      </c>
      <c r="C17" s="11">
        <f>SUMIFS(Concentrado!D$2:D842,Concentrado!$A$2:$A842,"="&amp;$A17,Concentrado!$B$2:$B842, "=Hidalgo")</f>
        <v>6352</v>
      </c>
      <c r="D17" s="11">
        <f>SUMIFS(Concentrado!E$2:E842,Concentrado!$A$2:$A842,"="&amp;$A17,Concentrado!$B$2:$B842, "=Hidalgo")</f>
        <v>6</v>
      </c>
      <c r="E17" s="11">
        <f>SUMIFS(Concentrado!F$2:F842,Concentrado!$A$2:$A842,"="&amp;$A17,Concentrado!$B$2:$B842, "=Hidalgo")</f>
        <v>13878</v>
      </c>
    </row>
    <row r="18" spans="1:5" x14ac:dyDescent="0.25">
      <c r="A18" s="8">
        <v>2014</v>
      </c>
      <c r="B18" s="11">
        <f>SUMIFS(Concentrado!C$2:C843,Concentrado!$A$2:$A843,"="&amp;$A18,Concentrado!$B$2:$B843, "=Hidalgo")</f>
        <v>7719</v>
      </c>
      <c r="C18" s="11">
        <f>SUMIFS(Concentrado!D$2:D843,Concentrado!$A$2:$A843,"="&amp;$A18,Concentrado!$B$2:$B843, "=Hidalgo")</f>
        <v>6415</v>
      </c>
      <c r="D18" s="11">
        <f>SUMIFS(Concentrado!E$2:E843,Concentrado!$A$2:$A843,"="&amp;$A18,Concentrado!$B$2:$B843, "=Hidalgo")</f>
        <v>8</v>
      </c>
      <c r="E18" s="11">
        <f>SUMIFS(Concentrado!F$2:F843,Concentrado!$A$2:$A843,"="&amp;$A18,Concentrado!$B$2:$B843, "=Hidalgo")</f>
        <v>14142</v>
      </c>
    </row>
    <row r="19" spans="1:5" x14ac:dyDescent="0.25">
      <c r="A19" s="8">
        <v>2015</v>
      </c>
      <c r="B19" s="11">
        <f>SUMIFS(Concentrado!C$2:C844,Concentrado!$A$2:$A844,"="&amp;$A19,Concentrado!$B$2:$B844, "=Hidalgo")</f>
        <v>7861</v>
      </c>
      <c r="C19" s="11">
        <f>SUMIFS(Concentrado!D$2:D844,Concentrado!$A$2:$A844,"="&amp;$A19,Concentrado!$B$2:$B844, "=Hidalgo")</f>
        <v>6727</v>
      </c>
      <c r="D19" s="11">
        <f>SUMIFS(Concentrado!E$2:E844,Concentrado!$A$2:$A844,"="&amp;$A19,Concentrado!$B$2:$B844, "=Hidalgo")</f>
        <v>7</v>
      </c>
      <c r="E19" s="11">
        <f>SUMIFS(Concentrado!F$2:F844,Concentrado!$A$2:$A844,"="&amp;$A19,Concentrado!$B$2:$B844, "=Hidalgo")</f>
        <v>14595</v>
      </c>
    </row>
    <row r="20" spans="1:5" x14ac:dyDescent="0.25">
      <c r="A20" s="8">
        <v>2016</v>
      </c>
      <c r="B20" s="11">
        <f>SUMIFS(Concentrado!C$2:C845,Concentrado!$A$2:$A845,"="&amp;$A20,Concentrado!$B$2:$B845, "=Hidalgo")</f>
        <v>8475</v>
      </c>
      <c r="C20" s="11">
        <f>SUMIFS(Concentrado!D$2:D845,Concentrado!$A$2:$A845,"="&amp;$A20,Concentrado!$B$2:$B845, "=Hidalgo")</f>
        <v>6910</v>
      </c>
      <c r="D20" s="11">
        <f>SUMIFS(Concentrado!E$2:E845,Concentrado!$A$2:$A845,"="&amp;$A20,Concentrado!$B$2:$B845, "=Hidalgo")</f>
        <v>6</v>
      </c>
      <c r="E20" s="11">
        <f>SUMIFS(Concentrado!F$2:F845,Concentrado!$A$2:$A845,"="&amp;$A20,Concentrado!$B$2:$B845, "=Hidalgo")</f>
        <v>15391</v>
      </c>
    </row>
    <row r="21" spans="1:5" x14ac:dyDescent="0.25">
      <c r="A21" s="8">
        <v>2017</v>
      </c>
      <c r="B21" s="11">
        <f>SUMIFS(Concentrado!C$2:C846,Concentrado!$A$2:$A846,"="&amp;$A21,Concentrado!$B$2:$B846, "=Hidalgo")</f>
        <v>8526</v>
      </c>
      <c r="C21" s="11">
        <f>SUMIFS(Concentrado!D$2:D846,Concentrado!$A$2:$A846,"="&amp;$A21,Concentrado!$B$2:$B846, "=Hidalgo")</f>
        <v>7147</v>
      </c>
      <c r="D21" s="11">
        <f>SUMIFS(Concentrado!E$2:E846,Concentrado!$A$2:$A846,"="&amp;$A21,Concentrado!$B$2:$B846, "=Hidalgo")</f>
        <v>2</v>
      </c>
      <c r="E21" s="11">
        <f>SUMIFS(Concentrado!F$2:F846,Concentrado!$A$2:$A846,"="&amp;$A21,Concentrado!$B$2:$B846, "=Hidalgo")</f>
        <v>15675</v>
      </c>
    </row>
    <row r="22" spans="1:5" x14ac:dyDescent="0.25">
      <c r="A22" s="8">
        <v>2018</v>
      </c>
      <c r="B22" s="11">
        <f>SUMIFS(Concentrado!C$2:C847,Concentrado!$A$2:$A847,"="&amp;$A22,Concentrado!$B$2:$B847, "=Hidalgo")</f>
        <v>8691</v>
      </c>
      <c r="C22" s="11">
        <f>SUMIFS(Concentrado!D$2:D847,Concentrado!$A$2:$A847,"="&amp;$A22,Concentrado!$B$2:$B847, "=Hidalgo")</f>
        <v>7253</v>
      </c>
      <c r="D22" s="11">
        <f>SUMIFS(Concentrado!E$2:E847,Concentrado!$A$2:$A847,"="&amp;$A22,Concentrado!$B$2:$B847, "=Hidalgo")</f>
        <v>1</v>
      </c>
      <c r="E22" s="11">
        <f>SUMIFS(Concentrado!F$2:F847,Concentrado!$A$2:$A847,"="&amp;$A22,Concentrado!$B$2:$B847, "=Hidalgo")</f>
        <v>15945</v>
      </c>
    </row>
    <row r="23" spans="1:5" x14ac:dyDescent="0.25">
      <c r="A23" s="8">
        <v>2019</v>
      </c>
      <c r="B23" s="11">
        <f>SUMIFS(Concentrado!C$2:C848,Concentrado!$A$2:$A848,"="&amp;$A23,Concentrado!$B$2:$B848, "=Hidalgo")</f>
        <v>9137</v>
      </c>
      <c r="C23" s="11">
        <f>SUMIFS(Concentrado!D$2:D848,Concentrado!$A$2:$A848,"="&amp;$A23,Concentrado!$B$2:$B848, "=Hidalgo")</f>
        <v>7275</v>
      </c>
      <c r="D23" s="11">
        <f>SUMIFS(Concentrado!E$2:E848,Concentrado!$A$2:$A848,"="&amp;$A23,Concentrado!$B$2:$B848, "=Hidalgo")</f>
        <v>2</v>
      </c>
      <c r="E23" s="11">
        <f>SUMIFS(Concentrado!F$2:F848,Concentrado!$A$2:$A848,"="&amp;$A23,Concentrado!$B$2:$B848, "=Hidalgo")</f>
        <v>16414</v>
      </c>
    </row>
    <row r="24" spans="1:5" x14ac:dyDescent="0.25">
      <c r="A24" s="8">
        <v>2020</v>
      </c>
      <c r="B24" s="11">
        <f>SUMIFS(Concentrado!C$2:C849,Concentrado!$A$2:$A849,"="&amp;$A24,Concentrado!$B$2:$B849, "=Hidalgo")</f>
        <v>13071</v>
      </c>
      <c r="C24" s="11">
        <f>SUMIFS(Concentrado!D$2:D849,Concentrado!$A$2:$A849,"="&amp;$A24,Concentrado!$B$2:$B849, "=Hidalgo")</f>
        <v>9583</v>
      </c>
      <c r="D24" s="11">
        <f>SUMIFS(Concentrado!E$2:E849,Concentrado!$A$2:$A849,"="&amp;$A24,Concentrado!$B$2:$B849, "=Hidalgo")</f>
        <v>1</v>
      </c>
      <c r="E24" s="11">
        <f>SUMIFS(Concentrado!F$2:F849,Concentrado!$A$2:$A849,"="&amp;$A24,Concentrado!$B$2:$B849, "=Hidalgo")</f>
        <v>22655</v>
      </c>
    </row>
    <row r="25" spans="1:5" x14ac:dyDescent="0.25">
      <c r="A25" s="8">
        <v>2021</v>
      </c>
      <c r="B25" s="11">
        <f>SUMIFS(Concentrado!C$2:C850,Concentrado!$A$2:$A850,"="&amp;$A25,Concentrado!$B$2:$B850, "=Hidalgo")</f>
        <v>14557</v>
      </c>
      <c r="C25" s="11">
        <f>SUMIFS(Concentrado!D$2:D850,Concentrado!$A$2:$A850,"="&amp;$A25,Concentrado!$B$2:$B850, "=Hidalgo")</f>
        <v>10548</v>
      </c>
      <c r="D25" s="11">
        <f>SUMIFS(Concentrado!E$2:E850,Concentrado!$A$2:$A850,"="&amp;$A25,Concentrado!$B$2:$B850, "=Hidalgo")</f>
        <v>1</v>
      </c>
      <c r="E25" s="11">
        <f>SUMIFS(Concentrado!F$2:F850,Concentrado!$A$2:$A850,"="&amp;$A25,Concentrado!$B$2:$B850, "=Hidalgo")</f>
        <v>25106</v>
      </c>
    </row>
    <row r="26" spans="1:5" x14ac:dyDescent="0.25">
      <c r="A26" s="8">
        <v>2022</v>
      </c>
      <c r="B26" s="11">
        <f>SUMIFS(Concentrado!C$2:C851,Concentrado!$A$2:$A851,"="&amp;$A26,Concentrado!$B$2:$B851, "=Hidalgo")</f>
        <v>10217</v>
      </c>
      <c r="C26" s="11">
        <f>SUMIFS(Concentrado!D$2:D851,Concentrado!$A$2:$A851,"="&amp;$A26,Concentrado!$B$2:$B851, "=Hidalgo")</f>
        <v>8355</v>
      </c>
      <c r="D26" s="11">
        <f>SUMIFS(Concentrado!E$2:E851,Concentrado!$A$2:$A851,"="&amp;$A26,Concentrado!$B$2:$B851, "=Hidalgo")</f>
        <v>3</v>
      </c>
      <c r="E26" s="11">
        <f>SUMIFS(Concentrado!F$2:F851,Concentrado!$A$2:$A851,"="&amp;$A26,Concentrado!$B$2:$B851, "=Hidalgo")</f>
        <v>18575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"=Jalisco")</f>
        <v>16620</v>
      </c>
      <c r="C2" s="11">
        <f>SUMIFS(Concentrado!D$2:D827,Concentrado!$A$2:$A827,"="&amp;$A2,Concentrado!$B$2:$B827, "=Jalisco")</f>
        <v>14050</v>
      </c>
      <c r="D2" s="11">
        <f>SUMIFS(Concentrado!E$2:E827,Concentrado!$A$2:$A827,"="&amp;$A2,Concentrado!$B$2:$B827, "=Jalisco")</f>
        <v>12</v>
      </c>
      <c r="E2" s="11">
        <f>SUMIFS(Concentrado!F$2:F827,Concentrado!$A$2:$A827,"="&amp;$A2,Concentrado!$B$2:$B827, "=Jalisco")</f>
        <v>30682</v>
      </c>
    </row>
    <row r="3" spans="1:5" x14ac:dyDescent="0.25">
      <c r="A3" s="8">
        <v>1999</v>
      </c>
      <c r="B3" s="11">
        <f>SUMIFS(Concentrado!C$2:C828,Concentrado!$A$2:$A828,"="&amp;$A3,Concentrado!$B$2:$B828, "=Jalisco")</f>
        <v>17015</v>
      </c>
      <c r="C3" s="11">
        <f>SUMIFS(Concentrado!D$2:D828,Concentrado!$A$2:$A828,"="&amp;$A3,Concentrado!$B$2:$B828, "=Jalisco")</f>
        <v>14279</v>
      </c>
      <c r="D3" s="11">
        <f>SUMIFS(Concentrado!E$2:E828,Concentrado!$A$2:$A828,"="&amp;$A3,Concentrado!$B$2:$B828, "=Jalisco")</f>
        <v>6</v>
      </c>
      <c r="E3" s="11">
        <f>SUMIFS(Concentrado!F$2:F828,Concentrado!$A$2:$A828,"="&amp;$A3,Concentrado!$B$2:$B828, "=Jalisco")</f>
        <v>31300</v>
      </c>
    </row>
    <row r="4" spans="1:5" x14ac:dyDescent="0.25">
      <c r="A4" s="8">
        <v>2000</v>
      </c>
      <c r="B4" s="11">
        <f>SUMIFS(Concentrado!C$2:C829,Concentrado!$A$2:$A829,"="&amp;$A4,Concentrado!$B$2:$B829, "=Jalisco")</f>
        <v>16793</v>
      </c>
      <c r="C4" s="11">
        <f>SUMIFS(Concentrado!D$2:D829,Concentrado!$A$2:$A829,"="&amp;$A4,Concentrado!$B$2:$B829, "=Jalisco")</f>
        <v>14140</v>
      </c>
      <c r="D4" s="11">
        <f>SUMIFS(Concentrado!E$2:E829,Concentrado!$A$2:$A829,"="&amp;$A4,Concentrado!$B$2:$B829, "=Jalisco")</f>
        <v>3</v>
      </c>
      <c r="E4" s="11">
        <f>SUMIFS(Concentrado!F$2:F829,Concentrado!$A$2:$A829,"="&amp;$A4,Concentrado!$B$2:$B829, "=Jalisco")</f>
        <v>30936</v>
      </c>
    </row>
    <row r="5" spans="1:5" x14ac:dyDescent="0.25">
      <c r="A5" s="8">
        <v>2001</v>
      </c>
      <c r="B5" s="11">
        <f>SUMIFS(Concentrado!C$2:C830,Concentrado!$A$2:$A830,"="&amp;$A5,Concentrado!$B$2:$B830, "=Jalisco")</f>
        <v>16843</v>
      </c>
      <c r="C5" s="11">
        <f>SUMIFS(Concentrado!D$2:D830,Concentrado!$A$2:$A830,"="&amp;$A5,Concentrado!$B$2:$B830, "=Jalisco")</f>
        <v>13880</v>
      </c>
      <c r="D5" s="11">
        <f>SUMIFS(Concentrado!E$2:E830,Concentrado!$A$2:$A830,"="&amp;$A5,Concentrado!$B$2:$B830, "=Jalisco")</f>
        <v>18</v>
      </c>
      <c r="E5" s="11">
        <f>SUMIFS(Concentrado!F$2:F830,Concentrado!$A$2:$A830,"="&amp;$A5,Concentrado!$B$2:$B830, "=Jalisco")</f>
        <v>30741</v>
      </c>
    </row>
    <row r="6" spans="1:5" x14ac:dyDescent="0.25">
      <c r="A6" s="8">
        <v>2002</v>
      </c>
      <c r="B6" s="11">
        <f>SUMIFS(Concentrado!C$2:C831,Concentrado!$A$2:$A831,"="&amp;$A6,Concentrado!$B$2:$B831, "=Jalisco")</f>
        <v>17568</v>
      </c>
      <c r="C6" s="11">
        <f>SUMIFS(Concentrado!D$2:D831,Concentrado!$A$2:$A831,"="&amp;$A6,Concentrado!$B$2:$B831, "=Jalisco")</f>
        <v>14755</v>
      </c>
      <c r="D6" s="11">
        <f>SUMIFS(Concentrado!E$2:E831,Concentrado!$A$2:$A831,"="&amp;$A6,Concentrado!$B$2:$B831, "=Jalisco")</f>
        <v>16</v>
      </c>
      <c r="E6" s="11">
        <f>SUMIFS(Concentrado!F$2:F831,Concentrado!$A$2:$A831,"="&amp;$A6,Concentrado!$B$2:$B831, "=Jalisco")</f>
        <v>32339</v>
      </c>
    </row>
    <row r="7" spans="1:5" x14ac:dyDescent="0.25">
      <c r="A7" s="8">
        <v>2003</v>
      </c>
      <c r="B7" s="11">
        <f>SUMIFS(Concentrado!C$2:C832,Concentrado!$A$2:$A832,"="&amp;$A7,Concentrado!$B$2:$B832, "=Jalisco")</f>
        <v>17955</v>
      </c>
      <c r="C7" s="11">
        <f>SUMIFS(Concentrado!D$2:D832,Concentrado!$A$2:$A832,"="&amp;$A7,Concentrado!$B$2:$B832, "=Jalisco")</f>
        <v>14921</v>
      </c>
      <c r="D7" s="11">
        <f>SUMIFS(Concentrado!E$2:E832,Concentrado!$A$2:$A832,"="&amp;$A7,Concentrado!$B$2:$B832, "=Jalisco")</f>
        <v>19</v>
      </c>
      <c r="E7" s="11">
        <f>SUMIFS(Concentrado!F$2:F832,Concentrado!$A$2:$A832,"="&amp;$A7,Concentrado!$B$2:$B832, "=Jalisco")</f>
        <v>32895</v>
      </c>
    </row>
    <row r="8" spans="1:5" x14ac:dyDescent="0.25">
      <c r="A8" s="8">
        <v>2004</v>
      </c>
      <c r="B8" s="11">
        <f>SUMIFS(Concentrado!C$2:C833,Concentrado!$A$2:$A833,"="&amp;$A8,Concentrado!$B$2:$B833, "=Jalisco")</f>
        <v>17685</v>
      </c>
      <c r="C8" s="11">
        <f>SUMIFS(Concentrado!D$2:D833,Concentrado!$A$2:$A833,"="&amp;$A8,Concentrado!$B$2:$B833, "=Jalisco")</f>
        <v>14681</v>
      </c>
      <c r="D8" s="11">
        <f>SUMIFS(Concentrado!E$2:E833,Concentrado!$A$2:$A833,"="&amp;$A8,Concentrado!$B$2:$B833, "=Jalisco")</f>
        <v>14</v>
      </c>
      <c r="E8" s="11">
        <f>SUMIFS(Concentrado!F$2:F833,Concentrado!$A$2:$A833,"="&amp;$A8,Concentrado!$B$2:$B833, "=Jalisco")</f>
        <v>32380</v>
      </c>
    </row>
    <row r="9" spans="1:5" x14ac:dyDescent="0.25">
      <c r="A9" s="8">
        <v>2005</v>
      </c>
      <c r="B9" s="11">
        <f>SUMIFS(Concentrado!C$2:C834,Concentrado!$A$2:$A834,"="&amp;$A9,Concentrado!$B$2:$B834, "=Jalisco")</f>
        <v>18479</v>
      </c>
      <c r="C9" s="11">
        <f>SUMIFS(Concentrado!D$2:D834,Concentrado!$A$2:$A834,"="&amp;$A9,Concentrado!$B$2:$B834, "=Jalisco")</f>
        <v>15634</v>
      </c>
      <c r="D9" s="11">
        <f>SUMIFS(Concentrado!E$2:E834,Concentrado!$A$2:$A834,"="&amp;$A9,Concentrado!$B$2:$B834, "=Jalisco")</f>
        <v>4</v>
      </c>
      <c r="E9" s="11">
        <f>SUMIFS(Concentrado!F$2:F834,Concentrado!$A$2:$A834,"="&amp;$A9,Concentrado!$B$2:$B834, "=Jalisco")</f>
        <v>34117</v>
      </c>
    </row>
    <row r="10" spans="1:5" x14ac:dyDescent="0.25">
      <c r="A10" s="8">
        <v>2006</v>
      </c>
      <c r="B10" s="11">
        <f>SUMIFS(Concentrado!C$2:C835,Concentrado!$A$2:$A835,"="&amp;$A10,Concentrado!$B$2:$B835, "=Jalisco")</f>
        <v>18194</v>
      </c>
      <c r="C10" s="11">
        <f>SUMIFS(Concentrado!D$2:D835,Concentrado!$A$2:$A835,"="&amp;$A10,Concentrado!$B$2:$B835, "=Jalisco")</f>
        <v>15433</v>
      </c>
      <c r="D10" s="11">
        <f>SUMIFS(Concentrado!E$2:E835,Concentrado!$A$2:$A835,"="&amp;$A10,Concentrado!$B$2:$B835, "=Jalisco")</f>
        <v>11</v>
      </c>
      <c r="E10" s="11">
        <f>SUMIFS(Concentrado!F$2:F835,Concentrado!$A$2:$A835,"="&amp;$A10,Concentrado!$B$2:$B835, "=Jalisco")</f>
        <v>33638</v>
      </c>
    </row>
    <row r="11" spans="1:5" x14ac:dyDescent="0.25">
      <c r="A11" s="8">
        <v>2007</v>
      </c>
      <c r="B11" s="11">
        <f>SUMIFS(Concentrado!C$2:C836,Concentrado!$A$2:$A836,"="&amp;$A11,Concentrado!$B$2:$B836, "=Jalisco")</f>
        <v>18928</v>
      </c>
      <c r="C11" s="11">
        <f>SUMIFS(Concentrado!D$2:D836,Concentrado!$A$2:$A836,"="&amp;$A11,Concentrado!$B$2:$B836, "=Jalisco")</f>
        <v>15730</v>
      </c>
      <c r="D11" s="11">
        <f>SUMIFS(Concentrado!E$2:E836,Concentrado!$A$2:$A836,"="&amp;$A11,Concentrado!$B$2:$B836, "=Jalisco")</f>
        <v>12</v>
      </c>
      <c r="E11" s="11">
        <f>SUMIFS(Concentrado!F$2:F836,Concentrado!$A$2:$A836,"="&amp;$A11,Concentrado!$B$2:$B836, "=Jalisco")</f>
        <v>34670</v>
      </c>
    </row>
    <row r="12" spans="1:5" x14ac:dyDescent="0.25">
      <c r="A12" s="8">
        <v>2008</v>
      </c>
      <c r="B12" s="11">
        <f>SUMIFS(Concentrado!C$2:C837,Concentrado!$A$2:$A837,"="&amp;$A12,Concentrado!$B$2:$B837, "=Jalisco")</f>
        <v>19571</v>
      </c>
      <c r="C12" s="11">
        <f>SUMIFS(Concentrado!D$2:D837,Concentrado!$A$2:$A837,"="&amp;$A12,Concentrado!$B$2:$B837, "=Jalisco")</f>
        <v>16279</v>
      </c>
      <c r="D12" s="11">
        <f>SUMIFS(Concentrado!E$2:E837,Concentrado!$A$2:$A837,"="&amp;$A12,Concentrado!$B$2:$B837, "=Jalisco")</f>
        <v>12</v>
      </c>
      <c r="E12" s="11">
        <f>SUMIFS(Concentrado!F$2:F837,Concentrado!$A$2:$A837,"="&amp;$A12,Concentrado!$B$2:$B837, "=Jalisco")</f>
        <v>35862</v>
      </c>
    </row>
    <row r="13" spans="1:5" x14ac:dyDescent="0.25">
      <c r="A13" s="8">
        <v>2009</v>
      </c>
      <c r="B13" s="11">
        <f>SUMIFS(Concentrado!C$2:C838,Concentrado!$A$2:$A838,"="&amp;$A13,Concentrado!$B$2:$B838, "=Jalisco")</f>
        <v>20591</v>
      </c>
      <c r="C13" s="11">
        <f>SUMIFS(Concentrado!D$2:D838,Concentrado!$A$2:$A838,"="&amp;$A13,Concentrado!$B$2:$B838, "=Jalisco")</f>
        <v>17144</v>
      </c>
      <c r="D13" s="11">
        <f>SUMIFS(Concentrado!E$2:E838,Concentrado!$A$2:$A838,"="&amp;$A13,Concentrado!$B$2:$B838, "=Jalisco")</f>
        <v>9</v>
      </c>
      <c r="E13" s="11">
        <f>SUMIFS(Concentrado!F$2:F838,Concentrado!$A$2:$A838,"="&amp;$A13,Concentrado!$B$2:$B838, "=Jalisco")</f>
        <v>37744</v>
      </c>
    </row>
    <row r="14" spans="1:5" x14ac:dyDescent="0.25">
      <c r="A14" s="8">
        <v>2010</v>
      </c>
      <c r="B14" s="11">
        <f>SUMIFS(Concentrado!C$2:C839,Concentrado!$A$2:$A839,"="&amp;$A14,Concentrado!$B$2:$B839, "=Jalisco")</f>
        <v>21675</v>
      </c>
      <c r="C14" s="11">
        <f>SUMIFS(Concentrado!D$2:D839,Concentrado!$A$2:$A839,"="&amp;$A14,Concentrado!$B$2:$B839, "=Jalisco")</f>
        <v>17497</v>
      </c>
      <c r="D14" s="11">
        <f>SUMIFS(Concentrado!E$2:E839,Concentrado!$A$2:$A839,"="&amp;$A14,Concentrado!$B$2:$B839, "=Jalisco")</f>
        <v>13</v>
      </c>
      <c r="E14" s="11">
        <f>SUMIFS(Concentrado!F$2:F839,Concentrado!$A$2:$A839,"="&amp;$A14,Concentrado!$B$2:$B839, "=Jalisco")</f>
        <v>39185</v>
      </c>
    </row>
    <row r="15" spans="1:5" x14ac:dyDescent="0.25">
      <c r="A15" s="8">
        <v>2011</v>
      </c>
      <c r="B15" s="11">
        <f>SUMIFS(Concentrado!C$2:C840,Concentrado!$A$2:$A840,"="&amp;$A15,Concentrado!$B$2:$B840, "=Jalisco")</f>
        <v>22507</v>
      </c>
      <c r="C15" s="11">
        <f>SUMIFS(Concentrado!D$2:D840,Concentrado!$A$2:$A840,"="&amp;$A15,Concentrado!$B$2:$B840, "=Jalisco")</f>
        <v>17807</v>
      </c>
      <c r="D15" s="11">
        <f>SUMIFS(Concentrado!E$2:E840,Concentrado!$A$2:$A840,"="&amp;$A15,Concentrado!$B$2:$B840, "=Jalisco")</f>
        <v>14</v>
      </c>
      <c r="E15" s="11">
        <f>SUMIFS(Concentrado!F$2:F840,Concentrado!$A$2:$A840,"="&amp;$A15,Concentrado!$B$2:$B840, "=Jalisco")</f>
        <v>40328</v>
      </c>
    </row>
    <row r="16" spans="1:5" x14ac:dyDescent="0.25">
      <c r="A16" s="8">
        <v>2012</v>
      </c>
      <c r="B16" s="11">
        <f>SUMIFS(Concentrado!C$2:C841,Concentrado!$A$2:$A841,"="&amp;$A16,Concentrado!$B$2:$B841, "=Jalisco")</f>
        <v>22688</v>
      </c>
      <c r="C16" s="11">
        <f>SUMIFS(Concentrado!D$2:D841,Concentrado!$A$2:$A841,"="&amp;$A16,Concentrado!$B$2:$B841, "=Jalisco")</f>
        <v>17852</v>
      </c>
      <c r="D16" s="11">
        <f>SUMIFS(Concentrado!E$2:E841,Concentrado!$A$2:$A841,"="&amp;$A16,Concentrado!$B$2:$B841, "=Jalisco")</f>
        <v>15</v>
      </c>
      <c r="E16" s="11">
        <f>SUMIFS(Concentrado!F$2:F841,Concentrado!$A$2:$A841,"="&amp;$A16,Concentrado!$B$2:$B841, "=Jalisco")</f>
        <v>40555</v>
      </c>
    </row>
    <row r="17" spans="1:5" x14ac:dyDescent="0.25">
      <c r="A17" s="8">
        <v>2013</v>
      </c>
      <c r="B17" s="11">
        <f>SUMIFS(Concentrado!C$2:C842,Concentrado!$A$2:$A842,"="&amp;$A17,Concentrado!$B$2:$B842, "=Jalisco")</f>
        <v>23707</v>
      </c>
      <c r="C17" s="11">
        <f>SUMIFS(Concentrado!D$2:D842,Concentrado!$A$2:$A842,"="&amp;$A17,Concentrado!$B$2:$B842, "=Jalisco")</f>
        <v>18676</v>
      </c>
      <c r="D17" s="11">
        <f>SUMIFS(Concentrado!E$2:E842,Concentrado!$A$2:$A842,"="&amp;$A17,Concentrado!$B$2:$B842, "=Jalisco")</f>
        <v>6</v>
      </c>
      <c r="E17" s="11">
        <f>SUMIFS(Concentrado!F$2:F842,Concentrado!$A$2:$A842,"="&amp;$A17,Concentrado!$B$2:$B842, "=Jalisco")</f>
        <v>42389</v>
      </c>
    </row>
    <row r="18" spans="1:5" x14ac:dyDescent="0.25">
      <c r="A18" s="8">
        <v>2014</v>
      </c>
      <c r="B18" s="11">
        <f>SUMIFS(Concentrado!C$2:C843,Concentrado!$A$2:$A843,"="&amp;$A18,Concentrado!$B$2:$B843, "=Jalisco")</f>
        <v>23601</v>
      </c>
      <c r="C18" s="11">
        <f>SUMIFS(Concentrado!D$2:D843,Concentrado!$A$2:$A843,"="&amp;$A18,Concentrado!$B$2:$B843, "=Jalisco")</f>
        <v>18648</v>
      </c>
      <c r="D18" s="11">
        <f>SUMIFS(Concentrado!E$2:E843,Concentrado!$A$2:$A843,"="&amp;$A18,Concentrado!$B$2:$B843, "=Jalisco")</f>
        <v>11</v>
      </c>
      <c r="E18" s="11">
        <f>SUMIFS(Concentrado!F$2:F843,Concentrado!$A$2:$A843,"="&amp;$A18,Concentrado!$B$2:$B843, "=Jalisco")</f>
        <v>42260</v>
      </c>
    </row>
    <row r="19" spans="1:5" x14ac:dyDescent="0.25">
      <c r="A19" s="8">
        <v>2015</v>
      </c>
      <c r="B19" s="11">
        <f>SUMIFS(Concentrado!C$2:C844,Concentrado!$A$2:$A844,"="&amp;$A19,Concentrado!$B$2:$B844, "=Jalisco")</f>
        <v>23951</v>
      </c>
      <c r="C19" s="11">
        <f>SUMIFS(Concentrado!D$2:D844,Concentrado!$A$2:$A844,"="&amp;$A19,Concentrado!$B$2:$B844, "=Jalisco")</f>
        <v>19179</v>
      </c>
      <c r="D19" s="11">
        <f>SUMIFS(Concentrado!E$2:E844,Concentrado!$A$2:$A844,"="&amp;$A19,Concentrado!$B$2:$B844, "=Jalisco")</f>
        <v>11</v>
      </c>
      <c r="E19" s="11">
        <f>SUMIFS(Concentrado!F$2:F844,Concentrado!$A$2:$A844,"="&amp;$A19,Concentrado!$B$2:$B844, "=Jalisco")</f>
        <v>43141</v>
      </c>
    </row>
    <row r="20" spans="1:5" x14ac:dyDescent="0.25">
      <c r="A20" s="8">
        <v>2016</v>
      </c>
      <c r="B20" s="11">
        <f>SUMIFS(Concentrado!C$2:C845,Concentrado!$A$2:$A845,"="&amp;$A20,Concentrado!$B$2:$B845, "=Jalisco")</f>
        <v>25721</v>
      </c>
      <c r="C20" s="11">
        <f>SUMIFS(Concentrado!D$2:D845,Concentrado!$A$2:$A845,"="&amp;$A20,Concentrado!$B$2:$B845, "=Jalisco")</f>
        <v>20276</v>
      </c>
      <c r="D20" s="11">
        <f>SUMIFS(Concentrado!E$2:E845,Concentrado!$A$2:$A845,"="&amp;$A20,Concentrado!$B$2:$B845, "=Jalisco")</f>
        <v>13</v>
      </c>
      <c r="E20" s="11">
        <f>SUMIFS(Concentrado!F$2:F845,Concentrado!$A$2:$A845,"="&amp;$A20,Concentrado!$B$2:$B845, "=Jalisco")</f>
        <v>46010</v>
      </c>
    </row>
    <row r="21" spans="1:5" x14ac:dyDescent="0.25">
      <c r="A21" s="8">
        <v>2017</v>
      </c>
      <c r="B21" s="11">
        <f>SUMIFS(Concentrado!C$2:C846,Concentrado!$A$2:$A846,"="&amp;$A21,Concentrado!$B$2:$B846, "=Jalisco")</f>
        <v>26014</v>
      </c>
      <c r="C21" s="11">
        <f>SUMIFS(Concentrado!D$2:D846,Concentrado!$A$2:$A846,"="&amp;$A21,Concentrado!$B$2:$B846, "=Jalisco")</f>
        <v>20203</v>
      </c>
      <c r="D21" s="11">
        <f>SUMIFS(Concentrado!E$2:E846,Concentrado!$A$2:$A846,"="&amp;$A21,Concentrado!$B$2:$B846, "=Jalisco")</f>
        <v>7</v>
      </c>
      <c r="E21" s="11">
        <f>SUMIFS(Concentrado!F$2:F846,Concentrado!$A$2:$A846,"="&amp;$A21,Concentrado!$B$2:$B846, "=Jalisco")</f>
        <v>46224</v>
      </c>
    </row>
    <row r="22" spans="1:5" x14ac:dyDescent="0.25">
      <c r="A22" s="8">
        <v>2018</v>
      </c>
      <c r="B22" s="11">
        <f>SUMIFS(Concentrado!C$2:C847,Concentrado!$A$2:$A847,"="&amp;$A22,Concentrado!$B$2:$B847, "=Jalisco")</f>
        <v>26712</v>
      </c>
      <c r="C22" s="11">
        <f>SUMIFS(Concentrado!D$2:D847,Concentrado!$A$2:$A847,"="&amp;$A22,Concentrado!$B$2:$B847, "=Jalisco")</f>
        <v>20377</v>
      </c>
      <c r="D22" s="11">
        <f>SUMIFS(Concentrado!E$2:E847,Concentrado!$A$2:$A847,"="&amp;$A22,Concentrado!$B$2:$B847, "=Jalisco")</f>
        <v>8</v>
      </c>
      <c r="E22" s="11">
        <f>SUMIFS(Concentrado!F$2:F847,Concentrado!$A$2:$A847,"="&amp;$A22,Concentrado!$B$2:$B847, "=Jalisco")</f>
        <v>47097</v>
      </c>
    </row>
    <row r="23" spans="1:5" x14ac:dyDescent="0.25">
      <c r="A23" s="8">
        <v>2019</v>
      </c>
      <c r="B23" s="11">
        <f>SUMIFS(Concentrado!C$2:C848,Concentrado!$A$2:$A848,"="&amp;$A23,Concentrado!$B$2:$B848, "=Jalisco")</f>
        <v>28381</v>
      </c>
      <c r="C23" s="11">
        <f>SUMIFS(Concentrado!D$2:D848,Concentrado!$A$2:$A848,"="&amp;$A23,Concentrado!$B$2:$B848, "=Jalisco")</f>
        <v>21439</v>
      </c>
      <c r="D23" s="11">
        <f>SUMIFS(Concentrado!E$2:E848,Concentrado!$A$2:$A848,"="&amp;$A23,Concentrado!$B$2:$B848, "=Jalisco")</f>
        <v>10</v>
      </c>
      <c r="E23" s="11">
        <f>SUMIFS(Concentrado!F$2:F848,Concentrado!$A$2:$A848,"="&amp;$A23,Concentrado!$B$2:$B848, "=Jalisco")</f>
        <v>49830</v>
      </c>
    </row>
    <row r="24" spans="1:5" x14ac:dyDescent="0.25">
      <c r="A24" s="8">
        <v>2020</v>
      </c>
      <c r="B24" s="11">
        <f>SUMIFS(Concentrado!C$2:C849,Concentrado!$A$2:$A849,"="&amp;$A24,Concentrado!$B$2:$B849, "=Jalisco")</f>
        <v>37428</v>
      </c>
      <c r="C24" s="11">
        <f>SUMIFS(Concentrado!D$2:D849,Concentrado!$A$2:$A849,"="&amp;$A24,Concentrado!$B$2:$B849, "=Jalisco")</f>
        <v>27023</v>
      </c>
      <c r="D24" s="11">
        <f>SUMIFS(Concentrado!E$2:E849,Concentrado!$A$2:$A849,"="&amp;$A24,Concentrado!$B$2:$B849, "=Jalisco")</f>
        <v>10</v>
      </c>
      <c r="E24" s="11">
        <f>SUMIFS(Concentrado!F$2:F849,Concentrado!$A$2:$A849,"="&amp;$A24,Concentrado!$B$2:$B849, "=Jalisco")</f>
        <v>64461</v>
      </c>
    </row>
    <row r="25" spans="1:5" x14ac:dyDescent="0.25">
      <c r="A25" s="8">
        <v>2021</v>
      </c>
      <c r="B25" s="11">
        <f>SUMIFS(Concentrado!C$2:C850,Concentrado!$A$2:$A850,"="&amp;$A25,Concentrado!$B$2:$B850, "=Jalisco")</f>
        <v>43191</v>
      </c>
      <c r="C25" s="11">
        <f>SUMIFS(Concentrado!D$2:D850,Concentrado!$A$2:$A850,"="&amp;$A25,Concentrado!$B$2:$B850, "=Jalisco")</f>
        <v>31432</v>
      </c>
      <c r="D25" s="11">
        <f>SUMIFS(Concentrado!E$2:E850,Concentrado!$A$2:$A850,"="&amp;$A25,Concentrado!$B$2:$B850, "=Jalisco")</f>
        <v>7</v>
      </c>
      <c r="E25" s="11">
        <f>SUMIFS(Concentrado!F$2:F850,Concentrado!$A$2:$A850,"="&amp;$A25,Concentrado!$B$2:$B850, "=Jalisco")</f>
        <v>74630</v>
      </c>
    </row>
    <row r="26" spans="1:5" x14ac:dyDescent="0.25">
      <c r="A26" s="8">
        <v>2022</v>
      </c>
      <c r="B26" s="11">
        <f>SUMIFS(Concentrado!C$2:C851,Concentrado!$A$2:$A851,"="&amp;$A26,Concentrado!$B$2:$B851, "=Jalisco")</f>
        <v>32041</v>
      </c>
      <c r="C26" s="11">
        <f>SUMIFS(Concentrado!D$2:D851,Concentrado!$A$2:$A851,"="&amp;$A26,Concentrado!$B$2:$B851, "=Jalisco")</f>
        <v>24323</v>
      </c>
      <c r="D26" s="11">
        <f>SUMIFS(Concentrado!E$2:E851,Concentrado!$A$2:$A851,"="&amp;$A26,Concentrado!$B$2:$B851, "=Jalisco")</f>
        <v>24</v>
      </c>
      <c r="E26" s="11">
        <f>SUMIFS(Concentrado!F$2:F851,Concentrado!$A$2:$A851,"="&amp;$A26,Concentrado!$B$2:$B851, "=Jalisco")</f>
        <v>56388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"=México")</f>
        <v>29044</v>
      </c>
      <c r="C2" s="11">
        <f>SUMIFS(Concentrado!D$2:D827,Concentrado!$A$2:$A827,"="&amp;$A2,Concentrado!$B$2:$B827, "=México")</f>
        <v>23026</v>
      </c>
      <c r="D2" s="11">
        <f>SUMIFS(Concentrado!E$2:E827,Concentrado!$A$2:$A827,"="&amp;$A2,Concentrado!$B$2:$B827, "=México")</f>
        <v>25</v>
      </c>
      <c r="E2" s="11">
        <f>SUMIFS(Concentrado!F$2:F827,Concentrado!$A$2:$A827,"="&amp;$A2,Concentrado!$B$2:$B827, "=México")</f>
        <v>52095</v>
      </c>
    </row>
    <row r="3" spans="1:5" x14ac:dyDescent="0.25">
      <c r="A3" s="8">
        <v>1999</v>
      </c>
      <c r="B3" s="11">
        <f>SUMIFS(Concentrado!C$2:C828,Concentrado!$A$2:$A828,"="&amp;$A3,Concentrado!$B$2:$B828, "=México")</f>
        <v>29327</v>
      </c>
      <c r="C3" s="11">
        <f>SUMIFS(Concentrado!D$2:D828,Concentrado!$A$2:$A828,"="&amp;$A3,Concentrado!$B$2:$B828, "=México")</f>
        <v>23238</v>
      </c>
      <c r="D3" s="11">
        <f>SUMIFS(Concentrado!E$2:E828,Concentrado!$A$2:$A828,"="&amp;$A3,Concentrado!$B$2:$B828, "=México")</f>
        <v>29</v>
      </c>
      <c r="E3" s="11">
        <f>SUMIFS(Concentrado!F$2:F828,Concentrado!$A$2:$A828,"="&amp;$A3,Concentrado!$B$2:$B828, "=México")</f>
        <v>52594</v>
      </c>
    </row>
    <row r="4" spans="1:5" x14ac:dyDescent="0.25">
      <c r="A4" s="8">
        <v>2000</v>
      </c>
      <c r="B4" s="11">
        <f>SUMIFS(Concentrado!C$2:C829,Concentrado!$A$2:$A829,"="&amp;$A4,Concentrado!$B$2:$B829, "=México")</f>
        <v>29119</v>
      </c>
      <c r="C4" s="11">
        <f>SUMIFS(Concentrado!D$2:D829,Concentrado!$A$2:$A829,"="&amp;$A4,Concentrado!$B$2:$B829, "=México")</f>
        <v>23425</v>
      </c>
      <c r="D4" s="11">
        <f>SUMIFS(Concentrado!E$2:E829,Concentrado!$A$2:$A829,"="&amp;$A4,Concentrado!$B$2:$B829, "=México")</f>
        <v>20</v>
      </c>
      <c r="E4" s="11">
        <f>SUMIFS(Concentrado!F$2:F829,Concentrado!$A$2:$A829,"="&amp;$A4,Concentrado!$B$2:$B829, "=México")</f>
        <v>52564</v>
      </c>
    </row>
    <row r="5" spans="1:5" x14ac:dyDescent="0.25">
      <c r="A5" s="8">
        <v>2001</v>
      </c>
      <c r="B5" s="11">
        <f>SUMIFS(Concentrado!C$2:C830,Concentrado!$A$2:$A830,"="&amp;$A5,Concentrado!$B$2:$B830, "=México")</f>
        <v>29473</v>
      </c>
      <c r="C5" s="11">
        <f>SUMIFS(Concentrado!D$2:D830,Concentrado!$A$2:$A830,"="&amp;$A5,Concentrado!$B$2:$B830, "=México")</f>
        <v>23801</v>
      </c>
      <c r="D5" s="11">
        <f>SUMIFS(Concentrado!E$2:E830,Concentrado!$A$2:$A830,"="&amp;$A5,Concentrado!$B$2:$B830, "=México")</f>
        <v>41</v>
      </c>
      <c r="E5" s="11">
        <f>SUMIFS(Concentrado!F$2:F830,Concentrado!$A$2:$A830,"="&amp;$A5,Concentrado!$B$2:$B830, "=México")</f>
        <v>53315</v>
      </c>
    </row>
    <row r="6" spans="1:5" x14ac:dyDescent="0.25">
      <c r="A6" s="8">
        <v>2002</v>
      </c>
      <c r="B6" s="11">
        <f>SUMIFS(Concentrado!C$2:C831,Concentrado!$A$2:$A831,"="&amp;$A6,Concentrado!$B$2:$B831, "=México")</f>
        <v>30131</v>
      </c>
      <c r="C6" s="11">
        <f>SUMIFS(Concentrado!D$2:D831,Concentrado!$A$2:$A831,"="&amp;$A6,Concentrado!$B$2:$B831, "=México")</f>
        <v>24458</v>
      </c>
      <c r="D6" s="11">
        <f>SUMIFS(Concentrado!E$2:E831,Concentrado!$A$2:$A831,"="&amp;$A6,Concentrado!$B$2:$B831, "=México")</f>
        <v>54</v>
      </c>
      <c r="E6" s="11">
        <f>SUMIFS(Concentrado!F$2:F831,Concentrado!$A$2:$A831,"="&amp;$A6,Concentrado!$B$2:$B831, "=México")</f>
        <v>54643</v>
      </c>
    </row>
    <row r="7" spans="1:5" x14ac:dyDescent="0.25">
      <c r="A7" s="8">
        <v>2003</v>
      </c>
      <c r="B7" s="11">
        <f>SUMIFS(Concentrado!C$2:C832,Concentrado!$A$2:$A832,"="&amp;$A7,Concentrado!$B$2:$B832, "=México")</f>
        <v>30998</v>
      </c>
      <c r="C7" s="11">
        <f>SUMIFS(Concentrado!D$2:D832,Concentrado!$A$2:$A832,"="&amp;$A7,Concentrado!$B$2:$B832, "=México")</f>
        <v>25148</v>
      </c>
      <c r="D7" s="11">
        <f>SUMIFS(Concentrado!E$2:E832,Concentrado!$A$2:$A832,"="&amp;$A7,Concentrado!$B$2:$B832, "=México")</f>
        <v>61</v>
      </c>
      <c r="E7" s="11">
        <f>SUMIFS(Concentrado!F$2:F832,Concentrado!$A$2:$A832,"="&amp;$A7,Concentrado!$B$2:$B832, "=México")</f>
        <v>56207</v>
      </c>
    </row>
    <row r="8" spans="1:5" x14ac:dyDescent="0.25">
      <c r="A8" s="8">
        <v>2004</v>
      </c>
      <c r="B8" s="11">
        <f>SUMIFS(Concentrado!C$2:C833,Concentrado!$A$2:$A833,"="&amp;$A8,Concentrado!$B$2:$B833, "=México")</f>
        <v>31275</v>
      </c>
      <c r="C8" s="11">
        <f>SUMIFS(Concentrado!D$2:D833,Concentrado!$A$2:$A833,"="&amp;$A8,Concentrado!$B$2:$B833, "=México")</f>
        <v>25448</v>
      </c>
      <c r="D8" s="11">
        <f>SUMIFS(Concentrado!E$2:E833,Concentrado!$A$2:$A833,"="&amp;$A8,Concentrado!$B$2:$B833, "=México")</f>
        <v>24</v>
      </c>
      <c r="E8" s="11">
        <f>SUMIFS(Concentrado!F$2:F833,Concentrado!$A$2:$A833,"="&amp;$A8,Concentrado!$B$2:$B833, "=México")</f>
        <v>56747</v>
      </c>
    </row>
    <row r="9" spans="1:5" x14ac:dyDescent="0.25">
      <c r="A9" s="8">
        <v>2005</v>
      </c>
      <c r="B9" s="11">
        <f>SUMIFS(Concentrado!C$2:C834,Concentrado!$A$2:$A834,"="&amp;$A9,Concentrado!$B$2:$B834, "=México")</f>
        <v>32172</v>
      </c>
      <c r="C9" s="11">
        <f>SUMIFS(Concentrado!D$2:D834,Concentrado!$A$2:$A834,"="&amp;$A9,Concentrado!$B$2:$B834, "=México")</f>
        <v>26698</v>
      </c>
      <c r="D9" s="11">
        <f>SUMIFS(Concentrado!E$2:E834,Concentrado!$A$2:$A834,"="&amp;$A9,Concentrado!$B$2:$B834, "=México")</f>
        <v>26</v>
      </c>
      <c r="E9" s="11">
        <f>SUMIFS(Concentrado!F$2:F834,Concentrado!$A$2:$A834,"="&amp;$A9,Concentrado!$B$2:$B834, "=México")</f>
        <v>58896</v>
      </c>
    </row>
    <row r="10" spans="1:5" x14ac:dyDescent="0.25">
      <c r="A10" s="8">
        <v>2006</v>
      </c>
      <c r="B10" s="11">
        <f>SUMIFS(Concentrado!C$2:C835,Concentrado!$A$2:$A835,"="&amp;$A10,Concentrado!$B$2:$B835, "=México")</f>
        <v>32598</v>
      </c>
      <c r="C10" s="11">
        <f>SUMIFS(Concentrado!D$2:D835,Concentrado!$A$2:$A835,"="&amp;$A10,Concentrado!$B$2:$B835, "=México")</f>
        <v>26379</v>
      </c>
      <c r="D10" s="11">
        <f>SUMIFS(Concentrado!E$2:E835,Concentrado!$A$2:$A835,"="&amp;$A10,Concentrado!$B$2:$B835, "=México")</f>
        <v>22</v>
      </c>
      <c r="E10" s="11">
        <f>SUMIFS(Concentrado!F$2:F835,Concentrado!$A$2:$A835,"="&amp;$A10,Concentrado!$B$2:$B835, "=México")</f>
        <v>58999</v>
      </c>
    </row>
    <row r="11" spans="1:5" x14ac:dyDescent="0.25">
      <c r="A11" s="8">
        <v>2007</v>
      </c>
      <c r="B11" s="11">
        <f>SUMIFS(Concentrado!C$2:C836,Concentrado!$A$2:$A836,"="&amp;$A11,Concentrado!$B$2:$B836, "=México")</f>
        <v>33438</v>
      </c>
      <c r="C11" s="11">
        <f>SUMIFS(Concentrado!D$2:D836,Concentrado!$A$2:$A836,"="&amp;$A11,Concentrado!$B$2:$B836, "=México")</f>
        <v>27639</v>
      </c>
      <c r="D11" s="11">
        <f>SUMIFS(Concentrado!E$2:E836,Concentrado!$A$2:$A836,"="&amp;$A11,Concentrado!$B$2:$B836, "=México")</f>
        <v>19</v>
      </c>
      <c r="E11" s="11">
        <f>SUMIFS(Concentrado!F$2:F836,Concentrado!$A$2:$A836,"="&amp;$A11,Concentrado!$B$2:$B836, "=México")</f>
        <v>61096</v>
      </c>
    </row>
    <row r="12" spans="1:5" x14ac:dyDescent="0.25">
      <c r="A12" s="8">
        <v>2008</v>
      </c>
      <c r="B12" s="11">
        <f>SUMIFS(Concentrado!C$2:C837,Concentrado!$A$2:$A837,"="&amp;$A12,Concentrado!$B$2:$B837, "=México")</f>
        <v>34909</v>
      </c>
      <c r="C12" s="11">
        <f>SUMIFS(Concentrado!D$2:D837,Concentrado!$A$2:$A837,"="&amp;$A12,Concentrado!$B$2:$B837, "=México")</f>
        <v>28453</v>
      </c>
      <c r="D12" s="11">
        <f>SUMIFS(Concentrado!E$2:E837,Concentrado!$A$2:$A837,"="&amp;$A12,Concentrado!$B$2:$B837, "=México")</f>
        <v>27</v>
      </c>
      <c r="E12" s="11">
        <f>SUMIFS(Concentrado!F$2:F837,Concentrado!$A$2:$A837,"="&amp;$A12,Concentrado!$B$2:$B837, "=México")</f>
        <v>63389</v>
      </c>
    </row>
    <row r="13" spans="1:5" x14ac:dyDescent="0.25">
      <c r="A13" s="8">
        <v>2009</v>
      </c>
      <c r="B13" s="11">
        <f>SUMIFS(Concentrado!C$2:C838,Concentrado!$A$2:$A838,"="&amp;$A13,Concentrado!$B$2:$B838, "=México")</f>
        <v>36346</v>
      </c>
      <c r="C13" s="11">
        <f>SUMIFS(Concentrado!D$2:D838,Concentrado!$A$2:$A838,"="&amp;$A13,Concentrado!$B$2:$B838, "=México")</f>
        <v>29449</v>
      </c>
      <c r="D13" s="11">
        <f>SUMIFS(Concentrado!E$2:E838,Concentrado!$A$2:$A838,"="&amp;$A13,Concentrado!$B$2:$B838, "=México")</f>
        <v>27</v>
      </c>
      <c r="E13" s="11">
        <f>SUMIFS(Concentrado!F$2:F838,Concentrado!$A$2:$A838,"="&amp;$A13,Concentrado!$B$2:$B838, "=México")</f>
        <v>65822</v>
      </c>
    </row>
    <row r="14" spans="1:5" x14ac:dyDescent="0.25">
      <c r="A14" s="8">
        <v>2010</v>
      </c>
      <c r="B14" s="11">
        <f>SUMIFS(Concentrado!C$2:C839,Concentrado!$A$2:$A839,"="&amp;$A14,Concentrado!$B$2:$B839, "=México")</f>
        <v>37513</v>
      </c>
      <c r="C14" s="11">
        <f>SUMIFS(Concentrado!D$2:D839,Concentrado!$A$2:$A839,"="&amp;$A14,Concentrado!$B$2:$B839, "=México")</f>
        <v>30747</v>
      </c>
      <c r="D14" s="11">
        <f>SUMIFS(Concentrado!E$2:E839,Concentrado!$A$2:$A839,"="&amp;$A14,Concentrado!$B$2:$B839, "=México")</f>
        <v>26</v>
      </c>
      <c r="E14" s="11">
        <f>SUMIFS(Concentrado!F$2:F839,Concentrado!$A$2:$A839,"="&amp;$A14,Concentrado!$B$2:$B839, "=México")</f>
        <v>68286</v>
      </c>
    </row>
    <row r="15" spans="1:5" x14ac:dyDescent="0.25">
      <c r="A15" s="8">
        <v>2011</v>
      </c>
      <c r="B15" s="11">
        <f>SUMIFS(Concentrado!C$2:C840,Concentrado!$A$2:$A840,"="&amp;$A15,Concentrado!$B$2:$B840, "=México")</f>
        <v>38105</v>
      </c>
      <c r="C15" s="11">
        <f>SUMIFS(Concentrado!D$2:D840,Concentrado!$A$2:$A840,"="&amp;$A15,Concentrado!$B$2:$B840, "=México")</f>
        <v>31238</v>
      </c>
      <c r="D15" s="11">
        <f>SUMIFS(Concentrado!E$2:E840,Concentrado!$A$2:$A840,"="&amp;$A15,Concentrado!$B$2:$B840, "=México")</f>
        <v>41</v>
      </c>
      <c r="E15" s="11">
        <f>SUMIFS(Concentrado!F$2:F840,Concentrado!$A$2:$A840,"="&amp;$A15,Concentrado!$B$2:$B840, "=México")</f>
        <v>69384</v>
      </c>
    </row>
    <row r="16" spans="1:5" x14ac:dyDescent="0.25">
      <c r="A16" s="8">
        <v>2012</v>
      </c>
      <c r="B16" s="11">
        <f>SUMIFS(Concentrado!C$2:C841,Concentrado!$A$2:$A841,"="&amp;$A16,Concentrado!$B$2:$B841, "=México")</f>
        <v>39973</v>
      </c>
      <c r="C16" s="11">
        <f>SUMIFS(Concentrado!D$2:D841,Concentrado!$A$2:$A841,"="&amp;$A16,Concentrado!$B$2:$B841, "=México")</f>
        <v>31977</v>
      </c>
      <c r="D16" s="11">
        <f>SUMIFS(Concentrado!E$2:E841,Concentrado!$A$2:$A841,"="&amp;$A16,Concentrado!$B$2:$B841, "=México")</f>
        <v>51</v>
      </c>
      <c r="E16" s="11">
        <f>SUMIFS(Concentrado!F$2:F841,Concentrado!$A$2:$A841,"="&amp;$A16,Concentrado!$B$2:$B841, "=México")</f>
        <v>72001</v>
      </c>
    </row>
    <row r="17" spans="1:5" x14ac:dyDescent="0.25">
      <c r="A17" s="8">
        <v>2013</v>
      </c>
      <c r="B17" s="11">
        <f>SUMIFS(Concentrado!C$2:C842,Concentrado!$A$2:$A842,"="&amp;$A17,Concentrado!$B$2:$B842, "=México")</f>
        <v>41298</v>
      </c>
      <c r="C17" s="11">
        <f>SUMIFS(Concentrado!D$2:D842,Concentrado!$A$2:$A842,"="&amp;$A17,Concentrado!$B$2:$B842, "=México")</f>
        <v>33227</v>
      </c>
      <c r="D17" s="11">
        <f>SUMIFS(Concentrado!E$2:E842,Concentrado!$A$2:$A842,"="&amp;$A17,Concentrado!$B$2:$B842, "=México")</f>
        <v>41</v>
      </c>
      <c r="E17" s="11">
        <f>SUMIFS(Concentrado!F$2:F842,Concentrado!$A$2:$A842,"="&amp;$A17,Concentrado!$B$2:$B842, "=México")</f>
        <v>74566</v>
      </c>
    </row>
    <row r="18" spans="1:5" x14ac:dyDescent="0.25">
      <c r="A18" s="8">
        <v>2014</v>
      </c>
      <c r="B18" s="11">
        <f>SUMIFS(Concentrado!C$2:C843,Concentrado!$A$2:$A843,"="&amp;$A18,Concentrado!$B$2:$B843, "=México")</f>
        <v>42138</v>
      </c>
      <c r="C18" s="11">
        <f>SUMIFS(Concentrado!D$2:D843,Concentrado!$A$2:$A843,"="&amp;$A18,Concentrado!$B$2:$B843, "=México")</f>
        <v>34418</v>
      </c>
      <c r="D18" s="11">
        <f>SUMIFS(Concentrado!E$2:E843,Concentrado!$A$2:$A843,"="&amp;$A18,Concentrado!$B$2:$B843, "=México")</f>
        <v>25</v>
      </c>
      <c r="E18" s="11">
        <f>SUMIFS(Concentrado!F$2:F843,Concentrado!$A$2:$A843,"="&amp;$A18,Concentrado!$B$2:$B843, "=México")</f>
        <v>76581</v>
      </c>
    </row>
    <row r="19" spans="1:5" x14ac:dyDescent="0.25">
      <c r="A19" s="8">
        <v>2015</v>
      </c>
      <c r="B19" s="11">
        <f>SUMIFS(Concentrado!C$2:C844,Concentrado!$A$2:$A844,"="&amp;$A19,Concentrado!$B$2:$B844, "=México")</f>
        <v>42694</v>
      </c>
      <c r="C19" s="11">
        <f>SUMIFS(Concentrado!D$2:D844,Concentrado!$A$2:$A844,"="&amp;$A19,Concentrado!$B$2:$B844, "=México")</f>
        <v>35074</v>
      </c>
      <c r="D19" s="11">
        <f>SUMIFS(Concentrado!E$2:E844,Concentrado!$A$2:$A844,"="&amp;$A19,Concentrado!$B$2:$B844, "=México")</f>
        <v>45</v>
      </c>
      <c r="E19" s="11">
        <f>SUMIFS(Concentrado!F$2:F844,Concentrado!$A$2:$A844,"="&amp;$A19,Concentrado!$B$2:$B844, "=México")</f>
        <v>77813</v>
      </c>
    </row>
    <row r="20" spans="1:5" x14ac:dyDescent="0.25">
      <c r="A20" s="8">
        <v>2016</v>
      </c>
      <c r="B20" s="11">
        <f>SUMIFS(Concentrado!C$2:C845,Concentrado!$A$2:$A845,"="&amp;$A20,Concentrado!$B$2:$B845, "=México")</f>
        <v>45538</v>
      </c>
      <c r="C20" s="11">
        <f>SUMIFS(Concentrado!D$2:D845,Concentrado!$A$2:$A845,"="&amp;$A20,Concentrado!$B$2:$B845, "=México")</f>
        <v>36748</v>
      </c>
      <c r="D20" s="11">
        <f>SUMIFS(Concentrado!E$2:E845,Concentrado!$A$2:$A845,"="&amp;$A20,Concentrado!$B$2:$B845, "=México")</f>
        <v>65</v>
      </c>
      <c r="E20" s="11">
        <f>SUMIFS(Concentrado!F$2:F845,Concentrado!$A$2:$A845,"="&amp;$A20,Concentrado!$B$2:$B845, "=México")</f>
        <v>82351</v>
      </c>
    </row>
    <row r="21" spans="1:5" x14ac:dyDescent="0.25">
      <c r="A21" s="8">
        <v>2017</v>
      </c>
      <c r="B21" s="11">
        <f>SUMIFS(Concentrado!C$2:C846,Concentrado!$A$2:$A846,"="&amp;$A21,Concentrado!$B$2:$B846, "=México")</f>
        <v>46272</v>
      </c>
      <c r="C21" s="11">
        <f>SUMIFS(Concentrado!D$2:D846,Concentrado!$A$2:$A846,"="&amp;$A21,Concentrado!$B$2:$B846, "=México")</f>
        <v>37489</v>
      </c>
      <c r="D21" s="11">
        <f>SUMIFS(Concentrado!E$2:E846,Concentrado!$A$2:$A846,"="&amp;$A21,Concentrado!$B$2:$B846, "=México")</f>
        <v>19</v>
      </c>
      <c r="E21" s="11">
        <f>SUMIFS(Concentrado!F$2:F846,Concentrado!$A$2:$A846,"="&amp;$A21,Concentrado!$B$2:$B846, "=México")</f>
        <v>83780</v>
      </c>
    </row>
    <row r="22" spans="1:5" x14ac:dyDescent="0.25">
      <c r="A22" s="8">
        <v>2018</v>
      </c>
      <c r="B22" s="11">
        <f>SUMIFS(Concentrado!C$2:C847,Concentrado!$A$2:$A847,"="&amp;$A22,Concentrado!$B$2:$B847, "=México")</f>
        <v>48288</v>
      </c>
      <c r="C22" s="11">
        <f>SUMIFS(Concentrado!D$2:D847,Concentrado!$A$2:$A847,"="&amp;$A22,Concentrado!$B$2:$B847, "=México")</f>
        <v>38358</v>
      </c>
      <c r="D22" s="11">
        <f>SUMIFS(Concentrado!E$2:E847,Concentrado!$A$2:$A847,"="&amp;$A22,Concentrado!$B$2:$B847, "=México")</f>
        <v>8</v>
      </c>
      <c r="E22" s="11">
        <f>SUMIFS(Concentrado!F$2:F847,Concentrado!$A$2:$A847,"="&amp;$A22,Concentrado!$B$2:$B847, "=México")</f>
        <v>86654</v>
      </c>
    </row>
    <row r="23" spans="1:5" x14ac:dyDescent="0.25">
      <c r="A23" s="8">
        <v>2019</v>
      </c>
      <c r="B23" s="11">
        <f>SUMIFS(Concentrado!C$2:C848,Concentrado!$A$2:$A848,"="&amp;$A23,Concentrado!$B$2:$B848, "=México")</f>
        <v>49303</v>
      </c>
      <c r="C23" s="11">
        <f>SUMIFS(Concentrado!D$2:D848,Concentrado!$A$2:$A848,"="&amp;$A23,Concentrado!$B$2:$B848, "=México")</f>
        <v>40077</v>
      </c>
      <c r="D23" s="11">
        <f>SUMIFS(Concentrado!E$2:E848,Concentrado!$A$2:$A848,"="&amp;$A23,Concentrado!$B$2:$B848, "=México")</f>
        <v>10</v>
      </c>
      <c r="E23" s="11">
        <f>SUMIFS(Concentrado!F$2:F848,Concentrado!$A$2:$A848,"="&amp;$A23,Concentrado!$B$2:$B848, "=México")</f>
        <v>89390</v>
      </c>
    </row>
    <row r="24" spans="1:5" x14ac:dyDescent="0.25">
      <c r="A24" s="8">
        <v>2020</v>
      </c>
      <c r="B24" s="11">
        <f>SUMIFS(Concentrado!C$2:C849,Concentrado!$A$2:$A849,"="&amp;$A24,Concentrado!$B$2:$B849, "=México")</f>
        <v>91603</v>
      </c>
      <c r="C24" s="11">
        <f>SUMIFS(Concentrado!D$2:D849,Concentrado!$A$2:$A849,"="&amp;$A24,Concentrado!$B$2:$B849, "=México")</f>
        <v>61057</v>
      </c>
      <c r="D24" s="11">
        <f>SUMIFS(Concentrado!E$2:E849,Concentrado!$A$2:$A849,"="&amp;$A24,Concentrado!$B$2:$B849, "=México")</f>
        <v>8</v>
      </c>
      <c r="E24" s="11">
        <f>SUMIFS(Concentrado!F$2:F849,Concentrado!$A$2:$A849,"="&amp;$A24,Concentrado!$B$2:$B849, "=México")</f>
        <v>152668</v>
      </c>
    </row>
    <row r="25" spans="1:5" x14ac:dyDescent="0.25">
      <c r="A25" s="8">
        <v>2021</v>
      </c>
      <c r="B25" s="11">
        <f>SUMIFS(Concentrado!C$2:C850,Concentrado!$A$2:$A850,"="&amp;$A25,Concentrado!$B$2:$B850, "=México")</f>
        <v>88133</v>
      </c>
      <c r="C25" s="11">
        <f>SUMIFS(Concentrado!D$2:D850,Concentrado!$A$2:$A850,"="&amp;$A25,Concentrado!$B$2:$B850, "=México")</f>
        <v>63950</v>
      </c>
      <c r="D25" s="11">
        <f>SUMIFS(Concentrado!E$2:E850,Concentrado!$A$2:$A850,"="&amp;$A25,Concentrado!$B$2:$B850, "=México")</f>
        <v>7</v>
      </c>
      <c r="E25" s="11">
        <f>SUMIFS(Concentrado!F$2:F850,Concentrado!$A$2:$A850,"="&amp;$A25,Concentrado!$B$2:$B850, "=México")</f>
        <v>152090</v>
      </c>
    </row>
    <row r="26" spans="1:5" x14ac:dyDescent="0.25">
      <c r="A26" s="8">
        <v>2022</v>
      </c>
      <c r="B26" s="11">
        <f>SUMIFS(Concentrado!C$2:C851,Concentrado!$A$2:$A851,"="&amp;$A26,Concentrado!$B$2:$B851, "=México")</f>
        <v>55529</v>
      </c>
      <c r="C26" s="11">
        <f>SUMIFS(Concentrado!D$2:D851,Concentrado!$A$2:$A851,"="&amp;$A26,Concentrado!$B$2:$B851, "=México")</f>
        <v>45192</v>
      </c>
      <c r="D26" s="11">
        <f>SUMIFS(Concentrado!E$2:E851,Concentrado!$A$2:$A851,"="&amp;$A26,Concentrado!$B$2:$B851, "=México")</f>
        <v>13</v>
      </c>
      <c r="E26" s="11">
        <f>SUMIFS(Concentrado!F$2:F851,Concentrado!$A$2:$A851,"="&amp;$A26,Concentrado!$B$2:$B851, "=México")</f>
        <v>100734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"=Michoacán")</f>
        <v>10327</v>
      </c>
      <c r="C2" s="11">
        <f>SUMIFS(Concentrado!D$2:D827,Concentrado!$A$2:$A827,"="&amp;$A2,Concentrado!$B$2:$B827, "=Michoacán")</f>
        <v>8131</v>
      </c>
      <c r="D2" s="11">
        <f>SUMIFS(Concentrado!E$2:E827,Concentrado!$A$2:$A827,"="&amp;$A2,Concentrado!$B$2:$B827, "=Michoacán")</f>
        <v>8</v>
      </c>
      <c r="E2" s="11">
        <f>SUMIFS(Concentrado!F$2:F827,Concentrado!$A$2:$A827,"="&amp;$A2,Concentrado!$B$2:$B827, "=Michoacán")</f>
        <v>18466</v>
      </c>
    </row>
    <row r="3" spans="1:5" x14ac:dyDescent="0.25">
      <c r="A3" s="8">
        <v>1999</v>
      </c>
      <c r="B3" s="11">
        <f>SUMIFS(Concentrado!C$2:C828,Concentrado!$A$2:$A828,"="&amp;$A3,Concentrado!$B$2:$B828, "=Michoacán")</f>
        <v>10247</v>
      </c>
      <c r="C3" s="11">
        <f>SUMIFS(Concentrado!D$2:D828,Concentrado!$A$2:$A828,"="&amp;$A3,Concentrado!$B$2:$B828, "=Michoacán")</f>
        <v>8222</v>
      </c>
      <c r="D3" s="11">
        <f>SUMIFS(Concentrado!E$2:E828,Concentrado!$A$2:$A828,"="&amp;$A3,Concentrado!$B$2:$B828, "=Michoacán")</f>
        <v>8</v>
      </c>
      <c r="E3" s="11">
        <f>SUMIFS(Concentrado!F$2:F828,Concentrado!$A$2:$A828,"="&amp;$A3,Concentrado!$B$2:$B828, "=Michoacán")</f>
        <v>18477</v>
      </c>
    </row>
    <row r="4" spans="1:5" x14ac:dyDescent="0.25">
      <c r="A4" s="8">
        <v>2000</v>
      </c>
      <c r="B4" s="11">
        <f>SUMIFS(Concentrado!C$2:C829,Concentrado!$A$2:$A829,"="&amp;$A4,Concentrado!$B$2:$B829, "=Michoacán")</f>
        <v>10373</v>
      </c>
      <c r="C4" s="11">
        <f>SUMIFS(Concentrado!D$2:D829,Concentrado!$A$2:$A829,"="&amp;$A4,Concentrado!$B$2:$B829, "=Michoacán")</f>
        <v>7925</v>
      </c>
      <c r="D4" s="11">
        <f>SUMIFS(Concentrado!E$2:E829,Concentrado!$A$2:$A829,"="&amp;$A4,Concentrado!$B$2:$B829, "=Michoacán")</f>
        <v>6</v>
      </c>
      <c r="E4" s="11">
        <f>SUMIFS(Concentrado!F$2:F829,Concentrado!$A$2:$A829,"="&amp;$A4,Concentrado!$B$2:$B829, "=Michoacán")</f>
        <v>18304</v>
      </c>
    </row>
    <row r="5" spans="1:5" x14ac:dyDescent="0.25">
      <c r="A5" s="8">
        <v>2001</v>
      </c>
      <c r="B5" s="11">
        <f>SUMIFS(Concentrado!C$2:C830,Concentrado!$A$2:$A830,"="&amp;$A5,Concentrado!$B$2:$B830, "=Michoacán")</f>
        <v>10208</v>
      </c>
      <c r="C5" s="11">
        <f>SUMIFS(Concentrado!D$2:D830,Concentrado!$A$2:$A830,"="&amp;$A5,Concentrado!$B$2:$B830, "=Michoacán")</f>
        <v>8060</v>
      </c>
      <c r="D5" s="11">
        <f>SUMIFS(Concentrado!E$2:E830,Concentrado!$A$2:$A830,"="&amp;$A5,Concentrado!$B$2:$B830, "=Michoacán")</f>
        <v>9</v>
      </c>
      <c r="E5" s="11">
        <f>SUMIFS(Concentrado!F$2:F830,Concentrado!$A$2:$A830,"="&amp;$A5,Concentrado!$B$2:$B830, "=Michoacán")</f>
        <v>18277</v>
      </c>
    </row>
    <row r="6" spans="1:5" x14ac:dyDescent="0.25">
      <c r="A6" s="8">
        <v>2002</v>
      </c>
      <c r="B6" s="11">
        <f>SUMIFS(Concentrado!C$2:C831,Concentrado!$A$2:$A831,"="&amp;$A6,Concentrado!$B$2:$B831, "=Michoacán")</f>
        <v>10519</v>
      </c>
      <c r="C6" s="11">
        <f>SUMIFS(Concentrado!D$2:D831,Concentrado!$A$2:$A831,"="&amp;$A6,Concentrado!$B$2:$B831, "=Michoacán")</f>
        <v>8550</v>
      </c>
      <c r="D6" s="11">
        <f>SUMIFS(Concentrado!E$2:E831,Concentrado!$A$2:$A831,"="&amp;$A6,Concentrado!$B$2:$B831, "=Michoacán")</f>
        <v>15</v>
      </c>
      <c r="E6" s="11">
        <f>SUMIFS(Concentrado!F$2:F831,Concentrado!$A$2:$A831,"="&amp;$A6,Concentrado!$B$2:$B831, "=Michoacán")</f>
        <v>19084</v>
      </c>
    </row>
    <row r="7" spans="1:5" x14ac:dyDescent="0.25">
      <c r="A7" s="8">
        <v>2003</v>
      </c>
      <c r="B7" s="11">
        <f>SUMIFS(Concentrado!C$2:C832,Concentrado!$A$2:$A832,"="&amp;$A7,Concentrado!$B$2:$B832, "=Michoacán")</f>
        <v>10585</v>
      </c>
      <c r="C7" s="11">
        <f>SUMIFS(Concentrado!D$2:D832,Concentrado!$A$2:$A832,"="&amp;$A7,Concentrado!$B$2:$B832, "=Michoacán")</f>
        <v>8514</v>
      </c>
      <c r="D7" s="11">
        <f>SUMIFS(Concentrado!E$2:E832,Concentrado!$A$2:$A832,"="&amp;$A7,Concentrado!$B$2:$B832, "=Michoacán")</f>
        <v>24</v>
      </c>
      <c r="E7" s="11">
        <f>SUMIFS(Concentrado!F$2:F832,Concentrado!$A$2:$A832,"="&amp;$A7,Concentrado!$B$2:$B832, "=Michoacán")</f>
        <v>19123</v>
      </c>
    </row>
    <row r="8" spans="1:5" x14ac:dyDescent="0.25">
      <c r="A8" s="8">
        <v>2004</v>
      </c>
      <c r="B8" s="11">
        <f>SUMIFS(Concentrado!C$2:C833,Concentrado!$A$2:$A833,"="&amp;$A8,Concentrado!$B$2:$B833, "=Michoacán")</f>
        <v>10952</v>
      </c>
      <c r="C8" s="11">
        <f>SUMIFS(Concentrado!D$2:D833,Concentrado!$A$2:$A833,"="&amp;$A8,Concentrado!$B$2:$B833, "=Michoacán")</f>
        <v>8671</v>
      </c>
      <c r="D8" s="11">
        <f>SUMIFS(Concentrado!E$2:E833,Concentrado!$A$2:$A833,"="&amp;$A8,Concentrado!$B$2:$B833, "=Michoacán")</f>
        <v>8</v>
      </c>
      <c r="E8" s="11">
        <f>SUMIFS(Concentrado!F$2:F833,Concentrado!$A$2:$A833,"="&amp;$A8,Concentrado!$B$2:$B833, "=Michoacán")</f>
        <v>19631</v>
      </c>
    </row>
    <row r="9" spans="1:5" x14ac:dyDescent="0.25">
      <c r="A9" s="8">
        <v>2005</v>
      </c>
      <c r="B9" s="11">
        <f>SUMIFS(Concentrado!C$2:C834,Concentrado!$A$2:$A834,"="&amp;$A9,Concentrado!$B$2:$B834, "=Michoacán")</f>
        <v>11486</v>
      </c>
      <c r="C9" s="11">
        <f>SUMIFS(Concentrado!D$2:D834,Concentrado!$A$2:$A834,"="&amp;$A9,Concentrado!$B$2:$B834, "=Michoacán")</f>
        <v>9028</v>
      </c>
      <c r="D9" s="11">
        <f>SUMIFS(Concentrado!E$2:E834,Concentrado!$A$2:$A834,"="&amp;$A9,Concentrado!$B$2:$B834, "=Michoacán")</f>
        <v>0</v>
      </c>
      <c r="E9" s="11">
        <f>SUMIFS(Concentrado!F$2:F834,Concentrado!$A$2:$A834,"="&amp;$A9,Concentrado!$B$2:$B834, "=Michoacán")</f>
        <v>20514</v>
      </c>
    </row>
    <row r="10" spans="1:5" x14ac:dyDescent="0.25">
      <c r="A10" s="8">
        <v>2006</v>
      </c>
      <c r="B10" s="11">
        <f>SUMIFS(Concentrado!C$2:C835,Concentrado!$A$2:$A835,"="&amp;$A10,Concentrado!$B$2:$B835, "=Michoacán")</f>
        <v>11806</v>
      </c>
      <c r="C10" s="11">
        <f>SUMIFS(Concentrado!D$2:D835,Concentrado!$A$2:$A835,"="&amp;$A10,Concentrado!$B$2:$B835, "=Michoacán")</f>
        <v>8837</v>
      </c>
      <c r="D10" s="11">
        <f>SUMIFS(Concentrado!E$2:E835,Concentrado!$A$2:$A835,"="&amp;$A10,Concentrado!$B$2:$B835, "=Michoacán")</f>
        <v>13</v>
      </c>
      <c r="E10" s="11">
        <f>SUMIFS(Concentrado!F$2:F835,Concentrado!$A$2:$A835,"="&amp;$A10,Concentrado!$B$2:$B835, "=Michoacán")</f>
        <v>20656</v>
      </c>
    </row>
    <row r="11" spans="1:5" x14ac:dyDescent="0.25">
      <c r="A11" s="8">
        <v>2007</v>
      </c>
      <c r="B11" s="11">
        <f>SUMIFS(Concentrado!C$2:C836,Concentrado!$A$2:$A836,"="&amp;$A11,Concentrado!$B$2:$B836, "=Michoacán")</f>
        <v>12018</v>
      </c>
      <c r="C11" s="11">
        <f>SUMIFS(Concentrado!D$2:D836,Concentrado!$A$2:$A836,"="&amp;$A11,Concentrado!$B$2:$B836, "=Michoacán")</f>
        <v>9215</v>
      </c>
      <c r="D11" s="11">
        <f>SUMIFS(Concentrado!E$2:E836,Concentrado!$A$2:$A836,"="&amp;$A11,Concentrado!$B$2:$B836, "=Michoacán")</f>
        <v>9</v>
      </c>
      <c r="E11" s="11">
        <f>SUMIFS(Concentrado!F$2:F836,Concentrado!$A$2:$A836,"="&amp;$A11,Concentrado!$B$2:$B836, "=Michoacán")</f>
        <v>21242</v>
      </c>
    </row>
    <row r="12" spans="1:5" x14ac:dyDescent="0.25">
      <c r="A12" s="8">
        <v>2008</v>
      </c>
      <c r="B12" s="11">
        <f>SUMIFS(Concentrado!C$2:C837,Concentrado!$A$2:$A837,"="&amp;$A12,Concentrado!$B$2:$B837, "=Michoacán")</f>
        <v>12378</v>
      </c>
      <c r="C12" s="11">
        <f>SUMIFS(Concentrado!D$2:D837,Concentrado!$A$2:$A837,"="&amp;$A12,Concentrado!$B$2:$B837, "=Michoacán")</f>
        <v>9648</v>
      </c>
      <c r="D12" s="11">
        <f>SUMIFS(Concentrado!E$2:E837,Concentrado!$A$2:$A837,"="&amp;$A12,Concentrado!$B$2:$B837, "=Michoacán")</f>
        <v>9</v>
      </c>
      <c r="E12" s="11">
        <f>SUMIFS(Concentrado!F$2:F837,Concentrado!$A$2:$A837,"="&amp;$A12,Concentrado!$B$2:$B837, "=Michoacán")</f>
        <v>22035</v>
      </c>
    </row>
    <row r="13" spans="1:5" x14ac:dyDescent="0.25">
      <c r="A13" s="8">
        <v>2009</v>
      </c>
      <c r="B13" s="11">
        <f>SUMIFS(Concentrado!C$2:C838,Concentrado!$A$2:$A838,"="&amp;$A13,Concentrado!$B$2:$B838, "=Michoacán")</f>
        <v>13229</v>
      </c>
      <c r="C13" s="11">
        <f>SUMIFS(Concentrado!D$2:D838,Concentrado!$A$2:$A838,"="&amp;$A13,Concentrado!$B$2:$B838, "=Michoacán")</f>
        <v>10361</v>
      </c>
      <c r="D13" s="11">
        <f>SUMIFS(Concentrado!E$2:E838,Concentrado!$A$2:$A838,"="&amp;$A13,Concentrado!$B$2:$B838, "=Michoacán")</f>
        <v>12</v>
      </c>
      <c r="E13" s="11">
        <f>SUMIFS(Concentrado!F$2:F838,Concentrado!$A$2:$A838,"="&amp;$A13,Concentrado!$B$2:$B838, "=Michoacán")</f>
        <v>23602</v>
      </c>
    </row>
    <row r="14" spans="1:5" x14ac:dyDescent="0.25">
      <c r="A14" s="8">
        <v>2010</v>
      </c>
      <c r="B14" s="11">
        <f>SUMIFS(Concentrado!C$2:C839,Concentrado!$A$2:$A839,"="&amp;$A14,Concentrado!$B$2:$B839, "=Michoacán")</f>
        <v>13533</v>
      </c>
      <c r="C14" s="11">
        <f>SUMIFS(Concentrado!D$2:D839,Concentrado!$A$2:$A839,"="&amp;$A14,Concentrado!$B$2:$B839, "=Michoacán")</f>
        <v>10617</v>
      </c>
      <c r="D14" s="11">
        <f>SUMIFS(Concentrado!E$2:E839,Concentrado!$A$2:$A839,"="&amp;$A14,Concentrado!$B$2:$B839, "=Michoacán")</f>
        <v>12</v>
      </c>
      <c r="E14" s="11">
        <f>SUMIFS(Concentrado!F$2:F839,Concentrado!$A$2:$A839,"="&amp;$A14,Concentrado!$B$2:$B839, "=Michoacán")</f>
        <v>24162</v>
      </c>
    </row>
    <row r="15" spans="1:5" x14ac:dyDescent="0.25">
      <c r="A15" s="8">
        <v>2011</v>
      </c>
      <c r="B15" s="11">
        <f>SUMIFS(Concentrado!C$2:C840,Concentrado!$A$2:$A840,"="&amp;$A15,Concentrado!$B$2:$B840, "=Michoacán")</f>
        <v>13626</v>
      </c>
      <c r="C15" s="11">
        <f>SUMIFS(Concentrado!D$2:D840,Concentrado!$A$2:$A840,"="&amp;$A15,Concentrado!$B$2:$B840, "=Michoacán")</f>
        <v>10446</v>
      </c>
      <c r="D15" s="11">
        <f>SUMIFS(Concentrado!E$2:E840,Concentrado!$A$2:$A840,"="&amp;$A15,Concentrado!$B$2:$B840, "=Michoacán")</f>
        <v>11</v>
      </c>
      <c r="E15" s="11">
        <f>SUMIFS(Concentrado!F$2:F840,Concentrado!$A$2:$A840,"="&amp;$A15,Concentrado!$B$2:$B840, "=Michoacán")</f>
        <v>24083</v>
      </c>
    </row>
    <row r="16" spans="1:5" x14ac:dyDescent="0.25">
      <c r="A16" s="8">
        <v>2012</v>
      </c>
      <c r="B16" s="11">
        <f>SUMIFS(Concentrado!C$2:C841,Concentrado!$A$2:$A841,"="&amp;$A16,Concentrado!$B$2:$B841, "=Michoacán")</f>
        <v>13608</v>
      </c>
      <c r="C16" s="11">
        <f>SUMIFS(Concentrado!D$2:D841,Concentrado!$A$2:$A841,"="&amp;$A16,Concentrado!$B$2:$B841, "=Michoacán")</f>
        <v>10690</v>
      </c>
      <c r="D16" s="11">
        <f>SUMIFS(Concentrado!E$2:E841,Concentrado!$A$2:$A841,"="&amp;$A16,Concentrado!$B$2:$B841, "=Michoacán")</f>
        <v>12</v>
      </c>
      <c r="E16" s="11">
        <f>SUMIFS(Concentrado!F$2:F841,Concentrado!$A$2:$A841,"="&amp;$A16,Concentrado!$B$2:$B841, "=Michoacán")</f>
        <v>24310</v>
      </c>
    </row>
    <row r="17" spans="1:5" x14ac:dyDescent="0.25">
      <c r="A17" s="8">
        <v>2013</v>
      </c>
      <c r="B17" s="11">
        <f>SUMIFS(Concentrado!C$2:C842,Concentrado!$A$2:$A842,"="&amp;$A17,Concentrado!$B$2:$B842, "=Michoacán")</f>
        <v>14059</v>
      </c>
      <c r="C17" s="11">
        <f>SUMIFS(Concentrado!D$2:D842,Concentrado!$A$2:$A842,"="&amp;$A17,Concentrado!$B$2:$B842, "=Michoacán")</f>
        <v>11186</v>
      </c>
      <c r="D17" s="11">
        <f>SUMIFS(Concentrado!E$2:E842,Concentrado!$A$2:$A842,"="&amp;$A17,Concentrado!$B$2:$B842, "=Michoacán")</f>
        <v>4</v>
      </c>
      <c r="E17" s="11">
        <f>SUMIFS(Concentrado!F$2:F842,Concentrado!$A$2:$A842,"="&amp;$A17,Concentrado!$B$2:$B842, "=Michoacán")</f>
        <v>25249</v>
      </c>
    </row>
    <row r="18" spans="1:5" x14ac:dyDescent="0.25">
      <c r="A18" s="8">
        <v>2014</v>
      </c>
      <c r="B18" s="11">
        <f>SUMIFS(Concentrado!C$2:C843,Concentrado!$A$2:$A843,"="&amp;$A18,Concentrado!$B$2:$B843, "=Michoacán")</f>
        <v>13919</v>
      </c>
      <c r="C18" s="11">
        <f>SUMIFS(Concentrado!D$2:D843,Concentrado!$A$2:$A843,"="&amp;$A18,Concentrado!$B$2:$B843, "=Michoacán")</f>
        <v>10920</v>
      </c>
      <c r="D18" s="11">
        <f>SUMIFS(Concentrado!E$2:E843,Concentrado!$A$2:$A843,"="&amp;$A18,Concentrado!$B$2:$B843, "=Michoacán")</f>
        <v>1</v>
      </c>
      <c r="E18" s="11">
        <f>SUMIFS(Concentrado!F$2:F843,Concentrado!$A$2:$A843,"="&amp;$A18,Concentrado!$B$2:$B843, "=Michoacán")</f>
        <v>24840</v>
      </c>
    </row>
    <row r="19" spans="1:5" x14ac:dyDescent="0.25">
      <c r="A19" s="8">
        <v>2015</v>
      </c>
      <c r="B19" s="11">
        <f>SUMIFS(Concentrado!C$2:C844,Concentrado!$A$2:$A844,"="&amp;$A19,Concentrado!$B$2:$B844, "=Michoacán")</f>
        <v>14197</v>
      </c>
      <c r="C19" s="11">
        <f>SUMIFS(Concentrado!D$2:D844,Concentrado!$A$2:$A844,"="&amp;$A19,Concentrado!$B$2:$B844, "=Michoacán")</f>
        <v>11271</v>
      </c>
      <c r="D19" s="11">
        <f>SUMIFS(Concentrado!E$2:E844,Concentrado!$A$2:$A844,"="&amp;$A19,Concentrado!$B$2:$B844, "=Michoacán")</f>
        <v>5</v>
      </c>
      <c r="E19" s="11">
        <f>SUMIFS(Concentrado!F$2:F844,Concentrado!$A$2:$A844,"="&amp;$A19,Concentrado!$B$2:$B844, "=Michoacán")</f>
        <v>25473</v>
      </c>
    </row>
    <row r="20" spans="1:5" x14ac:dyDescent="0.25">
      <c r="A20" s="8">
        <v>2016</v>
      </c>
      <c r="B20" s="11">
        <f>SUMIFS(Concentrado!C$2:C845,Concentrado!$A$2:$A845,"="&amp;$A20,Concentrado!$B$2:$B845, "=Michoacán")</f>
        <v>15394</v>
      </c>
      <c r="C20" s="11">
        <f>SUMIFS(Concentrado!D$2:D845,Concentrado!$A$2:$A845,"="&amp;$A20,Concentrado!$B$2:$B845, "=Michoacán")</f>
        <v>11739</v>
      </c>
      <c r="D20" s="11">
        <f>SUMIFS(Concentrado!E$2:E845,Concentrado!$A$2:$A845,"="&amp;$A20,Concentrado!$B$2:$B845, "=Michoacán")</f>
        <v>5</v>
      </c>
      <c r="E20" s="11">
        <f>SUMIFS(Concentrado!F$2:F845,Concentrado!$A$2:$A845,"="&amp;$A20,Concentrado!$B$2:$B845, "=Michoacán")</f>
        <v>27138</v>
      </c>
    </row>
    <row r="21" spans="1:5" x14ac:dyDescent="0.25">
      <c r="A21" s="8">
        <v>2017</v>
      </c>
      <c r="B21" s="11">
        <f>SUMIFS(Concentrado!C$2:C846,Concentrado!$A$2:$A846,"="&amp;$A21,Concentrado!$B$2:$B846, "=Michoacán")</f>
        <v>15603</v>
      </c>
      <c r="C21" s="11">
        <f>SUMIFS(Concentrado!D$2:D846,Concentrado!$A$2:$A846,"="&amp;$A21,Concentrado!$B$2:$B846, "=Michoacán")</f>
        <v>11722</v>
      </c>
      <c r="D21" s="11">
        <f>SUMIFS(Concentrado!E$2:E846,Concentrado!$A$2:$A846,"="&amp;$A21,Concentrado!$B$2:$B846, "=Michoacán")</f>
        <v>2</v>
      </c>
      <c r="E21" s="11">
        <f>SUMIFS(Concentrado!F$2:F846,Concentrado!$A$2:$A846,"="&amp;$A21,Concentrado!$B$2:$B846, "=Michoacán")</f>
        <v>27327</v>
      </c>
    </row>
    <row r="22" spans="1:5" x14ac:dyDescent="0.25">
      <c r="A22" s="8">
        <v>2018</v>
      </c>
      <c r="B22" s="11">
        <f>SUMIFS(Concentrado!C$2:C847,Concentrado!$A$2:$A847,"="&amp;$A22,Concentrado!$B$2:$B847, "=Michoacán")</f>
        <v>15620</v>
      </c>
      <c r="C22" s="11">
        <f>SUMIFS(Concentrado!D$2:D847,Concentrado!$A$2:$A847,"="&amp;$A22,Concentrado!$B$2:$B847, "=Michoacán")</f>
        <v>11658</v>
      </c>
      <c r="D22" s="11">
        <f>SUMIFS(Concentrado!E$2:E847,Concentrado!$A$2:$A847,"="&amp;$A22,Concentrado!$B$2:$B847, "=Michoacán")</f>
        <v>1</v>
      </c>
      <c r="E22" s="11">
        <f>SUMIFS(Concentrado!F$2:F847,Concentrado!$A$2:$A847,"="&amp;$A22,Concentrado!$B$2:$B847, "=Michoacán")</f>
        <v>27279</v>
      </c>
    </row>
    <row r="23" spans="1:5" x14ac:dyDescent="0.25">
      <c r="A23" s="8">
        <v>2019</v>
      </c>
      <c r="B23" s="11">
        <f>SUMIFS(Concentrado!C$2:C848,Concentrado!$A$2:$A848,"="&amp;$A23,Concentrado!$B$2:$B848, "=Michoacán")</f>
        <v>16776</v>
      </c>
      <c r="C23" s="11">
        <f>SUMIFS(Concentrado!D$2:D848,Concentrado!$A$2:$A848,"="&amp;$A23,Concentrado!$B$2:$B848, "=Michoacán")</f>
        <v>12202</v>
      </c>
      <c r="D23" s="11">
        <f>SUMIFS(Concentrado!E$2:E848,Concentrado!$A$2:$A848,"="&amp;$A23,Concentrado!$B$2:$B848, "=Michoacán")</f>
        <v>4</v>
      </c>
      <c r="E23" s="11">
        <f>SUMIFS(Concentrado!F$2:F848,Concentrado!$A$2:$A848,"="&amp;$A23,Concentrado!$B$2:$B848, "=Michoacán")</f>
        <v>28982</v>
      </c>
    </row>
    <row r="24" spans="1:5" x14ac:dyDescent="0.25">
      <c r="A24" s="8">
        <v>2020</v>
      </c>
      <c r="B24" s="11">
        <f>SUMIFS(Concentrado!C$2:C849,Concentrado!$A$2:$A849,"="&amp;$A24,Concentrado!$B$2:$B849, "=Michoacán")</f>
        <v>21364</v>
      </c>
      <c r="C24" s="11">
        <f>SUMIFS(Concentrado!D$2:D849,Concentrado!$A$2:$A849,"="&amp;$A24,Concentrado!$B$2:$B849, "=Michoacán")</f>
        <v>15249</v>
      </c>
      <c r="D24" s="11">
        <f>SUMIFS(Concentrado!E$2:E849,Concentrado!$A$2:$A849,"="&amp;$A24,Concentrado!$B$2:$B849, "=Michoacán")</f>
        <v>1</v>
      </c>
      <c r="E24" s="11">
        <f>SUMIFS(Concentrado!F$2:F849,Concentrado!$A$2:$A849,"="&amp;$A24,Concentrado!$B$2:$B849, "=Michoacán")</f>
        <v>36614</v>
      </c>
    </row>
    <row r="25" spans="1:5" x14ac:dyDescent="0.25">
      <c r="A25" s="8">
        <v>2021</v>
      </c>
      <c r="B25" s="11">
        <f>SUMIFS(Concentrado!C$2:C850,Concentrado!$A$2:$A850,"="&amp;$A25,Concentrado!$B$2:$B850, "=Michoacán")</f>
        <v>27354</v>
      </c>
      <c r="C25" s="11">
        <f>SUMIFS(Concentrado!D$2:D850,Concentrado!$A$2:$A850,"="&amp;$A25,Concentrado!$B$2:$B850, "=Michoacán")</f>
        <v>19516</v>
      </c>
      <c r="D25" s="11">
        <f>SUMIFS(Concentrado!E$2:E850,Concentrado!$A$2:$A850,"="&amp;$A25,Concentrado!$B$2:$B850, "=Michoacán")</f>
        <v>4</v>
      </c>
      <c r="E25" s="11">
        <f>SUMIFS(Concentrado!F$2:F850,Concentrado!$A$2:$A850,"="&amp;$A25,Concentrado!$B$2:$B850, "=Michoacán")</f>
        <v>46874</v>
      </c>
    </row>
    <row r="26" spans="1:5" x14ac:dyDescent="0.25">
      <c r="A26" s="8">
        <v>2022</v>
      </c>
      <c r="B26" s="11">
        <f>SUMIFS(Concentrado!C$2:C851,Concentrado!$A$2:$A851,"="&amp;$A26,Concentrado!$B$2:$B851, "=Michoacán")</f>
        <v>19022</v>
      </c>
      <c r="C26" s="11">
        <f>SUMIFS(Concentrado!D$2:D851,Concentrado!$A$2:$A851,"="&amp;$A26,Concentrado!$B$2:$B851, "=Michoacán")</f>
        <v>13786</v>
      </c>
      <c r="D26" s="11">
        <f>SUMIFS(Concentrado!E$2:E851,Concentrado!$A$2:$A851,"="&amp;$A26,Concentrado!$B$2:$B851, "=Michoacán")</f>
        <v>14</v>
      </c>
      <c r="E26" s="11">
        <f>SUMIFS(Concentrado!F$2:F851,Concentrado!$A$2:$A851,"="&amp;$A26,Concentrado!$B$2:$B851, "=Michoacán")</f>
        <v>32822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"=Morelos")</f>
        <v>3860</v>
      </c>
      <c r="C2" s="11">
        <f>SUMIFS(Concentrado!D$2:D827,Concentrado!$A$2:$A827,"="&amp;$A2,Concentrado!$B$2:$B827, "=Morelos")</f>
        <v>2983</v>
      </c>
      <c r="D2" s="11">
        <f>SUMIFS(Concentrado!E$2:E827,Concentrado!$A$2:$A827,"="&amp;$A2,Concentrado!$B$2:$B827, "=Morelos")</f>
        <v>5</v>
      </c>
      <c r="E2" s="11">
        <f>SUMIFS(Concentrado!F$2:F827,Concentrado!$A$2:$A827,"="&amp;$A2,Concentrado!$B$2:$B827, "=Morelos")</f>
        <v>6848</v>
      </c>
    </row>
    <row r="3" spans="1:5" x14ac:dyDescent="0.25">
      <c r="A3" s="8">
        <v>1999</v>
      </c>
      <c r="B3" s="11">
        <f>SUMIFS(Concentrado!C$2:C828,Concentrado!$A$2:$A828,"="&amp;$A3,Concentrado!$B$2:$B828, "=Morelos")</f>
        <v>3772</v>
      </c>
      <c r="C3" s="11">
        <f>SUMIFS(Concentrado!D$2:D828,Concentrado!$A$2:$A828,"="&amp;$A3,Concentrado!$B$2:$B828, "=Morelos")</f>
        <v>3050</v>
      </c>
      <c r="D3" s="11">
        <f>SUMIFS(Concentrado!E$2:E828,Concentrado!$A$2:$A828,"="&amp;$A3,Concentrado!$B$2:$B828, "=Morelos")</f>
        <v>6</v>
      </c>
      <c r="E3" s="11">
        <f>SUMIFS(Concentrado!F$2:F828,Concentrado!$A$2:$A828,"="&amp;$A3,Concentrado!$B$2:$B828, "=Morelos")</f>
        <v>6828</v>
      </c>
    </row>
    <row r="4" spans="1:5" x14ac:dyDescent="0.25">
      <c r="A4" s="8">
        <v>2000</v>
      </c>
      <c r="B4" s="11">
        <f>SUMIFS(Concentrado!C$2:C829,Concentrado!$A$2:$A829,"="&amp;$A4,Concentrado!$B$2:$B829, "=Morelos")</f>
        <v>3728</v>
      </c>
      <c r="C4" s="11">
        <f>SUMIFS(Concentrado!D$2:D829,Concentrado!$A$2:$A829,"="&amp;$A4,Concentrado!$B$2:$B829, "=Morelos")</f>
        <v>2970</v>
      </c>
      <c r="D4" s="11">
        <f>SUMIFS(Concentrado!E$2:E829,Concentrado!$A$2:$A829,"="&amp;$A4,Concentrado!$B$2:$B829, "=Morelos")</f>
        <v>5</v>
      </c>
      <c r="E4" s="11">
        <f>SUMIFS(Concentrado!F$2:F829,Concentrado!$A$2:$A829,"="&amp;$A4,Concentrado!$B$2:$B829, "=Morelos")</f>
        <v>6703</v>
      </c>
    </row>
    <row r="5" spans="1:5" x14ac:dyDescent="0.25">
      <c r="A5" s="8">
        <v>2001</v>
      </c>
      <c r="B5" s="11">
        <f>SUMIFS(Concentrado!C$2:C830,Concentrado!$A$2:$A830,"="&amp;$A5,Concentrado!$B$2:$B830, "=Morelos")</f>
        <v>3678</v>
      </c>
      <c r="C5" s="11">
        <f>SUMIFS(Concentrado!D$2:D830,Concentrado!$A$2:$A830,"="&amp;$A5,Concentrado!$B$2:$B830, "=Morelos")</f>
        <v>3106</v>
      </c>
      <c r="D5" s="11">
        <f>SUMIFS(Concentrado!E$2:E830,Concentrado!$A$2:$A830,"="&amp;$A5,Concentrado!$B$2:$B830, "=Morelos")</f>
        <v>11</v>
      </c>
      <c r="E5" s="11">
        <f>SUMIFS(Concentrado!F$2:F830,Concentrado!$A$2:$A830,"="&amp;$A5,Concentrado!$B$2:$B830, "=Morelos")</f>
        <v>6795</v>
      </c>
    </row>
    <row r="6" spans="1:5" x14ac:dyDescent="0.25">
      <c r="A6" s="8">
        <v>2002</v>
      </c>
      <c r="B6" s="11">
        <f>SUMIFS(Concentrado!C$2:C831,Concentrado!$A$2:$A831,"="&amp;$A6,Concentrado!$B$2:$B831, "=Morelos")</f>
        <v>3983</v>
      </c>
      <c r="C6" s="11">
        <f>SUMIFS(Concentrado!D$2:D831,Concentrado!$A$2:$A831,"="&amp;$A6,Concentrado!$B$2:$B831, "=Morelos")</f>
        <v>3221</v>
      </c>
      <c r="D6" s="11">
        <f>SUMIFS(Concentrado!E$2:E831,Concentrado!$A$2:$A831,"="&amp;$A6,Concentrado!$B$2:$B831, "=Morelos")</f>
        <v>9</v>
      </c>
      <c r="E6" s="11">
        <f>SUMIFS(Concentrado!F$2:F831,Concentrado!$A$2:$A831,"="&amp;$A6,Concentrado!$B$2:$B831, "=Morelos")</f>
        <v>7213</v>
      </c>
    </row>
    <row r="7" spans="1:5" x14ac:dyDescent="0.25">
      <c r="A7" s="8">
        <v>2003</v>
      </c>
      <c r="B7" s="11">
        <f>SUMIFS(Concentrado!C$2:C832,Concentrado!$A$2:$A832,"="&amp;$A7,Concentrado!$B$2:$B832, "=Morelos")</f>
        <v>3907</v>
      </c>
      <c r="C7" s="11">
        <f>SUMIFS(Concentrado!D$2:D832,Concentrado!$A$2:$A832,"="&amp;$A7,Concentrado!$B$2:$B832, "=Morelos")</f>
        <v>3285</v>
      </c>
      <c r="D7" s="11">
        <f>SUMIFS(Concentrado!E$2:E832,Concentrado!$A$2:$A832,"="&amp;$A7,Concentrado!$B$2:$B832, "=Morelos")</f>
        <v>15</v>
      </c>
      <c r="E7" s="11">
        <f>SUMIFS(Concentrado!F$2:F832,Concentrado!$A$2:$A832,"="&amp;$A7,Concentrado!$B$2:$B832, "=Morelos")</f>
        <v>7207</v>
      </c>
    </row>
    <row r="8" spans="1:5" x14ac:dyDescent="0.25">
      <c r="A8" s="8">
        <v>2004</v>
      </c>
      <c r="B8" s="11">
        <f>SUMIFS(Concentrado!C$2:C833,Concentrado!$A$2:$A833,"="&amp;$A8,Concentrado!$B$2:$B833, "=Morelos")</f>
        <v>4042</v>
      </c>
      <c r="C8" s="11">
        <f>SUMIFS(Concentrado!D$2:D833,Concentrado!$A$2:$A833,"="&amp;$A8,Concentrado!$B$2:$B833, "=Morelos")</f>
        <v>3374</v>
      </c>
      <c r="D8" s="11">
        <f>SUMIFS(Concentrado!E$2:E833,Concentrado!$A$2:$A833,"="&amp;$A8,Concentrado!$B$2:$B833, "=Morelos")</f>
        <v>7</v>
      </c>
      <c r="E8" s="11">
        <f>SUMIFS(Concentrado!F$2:F833,Concentrado!$A$2:$A833,"="&amp;$A8,Concentrado!$B$2:$B833, "=Morelos")</f>
        <v>7423</v>
      </c>
    </row>
    <row r="9" spans="1:5" x14ac:dyDescent="0.25">
      <c r="A9" s="8">
        <v>2005</v>
      </c>
      <c r="B9" s="11">
        <f>SUMIFS(Concentrado!C$2:C834,Concentrado!$A$2:$A834,"="&amp;$A9,Concentrado!$B$2:$B834, "=Morelos")</f>
        <v>4273</v>
      </c>
      <c r="C9" s="11">
        <f>SUMIFS(Concentrado!D$2:D834,Concentrado!$A$2:$A834,"="&amp;$A9,Concentrado!$B$2:$B834, "=Morelos")</f>
        <v>3545</v>
      </c>
      <c r="D9" s="11">
        <f>SUMIFS(Concentrado!E$2:E834,Concentrado!$A$2:$A834,"="&amp;$A9,Concentrado!$B$2:$B834, "=Morelos")</f>
        <v>5</v>
      </c>
      <c r="E9" s="11">
        <f>SUMIFS(Concentrado!F$2:F834,Concentrado!$A$2:$A834,"="&amp;$A9,Concentrado!$B$2:$B834, "=Morelos")</f>
        <v>7823</v>
      </c>
    </row>
    <row r="10" spans="1:5" x14ac:dyDescent="0.25">
      <c r="A10" s="8">
        <v>2006</v>
      </c>
      <c r="B10" s="11">
        <f>SUMIFS(Concentrado!C$2:C835,Concentrado!$A$2:$A835,"="&amp;$A10,Concentrado!$B$2:$B835, "=Morelos")</f>
        <v>4309</v>
      </c>
      <c r="C10" s="11">
        <f>SUMIFS(Concentrado!D$2:D835,Concentrado!$A$2:$A835,"="&amp;$A10,Concentrado!$B$2:$B835, "=Morelos")</f>
        <v>3649</v>
      </c>
      <c r="D10" s="11">
        <f>SUMIFS(Concentrado!E$2:E835,Concentrado!$A$2:$A835,"="&amp;$A10,Concentrado!$B$2:$B835, "=Morelos")</f>
        <v>2</v>
      </c>
      <c r="E10" s="11">
        <f>SUMIFS(Concentrado!F$2:F835,Concentrado!$A$2:$A835,"="&amp;$A10,Concentrado!$B$2:$B835, "=Morelos")</f>
        <v>7960</v>
      </c>
    </row>
    <row r="11" spans="1:5" x14ac:dyDescent="0.25">
      <c r="A11" s="8">
        <v>2007</v>
      </c>
      <c r="B11" s="11">
        <f>SUMIFS(Concentrado!C$2:C836,Concentrado!$A$2:$A836,"="&amp;$A11,Concentrado!$B$2:$B836, "=Morelos")</f>
        <v>4497</v>
      </c>
      <c r="C11" s="11">
        <f>SUMIFS(Concentrado!D$2:D836,Concentrado!$A$2:$A836,"="&amp;$A11,Concentrado!$B$2:$B836, "=Morelos")</f>
        <v>3782</v>
      </c>
      <c r="D11" s="11">
        <f>SUMIFS(Concentrado!E$2:E836,Concentrado!$A$2:$A836,"="&amp;$A11,Concentrado!$B$2:$B836, "=Morelos")</f>
        <v>4</v>
      </c>
      <c r="E11" s="11">
        <f>SUMIFS(Concentrado!F$2:F836,Concentrado!$A$2:$A836,"="&amp;$A11,Concentrado!$B$2:$B836, "=Morelos")</f>
        <v>8283</v>
      </c>
    </row>
    <row r="12" spans="1:5" x14ac:dyDescent="0.25">
      <c r="A12" s="8">
        <v>2008</v>
      </c>
      <c r="B12" s="11">
        <f>SUMIFS(Concentrado!C$2:C837,Concentrado!$A$2:$A837,"="&amp;$A12,Concentrado!$B$2:$B837, "=Morelos")</f>
        <v>4854</v>
      </c>
      <c r="C12" s="11">
        <f>SUMIFS(Concentrado!D$2:D837,Concentrado!$A$2:$A837,"="&amp;$A12,Concentrado!$B$2:$B837, "=Morelos")</f>
        <v>4091</v>
      </c>
      <c r="D12" s="11">
        <f>SUMIFS(Concentrado!E$2:E837,Concentrado!$A$2:$A837,"="&amp;$A12,Concentrado!$B$2:$B837, "=Morelos")</f>
        <v>6</v>
      </c>
      <c r="E12" s="11">
        <f>SUMIFS(Concentrado!F$2:F837,Concentrado!$A$2:$A837,"="&amp;$A12,Concentrado!$B$2:$B837, "=Morelos")</f>
        <v>8951</v>
      </c>
    </row>
    <row r="13" spans="1:5" x14ac:dyDescent="0.25">
      <c r="A13" s="8">
        <v>2009</v>
      </c>
      <c r="B13" s="11">
        <f>SUMIFS(Concentrado!C$2:C838,Concentrado!$A$2:$A838,"="&amp;$A13,Concentrado!$B$2:$B838, "=Morelos")</f>
        <v>4873</v>
      </c>
      <c r="C13" s="11">
        <f>SUMIFS(Concentrado!D$2:D838,Concentrado!$A$2:$A838,"="&amp;$A13,Concentrado!$B$2:$B838, "=Morelos")</f>
        <v>4135</v>
      </c>
      <c r="D13" s="11">
        <f>SUMIFS(Concentrado!E$2:E838,Concentrado!$A$2:$A838,"="&amp;$A13,Concentrado!$B$2:$B838, "=Morelos")</f>
        <v>4</v>
      </c>
      <c r="E13" s="11">
        <f>SUMIFS(Concentrado!F$2:F838,Concentrado!$A$2:$A838,"="&amp;$A13,Concentrado!$B$2:$B838, "=Morelos")</f>
        <v>9012</v>
      </c>
    </row>
    <row r="14" spans="1:5" x14ac:dyDescent="0.25">
      <c r="A14" s="8">
        <v>2010</v>
      </c>
      <c r="B14" s="11">
        <f>SUMIFS(Concentrado!C$2:C839,Concentrado!$A$2:$A839,"="&amp;$A14,Concentrado!$B$2:$B839, "=Morelos")</f>
        <v>5319</v>
      </c>
      <c r="C14" s="11">
        <f>SUMIFS(Concentrado!D$2:D839,Concentrado!$A$2:$A839,"="&amp;$A14,Concentrado!$B$2:$B839, "=Morelos")</f>
        <v>4442</v>
      </c>
      <c r="D14" s="11">
        <f>SUMIFS(Concentrado!E$2:E839,Concentrado!$A$2:$A839,"="&amp;$A14,Concentrado!$B$2:$B839, "=Morelos")</f>
        <v>3</v>
      </c>
      <c r="E14" s="11">
        <f>SUMIFS(Concentrado!F$2:F839,Concentrado!$A$2:$A839,"="&amp;$A14,Concentrado!$B$2:$B839, "=Morelos")</f>
        <v>9764</v>
      </c>
    </row>
    <row r="15" spans="1:5" x14ac:dyDescent="0.25">
      <c r="A15" s="8">
        <v>2011</v>
      </c>
      <c r="B15" s="11">
        <f>SUMIFS(Concentrado!C$2:C840,Concentrado!$A$2:$A840,"="&amp;$A15,Concentrado!$B$2:$B840, "=Morelos")</f>
        <v>5337</v>
      </c>
      <c r="C15" s="11">
        <f>SUMIFS(Concentrado!D$2:D840,Concentrado!$A$2:$A840,"="&amp;$A15,Concentrado!$B$2:$B840, "=Morelos")</f>
        <v>4289</v>
      </c>
      <c r="D15" s="11">
        <f>SUMIFS(Concentrado!E$2:E840,Concentrado!$A$2:$A840,"="&amp;$A15,Concentrado!$B$2:$B840, "=Morelos")</f>
        <v>27</v>
      </c>
      <c r="E15" s="11">
        <f>SUMIFS(Concentrado!F$2:F840,Concentrado!$A$2:$A840,"="&amp;$A15,Concentrado!$B$2:$B840, "=Morelos")</f>
        <v>9653</v>
      </c>
    </row>
    <row r="16" spans="1:5" x14ac:dyDescent="0.25">
      <c r="A16" s="8">
        <v>2012</v>
      </c>
      <c r="B16" s="11">
        <f>SUMIFS(Concentrado!C$2:C841,Concentrado!$A$2:$A841,"="&amp;$A16,Concentrado!$B$2:$B841, "=Morelos")</f>
        <v>5778</v>
      </c>
      <c r="C16" s="11">
        <f>SUMIFS(Concentrado!D$2:D841,Concentrado!$A$2:$A841,"="&amp;$A16,Concentrado!$B$2:$B841, "=Morelos")</f>
        <v>4535</v>
      </c>
      <c r="D16" s="11">
        <f>SUMIFS(Concentrado!E$2:E841,Concentrado!$A$2:$A841,"="&amp;$A16,Concentrado!$B$2:$B841, "=Morelos")</f>
        <v>4</v>
      </c>
      <c r="E16" s="11">
        <f>SUMIFS(Concentrado!F$2:F841,Concentrado!$A$2:$A841,"="&amp;$A16,Concentrado!$B$2:$B841, "=Morelos")</f>
        <v>10317</v>
      </c>
    </row>
    <row r="17" spans="1:5" x14ac:dyDescent="0.25">
      <c r="A17" s="8">
        <v>2013</v>
      </c>
      <c r="B17" s="11">
        <f>SUMIFS(Concentrado!C$2:C842,Concentrado!$A$2:$A842,"="&amp;$A17,Concentrado!$B$2:$B842, "=Morelos")</f>
        <v>5997</v>
      </c>
      <c r="C17" s="11">
        <f>SUMIFS(Concentrado!D$2:D842,Concentrado!$A$2:$A842,"="&amp;$A17,Concentrado!$B$2:$B842, "=Morelos")</f>
        <v>4698</v>
      </c>
      <c r="D17" s="11">
        <f>SUMIFS(Concentrado!E$2:E842,Concentrado!$A$2:$A842,"="&amp;$A17,Concentrado!$B$2:$B842, "=Morelos")</f>
        <v>8</v>
      </c>
      <c r="E17" s="11">
        <f>SUMIFS(Concentrado!F$2:F842,Concentrado!$A$2:$A842,"="&amp;$A17,Concentrado!$B$2:$B842, "=Morelos")</f>
        <v>10703</v>
      </c>
    </row>
    <row r="18" spans="1:5" x14ac:dyDescent="0.25">
      <c r="A18" s="8">
        <v>2014</v>
      </c>
      <c r="B18" s="11">
        <f>SUMIFS(Concentrado!C$2:C843,Concentrado!$A$2:$A843,"="&amp;$A18,Concentrado!$B$2:$B843, "=Morelos")</f>
        <v>5800</v>
      </c>
      <c r="C18" s="11">
        <f>SUMIFS(Concentrado!D$2:D843,Concentrado!$A$2:$A843,"="&amp;$A18,Concentrado!$B$2:$B843, "=Morelos")</f>
        <v>4820</v>
      </c>
      <c r="D18" s="11">
        <f>SUMIFS(Concentrado!E$2:E843,Concentrado!$A$2:$A843,"="&amp;$A18,Concentrado!$B$2:$B843, "=Morelos")</f>
        <v>3</v>
      </c>
      <c r="E18" s="11">
        <f>SUMIFS(Concentrado!F$2:F843,Concentrado!$A$2:$A843,"="&amp;$A18,Concentrado!$B$2:$B843, "=Morelos")</f>
        <v>10623</v>
      </c>
    </row>
    <row r="19" spans="1:5" x14ac:dyDescent="0.25">
      <c r="A19" s="8">
        <v>2015</v>
      </c>
      <c r="B19" s="11">
        <f>SUMIFS(Concentrado!C$2:C844,Concentrado!$A$2:$A844,"="&amp;$A19,Concentrado!$B$2:$B844, "=Morelos")</f>
        <v>6117</v>
      </c>
      <c r="C19" s="11">
        <f>SUMIFS(Concentrado!D$2:D844,Concentrado!$A$2:$A844,"="&amp;$A19,Concentrado!$B$2:$B844, "=Morelos")</f>
        <v>5106</v>
      </c>
      <c r="D19" s="11">
        <f>SUMIFS(Concentrado!E$2:E844,Concentrado!$A$2:$A844,"="&amp;$A19,Concentrado!$B$2:$B844, "=Morelos")</f>
        <v>13</v>
      </c>
      <c r="E19" s="11">
        <f>SUMIFS(Concentrado!F$2:F844,Concentrado!$A$2:$A844,"="&amp;$A19,Concentrado!$B$2:$B844, "=Morelos")</f>
        <v>11236</v>
      </c>
    </row>
    <row r="20" spans="1:5" x14ac:dyDescent="0.25">
      <c r="A20" s="8">
        <v>2016</v>
      </c>
      <c r="B20" s="11">
        <f>SUMIFS(Concentrado!C$2:C845,Concentrado!$A$2:$A845,"="&amp;$A20,Concentrado!$B$2:$B845, "=Morelos")</f>
        <v>6791</v>
      </c>
      <c r="C20" s="11">
        <f>SUMIFS(Concentrado!D$2:D845,Concentrado!$A$2:$A845,"="&amp;$A20,Concentrado!$B$2:$B845, "=Morelos")</f>
        <v>5617</v>
      </c>
      <c r="D20" s="11">
        <f>SUMIFS(Concentrado!E$2:E845,Concentrado!$A$2:$A845,"="&amp;$A20,Concentrado!$B$2:$B845, "=Morelos")</f>
        <v>32</v>
      </c>
      <c r="E20" s="11">
        <f>SUMIFS(Concentrado!F$2:F845,Concentrado!$A$2:$A845,"="&amp;$A20,Concentrado!$B$2:$B845, "=Morelos")</f>
        <v>12440</v>
      </c>
    </row>
    <row r="21" spans="1:5" x14ac:dyDescent="0.25">
      <c r="A21" s="8">
        <v>2017</v>
      </c>
      <c r="B21" s="11">
        <f>SUMIFS(Concentrado!C$2:C846,Concentrado!$A$2:$A846,"="&amp;$A21,Concentrado!$B$2:$B846, "=Morelos")</f>
        <v>6754</v>
      </c>
      <c r="C21" s="11">
        <f>SUMIFS(Concentrado!D$2:D846,Concentrado!$A$2:$A846,"="&amp;$A21,Concentrado!$B$2:$B846, "=Morelos")</f>
        <v>5598</v>
      </c>
      <c r="D21" s="11">
        <f>SUMIFS(Concentrado!E$2:E846,Concentrado!$A$2:$A846,"="&amp;$A21,Concentrado!$B$2:$B846, "=Morelos")</f>
        <v>1</v>
      </c>
      <c r="E21" s="11">
        <f>SUMIFS(Concentrado!F$2:F846,Concentrado!$A$2:$A846,"="&amp;$A21,Concentrado!$B$2:$B846, "=Morelos")</f>
        <v>12353</v>
      </c>
    </row>
    <row r="22" spans="1:5" x14ac:dyDescent="0.25">
      <c r="A22" s="8">
        <v>2018</v>
      </c>
      <c r="B22" s="11">
        <f>SUMIFS(Concentrado!C$2:C847,Concentrado!$A$2:$A847,"="&amp;$A22,Concentrado!$B$2:$B847, "=Morelos")</f>
        <v>6923</v>
      </c>
      <c r="C22" s="11">
        <f>SUMIFS(Concentrado!D$2:D847,Concentrado!$A$2:$A847,"="&amp;$A22,Concentrado!$B$2:$B847, "=Morelos")</f>
        <v>5392</v>
      </c>
      <c r="D22" s="11">
        <f>SUMIFS(Concentrado!E$2:E847,Concentrado!$A$2:$A847,"="&amp;$A22,Concentrado!$B$2:$B847, "=Morelos")</f>
        <v>4</v>
      </c>
      <c r="E22" s="11">
        <f>SUMIFS(Concentrado!F$2:F847,Concentrado!$A$2:$A847,"="&amp;$A22,Concentrado!$B$2:$B847, "=Morelos")</f>
        <v>12319</v>
      </c>
    </row>
    <row r="23" spans="1:5" x14ac:dyDescent="0.25">
      <c r="A23" s="8">
        <v>2019</v>
      </c>
      <c r="B23" s="11">
        <f>SUMIFS(Concentrado!C$2:C848,Concentrado!$A$2:$A848,"="&amp;$A23,Concentrado!$B$2:$B848, "=Morelos")</f>
        <v>7767</v>
      </c>
      <c r="C23" s="11">
        <f>SUMIFS(Concentrado!D$2:D848,Concentrado!$A$2:$A848,"="&amp;$A23,Concentrado!$B$2:$B848, "=Morelos")</f>
        <v>5794</v>
      </c>
      <c r="D23" s="11">
        <f>SUMIFS(Concentrado!E$2:E848,Concentrado!$A$2:$A848,"="&amp;$A23,Concentrado!$B$2:$B848, "=Morelos")</f>
        <v>2</v>
      </c>
      <c r="E23" s="11">
        <f>SUMIFS(Concentrado!F$2:F848,Concentrado!$A$2:$A848,"="&amp;$A23,Concentrado!$B$2:$B848, "=Morelos")</f>
        <v>13563</v>
      </c>
    </row>
    <row r="24" spans="1:5" x14ac:dyDescent="0.25">
      <c r="A24" s="8">
        <v>2020</v>
      </c>
      <c r="B24" s="11">
        <f>SUMIFS(Concentrado!C$2:C849,Concentrado!$A$2:$A849,"="&amp;$A24,Concentrado!$B$2:$B849, "=Morelos")</f>
        <v>10960</v>
      </c>
      <c r="C24" s="11">
        <f>SUMIFS(Concentrado!D$2:D849,Concentrado!$A$2:$A849,"="&amp;$A24,Concentrado!$B$2:$B849, "=Morelos")</f>
        <v>7481</v>
      </c>
      <c r="D24" s="11">
        <f>SUMIFS(Concentrado!E$2:E849,Concentrado!$A$2:$A849,"="&amp;$A24,Concentrado!$B$2:$B849, "=Morelos")</f>
        <v>1</v>
      </c>
      <c r="E24" s="11">
        <f>SUMIFS(Concentrado!F$2:F849,Concentrado!$A$2:$A849,"="&amp;$A24,Concentrado!$B$2:$B849, "=Morelos")</f>
        <v>18442</v>
      </c>
    </row>
    <row r="25" spans="1:5" x14ac:dyDescent="0.25">
      <c r="A25" s="8">
        <v>2021</v>
      </c>
      <c r="B25" s="11">
        <f>SUMIFS(Concentrado!C$2:C850,Concentrado!$A$2:$A850,"="&amp;$A25,Concentrado!$B$2:$B850, "=Morelos")</f>
        <v>13152</v>
      </c>
      <c r="C25" s="11">
        <f>SUMIFS(Concentrado!D$2:D850,Concentrado!$A$2:$A850,"="&amp;$A25,Concentrado!$B$2:$B850, "=Morelos")</f>
        <v>9071</v>
      </c>
      <c r="D25" s="11">
        <f>SUMIFS(Concentrado!E$2:E850,Concentrado!$A$2:$A850,"="&amp;$A25,Concentrado!$B$2:$B850, "=Morelos")</f>
        <v>1</v>
      </c>
      <c r="E25" s="11">
        <f>SUMIFS(Concentrado!F$2:F850,Concentrado!$A$2:$A850,"="&amp;$A25,Concentrado!$B$2:$B850, "=Morelos")</f>
        <v>22224</v>
      </c>
    </row>
    <row r="26" spans="1:5" x14ac:dyDescent="0.25">
      <c r="A26" s="8">
        <v>2022</v>
      </c>
      <c r="B26" s="11">
        <f>SUMIFS(Concentrado!C$2:C851,Concentrado!$A$2:$A851,"="&amp;$A26,Concentrado!$B$2:$B851, "=Morelos")</f>
        <v>9048</v>
      </c>
      <c r="C26" s="11">
        <f>SUMIFS(Concentrado!D$2:D851,Concentrado!$A$2:$A851,"="&amp;$A26,Concentrado!$B$2:$B851, "=Morelos")</f>
        <v>6843</v>
      </c>
      <c r="D26" s="11">
        <f>SUMIFS(Concentrado!E$2:E851,Concentrado!$A$2:$A851,"="&amp;$A26,Concentrado!$B$2:$B851, "=Morelos")</f>
        <v>6</v>
      </c>
      <c r="E26" s="11">
        <f>SUMIFS(Concentrado!F$2:F851,Concentrado!$A$2:$A851,"="&amp;$A26,Concentrado!$B$2:$B851, "=Morelos")</f>
        <v>15897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9">
        <v>1998</v>
      </c>
      <c r="B2" s="10">
        <f>SUMIFS(Concentrado!C$2:C827,Concentrado!$A$2:$A827,"="&amp;$A2,Concentrado!$B$2:$B827, "=Nacional")</f>
        <v>247509</v>
      </c>
      <c r="C2" s="10">
        <f>SUMIFS(Concentrado!D$2:D827,Concentrado!$A$2:$A827,"="&amp;$A2,Concentrado!$B$2:$B827, "=Nacional")</f>
        <v>194784</v>
      </c>
      <c r="D2" s="10">
        <f>SUMIFS(Concentrado!E$2:E827,Concentrado!$A$2:$A827,"="&amp;$A2,Concentrado!$B$2:$B827, "=Nacional")</f>
        <v>173</v>
      </c>
      <c r="E2" s="10">
        <f>SUMIFS(Concentrado!F$2:F827,Concentrado!$A$2:$A827,"="&amp;$A2,Concentrado!$B$2:$B827, "=Nacional")</f>
        <v>442466</v>
      </c>
    </row>
    <row r="3" spans="1:5" x14ac:dyDescent="0.25">
      <c r="A3" s="9">
        <v>1999</v>
      </c>
      <c r="B3" s="10">
        <f>SUMIFS(Concentrado!C$2:C828,Concentrado!$A$2:$A828,"="&amp;$A3,Concentrado!$B$2:$B828, "=Nacional")</f>
        <v>246217</v>
      </c>
      <c r="C3" s="10">
        <f>SUMIFS(Concentrado!D$2:D828,Concentrado!$A$2:$A828,"="&amp;$A3,Concentrado!$B$2:$B828, "=Nacional")</f>
        <v>195292</v>
      </c>
      <c r="D3" s="10">
        <f>SUMIFS(Concentrado!E$2:E828,Concentrado!$A$2:$A828,"="&amp;$A3,Concentrado!$B$2:$B828, "=Nacional")</f>
        <v>138</v>
      </c>
      <c r="E3" s="10">
        <f>SUMIFS(Concentrado!F$2:F828,Concentrado!$A$2:$A828,"="&amp;$A3,Concentrado!$B$2:$B828, "=Nacional")</f>
        <v>441647</v>
      </c>
    </row>
    <row r="4" spans="1:5" x14ac:dyDescent="0.25">
      <c r="A4" s="9">
        <v>2000</v>
      </c>
      <c r="B4" s="10">
        <f>SUMIFS(Concentrado!C$2:C829,Concentrado!$A$2:$A829,"="&amp;$A4,Concentrado!$B$2:$B829, "=Nacional")</f>
        <v>242781</v>
      </c>
      <c r="C4" s="10">
        <f>SUMIFS(Concentrado!D$2:D829,Concentrado!$A$2:$A829,"="&amp;$A4,Concentrado!$B$2:$B829, "=Nacional")</f>
        <v>192593</v>
      </c>
      <c r="D4" s="10">
        <f>SUMIFS(Concentrado!E$2:E829,Concentrado!$A$2:$A829,"="&amp;$A4,Concentrado!$B$2:$B829, "=Nacional")</f>
        <v>112</v>
      </c>
      <c r="E4" s="10">
        <f>SUMIFS(Concentrado!F$2:F829,Concentrado!$A$2:$A829,"="&amp;$A4,Concentrado!$B$2:$B829, "=Nacional")</f>
        <v>435486</v>
      </c>
    </row>
    <row r="5" spans="1:5" x14ac:dyDescent="0.25">
      <c r="A5" s="9">
        <v>2001</v>
      </c>
      <c r="B5" s="10">
        <f>SUMIFS(Concentrado!C$2:C830,Concentrado!$A$2:$A830,"="&amp;$A5,Concentrado!$B$2:$B830, "=Nacional")</f>
        <v>244606</v>
      </c>
      <c r="C5" s="10">
        <f>SUMIFS(Concentrado!D$2:D830,Concentrado!$A$2:$A830,"="&amp;$A5,Concentrado!$B$2:$B830, "=Nacional")</f>
        <v>196058</v>
      </c>
      <c r="D5" s="10">
        <f>SUMIFS(Concentrado!E$2:E830,Concentrado!$A$2:$A830,"="&amp;$A5,Concentrado!$B$2:$B830, "=Nacional")</f>
        <v>340</v>
      </c>
      <c r="E5" s="10">
        <f>SUMIFS(Concentrado!F$2:F830,Concentrado!$A$2:$A830,"="&amp;$A5,Concentrado!$B$2:$B830, "=Nacional")</f>
        <v>441004</v>
      </c>
    </row>
    <row r="6" spans="1:5" x14ac:dyDescent="0.25">
      <c r="A6" s="9">
        <v>2002</v>
      </c>
      <c r="B6" s="10">
        <f>SUMIFS(Concentrado!C$2:C831,Concentrado!$A$2:$A831,"="&amp;$A6,Concentrado!$B$2:$B831, "=Nacional")</f>
        <v>254112</v>
      </c>
      <c r="C6" s="10">
        <f>SUMIFS(Concentrado!D$2:D831,Concentrado!$A$2:$A831,"="&amp;$A6,Concentrado!$B$2:$B831, "=Nacional")</f>
        <v>203252</v>
      </c>
      <c r="D6" s="10">
        <f>SUMIFS(Concentrado!E$2:E831,Concentrado!$A$2:$A831,"="&amp;$A6,Concentrado!$B$2:$B831, "=Nacional")</f>
        <v>316</v>
      </c>
      <c r="E6" s="10">
        <f>SUMIFS(Concentrado!F$2:F831,Concentrado!$A$2:$A831,"="&amp;$A6,Concentrado!$B$2:$B831, "=Nacional")</f>
        <v>457680</v>
      </c>
    </row>
    <row r="7" spans="1:5" x14ac:dyDescent="0.25">
      <c r="A7" s="9">
        <v>2003</v>
      </c>
      <c r="B7" s="10">
        <f>SUMIFS(Concentrado!C$2:C832,Concentrado!$A$2:$A832,"="&amp;$A7,Concentrado!$B$2:$B832, "=Nacional")</f>
        <v>260657</v>
      </c>
      <c r="C7" s="10">
        <f>SUMIFS(Concentrado!D$2:D832,Concentrado!$A$2:$A832,"="&amp;$A7,Concentrado!$B$2:$B832, "=Nacional")</f>
        <v>209673</v>
      </c>
      <c r="D7" s="10">
        <f>SUMIFS(Concentrado!E$2:E832,Concentrado!$A$2:$A832,"="&amp;$A7,Concentrado!$B$2:$B832, "=Nacional")</f>
        <v>362</v>
      </c>
      <c r="E7" s="10">
        <f>SUMIFS(Concentrado!F$2:F832,Concentrado!$A$2:$A832,"="&amp;$A7,Concentrado!$B$2:$B832, "=Nacional")</f>
        <v>470692</v>
      </c>
    </row>
    <row r="8" spans="1:5" x14ac:dyDescent="0.25">
      <c r="A8" s="9">
        <v>2004</v>
      </c>
      <c r="B8" s="10">
        <f>SUMIFS(Concentrado!C$2:C833,Concentrado!$A$2:$A833,"="&amp;$A8,Concentrado!$B$2:$B833, "=Nacional")</f>
        <v>261078</v>
      </c>
      <c r="C8" s="10">
        <f>SUMIFS(Concentrado!D$2:D833,Concentrado!$A$2:$A833,"="&amp;$A8,Concentrado!$B$2:$B833, "=Nacional")</f>
        <v>210991</v>
      </c>
      <c r="D8" s="10">
        <f>SUMIFS(Concentrado!E$2:E833,Concentrado!$A$2:$A833,"="&amp;$A8,Concentrado!$B$2:$B833, "=Nacional")</f>
        <v>204</v>
      </c>
      <c r="E8" s="10">
        <f>SUMIFS(Concentrado!F$2:F833,Concentrado!$A$2:$A833,"="&amp;$A8,Concentrado!$B$2:$B833, "=Nacional")</f>
        <v>472273</v>
      </c>
    </row>
    <row r="9" spans="1:5" x14ac:dyDescent="0.25">
      <c r="A9" s="9">
        <v>2005</v>
      </c>
      <c r="B9" s="10">
        <f>SUMIFS(Concentrado!C$2:C834,Concentrado!$A$2:$A834,"="&amp;$A9,Concentrado!$B$2:$B834, "=Nacional")</f>
        <v>272236</v>
      </c>
      <c r="C9" s="10">
        <f>SUMIFS(Concentrado!D$2:D834,Concentrado!$A$2:$A834,"="&amp;$A9,Concentrado!$B$2:$B834, "=Nacional")</f>
        <v>221575</v>
      </c>
      <c r="D9" s="10">
        <f>SUMIFS(Concentrado!E$2:E834,Concentrado!$A$2:$A834,"="&amp;$A9,Concentrado!$B$2:$B834, "=Nacional")</f>
        <v>146</v>
      </c>
      <c r="E9" s="10">
        <f>SUMIFS(Concentrado!F$2:F834,Concentrado!$A$2:$A834,"="&amp;$A9,Concentrado!$B$2:$B834, "=Nacional")</f>
        <v>493957</v>
      </c>
    </row>
    <row r="10" spans="1:5" x14ac:dyDescent="0.25">
      <c r="A10" s="9">
        <v>2006</v>
      </c>
      <c r="B10" s="10">
        <f>SUMIFS(Concentrado!C$2:C835,Concentrado!$A$2:$A835,"="&amp;$A10,Concentrado!$B$2:$B835, "=Nacional")</f>
        <v>273276</v>
      </c>
      <c r="C10" s="10">
        <f>SUMIFS(Concentrado!D$2:D835,Concentrado!$A$2:$A835,"="&amp;$A10,Concentrado!$B$2:$B835, "=Nacional")</f>
        <v>219880</v>
      </c>
      <c r="D10" s="10">
        <f>SUMIFS(Concentrado!E$2:E835,Concentrado!$A$2:$A835,"="&amp;$A10,Concentrado!$B$2:$B835, "=Nacional")</f>
        <v>140</v>
      </c>
      <c r="E10" s="10">
        <f>SUMIFS(Concentrado!F$2:F835,Concentrado!$A$2:$A835,"="&amp;$A10,Concentrado!$B$2:$B835, "=Nacional")</f>
        <v>493296</v>
      </c>
    </row>
    <row r="11" spans="1:5" x14ac:dyDescent="0.25">
      <c r="A11" s="9">
        <v>2007</v>
      </c>
      <c r="B11" s="10">
        <f>SUMIFS(Concentrado!C$2:C836,Concentrado!$A$2:$A836,"="&amp;$A11,Concentrado!$B$2:$B836, "=Nacional")</f>
        <v>284012</v>
      </c>
      <c r="C11" s="10">
        <f>SUMIFS(Concentrado!D$2:D836,Concentrado!$A$2:$A836,"="&amp;$A11,Concentrado!$B$2:$B836, "=Nacional")</f>
        <v>228936</v>
      </c>
      <c r="D11" s="10">
        <f>SUMIFS(Concentrado!E$2:E836,Concentrado!$A$2:$A836,"="&amp;$A11,Concentrado!$B$2:$B836, "=Nacional")</f>
        <v>174</v>
      </c>
      <c r="E11" s="10">
        <f>SUMIFS(Concentrado!F$2:F836,Concentrado!$A$2:$A836,"="&amp;$A11,Concentrado!$B$2:$B836, "=Nacional")</f>
        <v>513122</v>
      </c>
    </row>
    <row r="12" spans="1:5" x14ac:dyDescent="0.25">
      <c r="A12" s="9">
        <v>2008</v>
      </c>
      <c r="B12" s="10">
        <f>SUMIFS(Concentrado!C$2:C837,Concentrado!$A$2:$A837,"="&amp;$A12,Concentrado!$B$2:$B837, "=Nacional")</f>
        <v>299968</v>
      </c>
      <c r="C12" s="10">
        <f>SUMIFS(Concentrado!D$2:D837,Concentrado!$A$2:$A837,"="&amp;$A12,Concentrado!$B$2:$B837, "=Nacional")</f>
        <v>238150</v>
      </c>
      <c r="D12" s="10">
        <f>SUMIFS(Concentrado!E$2:E837,Concentrado!$A$2:$A837,"="&amp;$A12,Concentrado!$B$2:$B837, "=Nacional")</f>
        <v>170</v>
      </c>
      <c r="E12" s="10">
        <f>SUMIFS(Concentrado!F$2:F837,Concentrado!$A$2:$A837,"="&amp;$A12,Concentrado!$B$2:$B837, "=Nacional")</f>
        <v>538288</v>
      </c>
    </row>
    <row r="13" spans="1:5" x14ac:dyDescent="0.25">
      <c r="A13" s="9">
        <v>2009</v>
      </c>
      <c r="B13" s="10">
        <f>SUMIFS(Concentrado!C$2:C838,Concentrado!$A$2:$A838,"="&amp;$A13,Concentrado!$B$2:$B838, "=Nacional")</f>
        <v>315254</v>
      </c>
      <c r="C13" s="10">
        <f>SUMIFS(Concentrado!D$2:D838,Concentrado!$A$2:$A838,"="&amp;$A13,Concentrado!$B$2:$B838, "=Nacional")</f>
        <v>248020</v>
      </c>
      <c r="D13" s="10">
        <f>SUMIFS(Concentrado!E$2:E838,Concentrado!$A$2:$A838,"="&amp;$A13,Concentrado!$B$2:$B838, "=Nacional")</f>
        <v>242</v>
      </c>
      <c r="E13" s="10">
        <f>SUMIFS(Concentrado!F$2:F838,Concentrado!$A$2:$A838,"="&amp;$A13,Concentrado!$B$2:$B838, "=Nacional")</f>
        <v>563516</v>
      </c>
    </row>
    <row r="14" spans="1:5" x14ac:dyDescent="0.25">
      <c r="A14" s="9">
        <v>2010</v>
      </c>
      <c r="B14" s="10">
        <f>SUMIFS(Concentrado!C$2:C839,Concentrado!$A$2:$A839,"="&amp;$A14,Concentrado!$B$2:$B839, "=Nacional")</f>
        <v>331216</v>
      </c>
      <c r="C14" s="10">
        <f>SUMIFS(Concentrado!D$2:D839,Concentrado!$A$2:$A839,"="&amp;$A14,Concentrado!$B$2:$B839, "=Nacional")</f>
        <v>259348</v>
      </c>
      <c r="D14" s="10">
        <f>SUMIFS(Concentrado!E$2:E839,Concentrado!$A$2:$A839,"="&amp;$A14,Concentrado!$B$2:$B839, "=Nacional")</f>
        <v>322</v>
      </c>
      <c r="E14" s="10">
        <f>SUMIFS(Concentrado!F$2:F839,Concentrado!$A$2:$A839,"="&amp;$A14,Concentrado!$B$2:$B839, "=Nacional")</f>
        <v>590886</v>
      </c>
    </row>
    <row r="15" spans="1:5" x14ac:dyDescent="0.25">
      <c r="A15" s="9">
        <v>2011</v>
      </c>
      <c r="B15" s="10">
        <f>SUMIFS(Concentrado!C$2:C840,Concentrado!$A$2:$A840,"="&amp;$A15,Concentrado!$B$2:$B840, "=Nacional")</f>
        <v>331919</v>
      </c>
      <c r="C15" s="10">
        <f>SUMIFS(Concentrado!D$2:D840,Concentrado!$A$2:$A840,"="&amp;$A15,Concentrado!$B$2:$B840, "=Nacional")</f>
        <v>257148</v>
      </c>
      <c r="D15" s="10">
        <f>SUMIFS(Concentrado!E$2:E840,Concentrado!$A$2:$A840,"="&amp;$A15,Concentrado!$B$2:$B840, "=Nacional")</f>
        <v>579</v>
      </c>
      <c r="E15" s="10">
        <f>SUMIFS(Concentrado!F$2:F840,Concentrado!$A$2:$A840,"="&amp;$A15,Concentrado!$B$2:$B840, "=Nacional")</f>
        <v>589646</v>
      </c>
    </row>
    <row r="16" spans="1:5" x14ac:dyDescent="0.25">
      <c r="A16" s="9">
        <v>2012</v>
      </c>
      <c r="B16" s="10">
        <f>SUMIFS(Concentrado!C$2:C841,Concentrado!$A$2:$A841,"="&amp;$A16,Concentrado!$B$2:$B841, "=Nacional")</f>
        <v>337621</v>
      </c>
      <c r="C16" s="10">
        <f>SUMIFS(Concentrado!D$2:D841,Concentrado!$A$2:$A841,"="&amp;$A16,Concentrado!$B$2:$B841, "=Nacional")</f>
        <v>263101</v>
      </c>
      <c r="D16" s="10">
        <f>SUMIFS(Concentrado!E$2:E841,Concentrado!$A$2:$A841,"="&amp;$A16,Concentrado!$B$2:$B841, "=Nacional")</f>
        <v>537</v>
      </c>
      <c r="E16" s="10">
        <f>SUMIFS(Concentrado!F$2:F841,Concentrado!$A$2:$A841,"="&amp;$A16,Concentrado!$B$2:$B841, "=Nacional")</f>
        <v>601259</v>
      </c>
    </row>
    <row r="17" spans="1:5" x14ac:dyDescent="0.25">
      <c r="A17" s="9">
        <v>2013</v>
      </c>
      <c r="B17" s="10">
        <f>SUMIFS(Concentrado!C$2:C842,Concentrado!$A$2:$A842,"="&amp;$A17,Concentrado!$B$2:$B842, "=Nacional")</f>
        <v>347208</v>
      </c>
      <c r="C17" s="10">
        <f>SUMIFS(Concentrado!D$2:D842,Concentrado!$A$2:$A842,"="&amp;$A17,Concentrado!$B$2:$B842, "=Nacional")</f>
        <v>274900</v>
      </c>
      <c r="D17" s="10">
        <f>SUMIFS(Concentrado!E$2:E842,Concentrado!$A$2:$A842,"="&amp;$A17,Concentrado!$B$2:$B842, "=Nacional")</f>
        <v>387</v>
      </c>
      <c r="E17" s="10">
        <f>SUMIFS(Concentrado!F$2:F842,Concentrado!$A$2:$A842,"="&amp;$A17,Concentrado!$B$2:$B842, "=Nacional")</f>
        <v>622495</v>
      </c>
    </row>
    <row r="18" spans="1:5" x14ac:dyDescent="0.25">
      <c r="A18" s="9">
        <v>2014</v>
      </c>
      <c r="B18" s="10">
        <f>SUMIFS(Concentrado!C$2:C843,Concentrado!$A$2:$A843,"="&amp;$A18,Concentrado!$B$2:$B843, "=Nacional")</f>
        <v>351288</v>
      </c>
      <c r="C18" s="10">
        <f>SUMIFS(Concentrado!D$2:D843,Concentrado!$A$2:$A843,"="&amp;$A18,Concentrado!$B$2:$B843, "=Nacional")</f>
        <v>280974</v>
      </c>
      <c r="D18" s="10">
        <f>SUMIFS(Concentrado!E$2:E843,Concentrado!$A$2:$A843,"="&amp;$A18,Concentrado!$B$2:$B843, "=Nacional")</f>
        <v>325</v>
      </c>
      <c r="E18" s="10">
        <f>SUMIFS(Concentrado!F$2:F843,Concentrado!$A$2:$A843,"="&amp;$A18,Concentrado!$B$2:$B843, "=Nacional")</f>
        <v>632587</v>
      </c>
    </row>
    <row r="19" spans="1:5" x14ac:dyDescent="0.25">
      <c r="A19" s="9">
        <v>2015</v>
      </c>
      <c r="B19" s="10">
        <f>SUMIFS(Concentrado!C$2:C844,Concentrado!$A$2:$A844,"="&amp;$A19,Concentrado!$B$2:$B844, "=Nacional")</f>
        <v>362953</v>
      </c>
      <c r="C19" s="10">
        <f>SUMIFS(Concentrado!D$2:D844,Concentrado!$A$2:$A844,"="&amp;$A19,Concentrado!$B$2:$B844, "=Nacional")</f>
        <v>291321</v>
      </c>
      <c r="D19" s="10">
        <f>SUMIFS(Concentrado!E$2:E844,Concentrado!$A$2:$A844,"="&amp;$A19,Concentrado!$B$2:$B844, "=Nacional")</f>
        <v>319</v>
      </c>
      <c r="E19" s="10">
        <f>SUMIFS(Concentrado!F$2:F844,Concentrado!$A$2:$A844,"="&amp;$A19,Concentrado!$B$2:$B844, "=Nacional")</f>
        <v>654593</v>
      </c>
    </row>
    <row r="20" spans="1:5" x14ac:dyDescent="0.25">
      <c r="A20" s="9">
        <v>2016</v>
      </c>
      <c r="B20" s="10">
        <f>SUMIFS(Concentrado!C$2:C845,Concentrado!$A$2:$A845,"="&amp;$A20,Concentrado!$B$2:$B845, "=Nacional")</f>
        <v>381848</v>
      </c>
      <c r="C20" s="10">
        <f>SUMIFS(Concentrado!D$2:D845,Concentrado!$A$2:$A845,"="&amp;$A20,Concentrado!$B$2:$B845, "=Nacional")</f>
        <v>302167</v>
      </c>
      <c r="D20" s="10">
        <f>SUMIFS(Concentrado!E$2:E845,Concentrado!$A$2:$A845,"="&amp;$A20,Concentrado!$B$2:$B845, "=Nacional")</f>
        <v>422</v>
      </c>
      <c r="E20" s="10">
        <f>SUMIFS(Concentrado!F$2:F845,Concentrado!$A$2:$A845,"="&amp;$A20,Concentrado!$B$2:$B845, "=Nacional")</f>
        <v>684437</v>
      </c>
    </row>
    <row r="21" spans="1:5" x14ac:dyDescent="0.25">
      <c r="A21" s="9">
        <v>2017</v>
      </c>
      <c r="B21" s="10">
        <f>SUMIFS(Concentrado!C$2:C846,Concentrado!$A$2:$A846,"="&amp;$A21,Concentrado!$B$2:$B846, "=Nacional")</f>
        <v>387050</v>
      </c>
      <c r="C21" s="10">
        <f>SUMIFS(Concentrado!D$2:D846,Concentrado!$A$2:$A846,"="&amp;$A21,Concentrado!$B$2:$B846, "=Nacional")</f>
        <v>306675</v>
      </c>
      <c r="D21" s="10">
        <f>SUMIFS(Concentrado!E$2:E846,Concentrado!$A$2:$A846,"="&amp;$A21,Concentrado!$B$2:$B846, "=Nacional")</f>
        <v>123</v>
      </c>
      <c r="E21" s="10">
        <f>SUMIFS(Concentrado!F$2:F846,Concentrado!$A$2:$A846,"="&amp;$A21,Concentrado!$B$2:$B846, "=Nacional")</f>
        <v>693848</v>
      </c>
    </row>
    <row r="22" spans="1:5" x14ac:dyDescent="0.25">
      <c r="A22" s="9">
        <v>2018</v>
      </c>
      <c r="B22" s="10">
        <f>SUMIFS(Concentrado!C$2:C847,Concentrado!$A$2:$A847,"="&amp;$A22,Concentrado!$B$2:$B847, "=Nacional")</f>
        <v>394131</v>
      </c>
      <c r="C22" s="10">
        <f>SUMIFS(Concentrado!D$2:D847,Concentrado!$A$2:$A847,"="&amp;$A22,Concentrado!$B$2:$B847, "=Nacional")</f>
        <v>310573</v>
      </c>
      <c r="D22" s="10">
        <f>SUMIFS(Concentrado!E$2:E847,Concentrado!$A$2:$A847,"="&amp;$A22,Concentrado!$B$2:$B847, "=Nacional")</f>
        <v>99</v>
      </c>
      <c r="E22" s="10">
        <f>SUMIFS(Concentrado!F$2:F847,Concentrado!$A$2:$A847,"="&amp;$A22,Concentrado!$B$2:$B847, "=Nacional")</f>
        <v>704803</v>
      </c>
    </row>
    <row r="23" spans="1:5" x14ac:dyDescent="0.25">
      <c r="A23" s="9">
        <v>2019</v>
      </c>
      <c r="B23" s="10">
        <f>SUMIFS(Concentrado!C$2:C848,Concentrado!$A$2:$A848,"="&amp;$A23,Concentrado!$B$2:$B848, "=Nacional")</f>
        <v>411599</v>
      </c>
      <c r="C23" s="10">
        <f>SUMIFS(Concentrado!D$2:D848,Concentrado!$A$2:$A848,"="&amp;$A23,Concentrado!$B$2:$B848, "=Nacional")</f>
        <v>322263</v>
      </c>
      <c r="D23" s="10">
        <f>SUMIFS(Concentrado!E$2:E848,Concentrado!$A$2:$A848,"="&amp;$A23,Concentrado!$B$2:$B848, "=Nacional")</f>
        <v>139</v>
      </c>
      <c r="E23" s="10">
        <f>SUMIFS(Concentrado!F$2:F848,Concentrado!$A$2:$A848,"="&amp;$A23,Concentrado!$B$2:$B848, "=Nacional")</f>
        <v>734001</v>
      </c>
    </row>
    <row r="24" spans="1:5" x14ac:dyDescent="0.25">
      <c r="A24" s="9">
        <v>2020</v>
      </c>
      <c r="B24" s="10">
        <f>SUMIFS(Concentrado!C$2:C849,Concentrado!$A$2:$A849,"="&amp;$A24,Concentrado!$B$2:$B849, "=Nacional")</f>
        <v>628839</v>
      </c>
      <c r="C24" s="10">
        <f>SUMIFS(Concentrado!D$2:D849,Concentrado!$A$2:$A849,"="&amp;$A24,Concentrado!$B$2:$B849, "=Nacional")</f>
        <v>444366</v>
      </c>
      <c r="D24" s="10">
        <f>SUMIFS(Concentrado!E$2:E849,Concentrado!$A$2:$A849,"="&amp;$A24,Concentrado!$B$2:$B849, "=Nacional")</f>
        <v>125</v>
      </c>
      <c r="E24" s="10">
        <f>SUMIFS(Concentrado!F$2:F849,Concentrado!$A$2:$A849,"="&amp;$A24,Concentrado!$B$2:$B849, "=Nacional")</f>
        <v>1073330</v>
      </c>
    </row>
    <row r="25" spans="1:5" x14ac:dyDescent="0.25">
      <c r="A25" s="9">
        <v>2021</v>
      </c>
      <c r="B25" s="10">
        <f>SUMIFS(Concentrado!C$2:C850,Concentrado!$A$2:$A850,"="&amp;$A25,Concentrado!$B$2:$B850, "=Nacional")</f>
        <v>637243</v>
      </c>
      <c r="C25" s="10">
        <f>SUMIFS(Concentrado!D$2:D850,Concentrado!$A$2:$A850,"="&amp;$A25,Concentrado!$B$2:$B850, "=Nacional")</f>
        <v>472733</v>
      </c>
      <c r="D25" s="10">
        <f>SUMIFS(Concentrado!E$2:E850,Concentrado!$A$2:$A850,"="&amp;$A25,Concentrado!$B$2:$B850, "=Nacional")</f>
        <v>146</v>
      </c>
      <c r="E25" s="10">
        <f>SUMIFS(Concentrado!F$2:F850,Concentrado!$A$2:$A850,"="&amp;$A25,Concentrado!$B$2:$B850, "=Nacional")</f>
        <v>1110122</v>
      </c>
    </row>
    <row r="26" spans="1:5" x14ac:dyDescent="0.25">
      <c r="A26" s="9">
        <v>2022</v>
      </c>
      <c r="B26" s="10">
        <f>SUMIFS(Concentrado!C$2:C851,Concentrado!$A$2:$A851,"="&amp;$A26,Concentrado!$B$2:$B851, "=Nacional")</f>
        <v>466786</v>
      </c>
      <c r="C26" s="10">
        <f>SUMIFS(Concentrado!D$2:D851,Concentrado!$A$2:$A851,"="&amp;$A26,Concentrado!$B$2:$B851, "=Nacional")</f>
        <v>368395</v>
      </c>
      <c r="D26" s="10">
        <f>SUMIFS(Concentrado!E$2:E851,Concentrado!$A$2:$A851,"="&amp;$A26,Concentrado!$B$2:$B851, "=Nacional")</f>
        <v>252</v>
      </c>
      <c r="E26" s="10">
        <f>SUMIFS(Concentrado!F$2:F851,Concentrado!$A$2:$A851,"="&amp;$A26,Concentrado!$B$2:$B851, "=Nacional")</f>
        <v>835433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"=Nayarit")</f>
        <v>2392</v>
      </c>
      <c r="C2" s="11">
        <f>SUMIFS(Concentrado!D$2:D827,Concentrado!$A$2:$A827,"="&amp;$A2,Concentrado!$B$2:$B827, "=Nayarit")</f>
        <v>1724</v>
      </c>
      <c r="D2" s="11">
        <f>SUMIFS(Concentrado!E$2:E827,Concentrado!$A$2:$A827,"="&amp;$A2,Concentrado!$B$2:$B827, "=Nayarit")</f>
        <v>3</v>
      </c>
      <c r="E2" s="11">
        <f>SUMIFS(Concentrado!F$2:F827,Concentrado!$A$2:$A827,"="&amp;$A2,Concentrado!$B$2:$B827, "=Nayarit")</f>
        <v>4119</v>
      </c>
    </row>
    <row r="3" spans="1:5" x14ac:dyDescent="0.25">
      <c r="A3" s="8">
        <v>1999</v>
      </c>
      <c r="B3" s="11">
        <f>SUMIFS(Concentrado!C$2:C828,Concentrado!$A$2:$A828,"="&amp;$A3,Concentrado!$B$2:$B828, "=Nayarit")</f>
        <v>2357</v>
      </c>
      <c r="C3" s="11">
        <f>SUMIFS(Concentrado!D$2:D828,Concentrado!$A$2:$A828,"="&amp;$A3,Concentrado!$B$2:$B828, "=Nayarit")</f>
        <v>1739</v>
      </c>
      <c r="D3" s="11">
        <f>SUMIFS(Concentrado!E$2:E828,Concentrado!$A$2:$A828,"="&amp;$A3,Concentrado!$B$2:$B828, "=Nayarit")</f>
        <v>2</v>
      </c>
      <c r="E3" s="11">
        <f>SUMIFS(Concentrado!F$2:F828,Concentrado!$A$2:$A828,"="&amp;$A3,Concentrado!$B$2:$B828, "=Nayarit")</f>
        <v>4098</v>
      </c>
    </row>
    <row r="4" spans="1:5" x14ac:dyDescent="0.25">
      <c r="A4" s="8">
        <v>2000</v>
      </c>
      <c r="B4" s="11">
        <f>SUMIFS(Concentrado!C$2:C829,Concentrado!$A$2:$A829,"="&amp;$A4,Concentrado!$B$2:$B829, "=Nayarit")</f>
        <v>2347</v>
      </c>
      <c r="C4" s="11">
        <f>SUMIFS(Concentrado!D$2:D829,Concentrado!$A$2:$A829,"="&amp;$A4,Concentrado!$B$2:$B829, "=Nayarit")</f>
        <v>1740</v>
      </c>
      <c r="D4" s="11">
        <f>SUMIFS(Concentrado!E$2:E829,Concentrado!$A$2:$A829,"="&amp;$A4,Concentrado!$B$2:$B829, "=Nayarit")</f>
        <v>0</v>
      </c>
      <c r="E4" s="11">
        <f>SUMIFS(Concentrado!F$2:F829,Concentrado!$A$2:$A829,"="&amp;$A4,Concentrado!$B$2:$B829, "=Nayarit")</f>
        <v>4087</v>
      </c>
    </row>
    <row r="5" spans="1:5" x14ac:dyDescent="0.25">
      <c r="A5" s="8">
        <v>2001</v>
      </c>
      <c r="B5" s="11">
        <f>SUMIFS(Concentrado!C$2:C830,Concentrado!$A$2:$A830,"="&amp;$A5,Concentrado!$B$2:$B830, "=Nayarit")</f>
        <v>2359</v>
      </c>
      <c r="C5" s="11">
        <f>SUMIFS(Concentrado!D$2:D830,Concentrado!$A$2:$A830,"="&amp;$A5,Concentrado!$B$2:$B830, "=Nayarit")</f>
        <v>1775</v>
      </c>
      <c r="D5" s="11">
        <f>SUMIFS(Concentrado!E$2:E830,Concentrado!$A$2:$A830,"="&amp;$A5,Concentrado!$B$2:$B830, "=Nayarit")</f>
        <v>2</v>
      </c>
      <c r="E5" s="11">
        <f>SUMIFS(Concentrado!F$2:F830,Concentrado!$A$2:$A830,"="&amp;$A5,Concentrado!$B$2:$B830, "=Nayarit")</f>
        <v>4136</v>
      </c>
    </row>
    <row r="6" spans="1:5" x14ac:dyDescent="0.25">
      <c r="A6" s="8">
        <v>2002</v>
      </c>
      <c r="B6" s="11">
        <f>SUMIFS(Concentrado!C$2:C831,Concentrado!$A$2:$A831,"="&amp;$A6,Concentrado!$B$2:$B831, "=Nayarit")</f>
        <v>2642</v>
      </c>
      <c r="C6" s="11">
        <f>SUMIFS(Concentrado!D$2:D831,Concentrado!$A$2:$A831,"="&amp;$A6,Concentrado!$B$2:$B831, "=Nayarit")</f>
        <v>1864</v>
      </c>
      <c r="D6" s="11">
        <f>SUMIFS(Concentrado!E$2:E831,Concentrado!$A$2:$A831,"="&amp;$A6,Concentrado!$B$2:$B831, "=Nayarit")</f>
        <v>2</v>
      </c>
      <c r="E6" s="11">
        <f>SUMIFS(Concentrado!F$2:F831,Concentrado!$A$2:$A831,"="&amp;$A6,Concentrado!$B$2:$B831, "=Nayarit")</f>
        <v>4508</v>
      </c>
    </row>
    <row r="7" spans="1:5" x14ac:dyDescent="0.25">
      <c r="A7" s="8">
        <v>2003</v>
      </c>
      <c r="B7" s="11">
        <f>SUMIFS(Concentrado!C$2:C832,Concentrado!$A$2:$A832,"="&amp;$A7,Concentrado!$B$2:$B832, "=Nayarit")</f>
        <v>2549</v>
      </c>
      <c r="C7" s="11">
        <f>SUMIFS(Concentrado!D$2:D832,Concentrado!$A$2:$A832,"="&amp;$A7,Concentrado!$B$2:$B832, "=Nayarit")</f>
        <v>1902</v>
      </c>
      <c r="D7" s="11">
        <f>SUMIFS(Concentrado!E$2:E832,Concentrado!$A$2:$A832,"="&amp;$A7,Concentrado!$B$2:$B832, "=Nayarit")</f>
        <v>6</v>
      </c>
      <c r="E7" s="11">
        <f>SUMIFS(Concentrado!F$2:F832,Concentrado!$A$2:$A832,"="&amp;$A7,Concentrado!$B$2:$B832, "=Nayarit")</f>
        <v>4457</v>
      </c>
    </row>
    <row r="8" spans="1:5" x14ac:dyDescent="0.25">
      <c r="A8" s="8">
        <v>2004</v>
      </c>
      <c r="B8" s="11">
        <f>SUMIFS(Concentrado!C$2:C833,Concentrado!$A$2:$A833,"="&amp;$A8,Concentrado!$B$2:$B833, "=Nayarit")</f>
        <v>2560</v>
      </c>
      <c r="C8" s="11">
        <f>SUMIFS(Concentrado!D$2:D833,Concentrado!$A$2:$A833,"="&amp;$A8,Concentrado!$B$2:$B833, "=Nayarit")</f>
        <v>1980</v>
      </c>
      <c r="D8" s="11">
        <f>SUMIFS(Concentrado!E$2:E833,Concentrado!$A$2:$A833,"="&amp;$A8,Concentrado!$B$2:$B833, "=Nayarit")</f>
        <v>2</v>
      </c>
      <c r="E8" s="11">
        <f>SUMIFS(Concentrado!F$2:F833,Concentrado!$A$2:$A833,"="&amp;$A8,Concentrado!$B$2:$B833, "=Nayarit")</f>
        <v>4542</v>
      </c>
    </row>
    <row r="9" spans="1:5" x14ac:dyDescent="0.25">
      <c r="A9" s="8">
        <v>2005</v>
      </c>
      <c r="B9" s="11">
        <f>SUMIFS(Concentrado!C$2:C834,Concentrado!$A$2:$A834,"="&amp;$A9,Concentrado!$B$2:$B834, "=Nayarit")</f>
        <v>2800</v>
      </c>
      <c r="C9" s="11">
        <f>SUMIFS(Concentrado!D$2:D834,Concentrado!$A$2:$A834,"="&amp;$A9,Concentrado!$B$2:$B834, "=Nayarit")</f>
        <v>2003</v>
      </c>
      <c r="D9" s="11">
        <f>SUMIFS(Concentrado!E$2:E834,Concentrado!$A$2:$A834,"="&amp;$A9,Concentrado!$B$2:$B834, "=Nayarit")</f>
        <v>5</v>
      </c>
      <c r="E9" s="11">
        <f>SUMIFS(Concentrado!F$2:F834,Concentrado!$A$2:$A834,"="&amp;$A9,Concentrado!$B$2:$B834, "=Nayarit")</f>
        <v>4808</v>
      </c>
    </row>
    <row r="10" spans="1:5" x14ac:dyDescent="0.25">
      <c r="A10" s="8">
        <v>2006</v>
      </c>
      <c r="B10" s="11">
        <f>SUMIFS(Concentrado!C$2:C835,Concentrado!$A$2:$A835,"="&amp;$A10,Concentrado!$B$2:$B835, "=Nayarit")</f>
        <v>2765</v>
      </c>
      <c r="C10" s="11">
        <f>SUMIFS(Concentrado!D$2:D835,Concentrado!$A$2:$A835,"="&amp;$A10,Concentrado!$B$2:$B835, "=Nayarit")</f>
        <v>1982</v>
      </c>
      <c r="D10" s="11">
        <f>SUMIFS(Concentrado!E$2:E835,Concentrado!$A$2:$A835,"="&amp;$A10,Concentrado!$B$2:$B835, "=Nayarit")</f>
        <v>1</v>
      </c>
      <c r="E10" s="11">
        <f>SUMIFS(Concentrado!F$2:F835,Concentrado!$A$2:$A835,"="&amp;$A10,Concentrado!$B$2:$B835, "=Nayarit")</f>
        <v>4748</v>
      </c>
    </row>
    <row r="11" spans="1:5" x14ac:dyDescent="0.25">
      <c r="A11" s="8">
        <v>2007</v>
      </c>
      <c r="B11" s="11">
        <f>SUMIFS(Concentrado!C$2:C836,Concentrado!$A$2:$A836,"="&amp;$A11,Concentrado!$B$2:$B836, "=Nayarit")</f>
        <v>2937</v>
      </c>
      <c r="C11" s="11">
        <f>SUMIFS(Concentrado!D$2:D836,Concentrado!$A$2:$A836,"="&amp;$A11,Concentrado!$B$2:$B836, "=Nayarit")</f>
        <v>2043</v>
      </c>
      <c r="D11" s="11">
        <f>SUMIFS(Concentrado!E$2:E836,Concentrado!$A$2:$A836,"="&amp;$A11,Concentrado!$B$2:$B836, "=Nayarit")</f>
        <v>2</v>
      </c>
      <c r="E11" s="11">
        <f>SUMIFS(Concentrado!F$2:F836,Concentrado!$A$2:$A836,"="&amp;$A11,Concentrado!$B$2:$B836, "=Nayarit")</f>
        <v>4982</v>
      </c>
    </row>
    <row r="12" spans="1:5" x14ac:dyDescent="0.25">
      <c r="A12" s="8">
        <v>2008</v>
      </c>
      <c r="B12" s="11">
        <f>SUMIFS(Concentrado!C$2:C837,Concentrado!$A$2:$A837,"="&amp;$A12,Concentrado!$B$2:$B837, "=Nayarit")</f>
        <v>3107</v>
      </c>
      <c r="C12" s="11">
        <f>SUMIFS(Concentrado!D$2:D837,Concentrado!$A$2:$A837,"="&amp;$A12,Concentrado!$B$2:$B837, "=Nayarit")</f>
        <v>2187</v>
      </c>
      <c r="D12" s="11">
        <f>SUMIFS(Concentrado!E$2:E837,Concentrado!$A$2:$A837,"="&amp;$A12,Concentrado!$B$2:$B837, "=Nayarit")</f>
        <v>4</v>
      </c>
      <c r="E12" s="11">
        <f>SUMIFS(Concentrado!F$2:F837,Concentrado!$A$2:$A837,"="&amp;$A12,Concentrado!$B$2:$B837, "=Nayarit")</f>
        <v>5298</v>
      </c>
    </row>
    <row r="13" spans="1:5" x14ac:dyDescent="0.25">
      <c r="A13" s="8">
        <v>2009</v>
      </c>
      <c r="B13" s="11">
        <f>SUMIFS(Concentrado!C$2:C838,Concentrado!$A$2:$A838,"="&amp;$A13,Concentrado!$B$2:$B838, "=Nayarit")</f>
        <v>3219</v>
      </c>
      <c r="C13" s="11">
        <f>SUMIFS(Concentrado!D$2:D838,Concentrado!$A$2:$A838,"="&amp;$A13,Concentrado!$B$2:$B838, "=Nayarit")</f>
        <v>2300</v>
      </c>
      <c r="D13" s="11">
        <f>SUMIFS(Concentrado!E$2:E838,Concentrado!$A$2:$A838,"="&amp;$A13,Concentrado!$B$2:$B838, "=Nayarit")</f>
        <v>1</v>
      </c>
      <c r="E13" s="11">
        <f>SUMIFS(Concentrado!F$2:F838,Concentrado!$A$2:$A838,"="&amp;$A13,Concentrado!$B$2:$B838, "=Nayarit")</f>
        <v>5520</v>
      </c>
    </row>
    <row r="14" spans="1:5" x14ac:dyDescent="0.25">
      <c r="A14" s="8">
        <v>2010</v>
      </c>
      <c r="B14" s="11">
        <f>SUMIFS(Concentrado!C$2:C839,Concentrado!$A$2:$A839,"="&amp;$A14,Concentrado!$B$2:$B839, "=Nayarit")</f>
        <v>3536</v>
      </c>
      <c r="C14" s="11">
        <f>SUMIFS(Concentrado!D$2:D839,Concentrado!$A$2:$A839,"="&amp;$A14,Concentrado!$B$2:$B839, "=Nayarit")</f>
        <v>2399</v>
      </c>
      <c r="D14" s="11">
        <f>SUMIFS(Concentrado!E$2:E839,Concentrado!$A$2:$A839,"="&amp;$A14,Concentrado!$B$2:$B839, "=Nayarit")</f>
        <v>0</v>
      </c>
      <c r="E14" s="11">
        <f>SUMIFS(Concentrado!F$2:F839,Concentrado!$A$2:$A839,"="&amp;$A14,Concentrado!$B$2:$B839, "=Nayarit")</f>
        <v>5935</v>
      </c>
    </row>
    <row r="15" spans="1:5" x14ac:dyDescent="0.25">
      <c r="A15" s="8">
        <v>2011</v>
      </c>
      <c r="B15" s="11">
        <f>SUMIFS(Concentrado!C$2:C840,Concentrado!$A$2:$A840,"="&amp;$A15,Concentrado!$B$2:$B840, "=Nayarit")</f>
        <v>3646</v>
      </c>
      <c r="C15" s="11">
        <f>SUMIFS(Concentrado!D$2:D840,Concentrado!$A$2:$A840,"="&amp;$A15,Concentrado!$B$2:$B840, "=Nayarit")</f>
        <v>2441</v>
      </c>
      <c r="D15" s="11">
        <f>SUMIFS(Concentrado!E$2:E840,Concentrado!$A$2:$A840,"="&amp;$A15,Concentrado!$B$2:$B840, "=Nayarit")</f>
        <v>2</v>
      </c>
      <c r="E15" s="11">
        <f>SUMIFS(Concentrado!F$2:F840,Concentrado!$A$2:$A840,"="&amp;$A15,Concentrado!$B$2:$B840, "=Nayarit")</f>
        <v>6089</v>
      </c>
    </row>
    <row r="16" spans="1:5" x14ac:dyDescent="0.25">
      <c r="A16" s="8">
        <v>2012</v>
      </c>
      <c r="B16" s="11">
        <f>SUMIFS(Concentrado!C$2:C841,Concentrado!$A$2:$A841,"="&amp;$A16,Concentrado!$B$2:$B841, "=Nayarit")</f>
        <v>3350</v>
      </c>
      <c r="C16" s="11">
        <f>SUMIFS(Concentrado!D$2:D841,Concentrado!$A$2:$A841,"="&amp;$A16,Concentrado!$B$2:$B841, "=Nayarit")</f>
        <v>2374</v>
      </c>
      <c r="D16" s="11">
        <f>SUMIFS(Concentrado!E$2:E841,Concentrado!$A$2:$A841,"="&amp;$A16,Concentrado!$B$2:$B841, "=Nayarit")</f>
        <v>0</v>
      </c>
      <c r="E16" s="11">
        <f>SUMIFS(Concentrado!F$2:F841,Concentrado!$A$2:$A841,"="&amp;$A16,Concentrado!$B$2:$B841, "=Nayarit")</f>
        <v>5724</v>
      </c>
    </row>
    <row r="17" spans="1:5" x14ac:dyDescent="0.25">
      <c r="A17" s="8">
        <v>2013</v>
      </c>
      <c r="B17" s="11">
        <f>SUMIFS(Concentrado!C$2:C842,Concentrado!$A$2:$A842,"="&amp;$A17,Concentrado!$B$2:$B842, "=Nayarit")</f>
        <v>3462</v>
      </c>
      <c r="C17" s="11">
        <f>SUMIFS(Concentrado!D$2:D842,Concentrado!$A$2:$A842,"="&amp;$A17,Concentrado!$B$2:$B842, "=Nayarit")</f>
        <v>2571</v>
      </c>
      <c r="D17" s="11">
        <f>SUMIFS(Concentrado!E$2:E842,Concentrado!$A$2:$A842,"="&amp;$A17,Concentrado!$B$2:$B842, "=Nayarit")</f>
        <v>2</v>
      </c>
      <c r="E17" s="11">
        <f>SUMIFS(Concentrado!F$2:F842,Concentrado!$A$2:$A842,"="&amp;$A17,Concentrado!$B$2:$B842, "=Nayarit")</f>
        <v>6035</v>
      </c>
    </row>
    <row r="18" spans="1:5" x14ac:dyDescent="0.25">
      <c r="A18" s="8">
        <v>2014</v>
      </c>
      <c r="B18" s="11">
        <f>SUMIFS(Concentrado!C$2:C843,Concentrado!$A$2:$A843,"="&amp;$A18,Concentrado!$B$2:$B843, "=Nayarit")</f>
        <v>3461</v>
      </c>
      <c r="C18" s="11">
        <f>SUMIFS(Concentrado!D$2:D843,Concentrado!$A$2:$A843,"="&amp;$A18,Concentrado!$B$2:$B843, "=Nayarit")</f>
        <v>2553</v>
      </c>
      <c r="D18" s="11">
        <f>SUMIFS(Concentrado!E$2:E843,Concentrado!$A$2:$A843,"="&amp;$A18,Concentrado!$B$2:$B843, "=Nayarit")</f>
        <v>1</v>
      </c>
      <c r="E18" s="11">
        <f>SUMIFS(Concentrado!F$2:F843,Concentrado!$A$2:$A843,"="&amp;$A18,Concentrado!$B$2:$B843, "=Nayarit")</f>
        <v>6015</v>
      </c>
    </row>
    <row r="19" spans="1:5" x14ac:dyDescent="0.25">
      <c r="A19" s="8">
        <v>2015</v>
      </c>
      <c r="B19" s="11">
        <f>SUMIFS(Concentrado!C$2:C844,Concentrado!$A$2:$A844,"="&amp;$A19,Concentrado!$B$2:$B844, "=Nayarit")</f>
        <v>3613</v>
      </c>
      <c r="C19" s="11">
        <f>SUMIFS(Concentrado!D$2:D844,Concentrado!$A$2:$A844,"="&amp;$A19,Concentrado!$B$2:$B844, "=Nayarit")</f>
        <v>2570</v>
      </c>
      <c r="D19" s="11">
        <f>SUMIFS(Concentrado!E$2:E844,Concentrado!$A$2:$A844,"="&amp;$A19,Concentrado!$B$2:$B844, "=Nayarit")</f>
        <v>4</v>
      </c>
      <c r="E19" s="11">
        <f>SUMIFS(Concentrado!F$2:F844,Concentrado!$A$2:$A844,"="&amp;$A19,Concentrado!$B$2:$B844, "=Nayarit")</f>
        <v>6187</v>
      </c>
    </row>
    <row r="20" spans="1:5" x14ac:dyDescent="0.25">
      <c r="A20" s="8">
        <v>2016</v>
      </c>
      <c r="B20" s="11">
        <f>SUMIFS(Concentrado!C$2:C845,Concentrado!$A$2:$A845,"="&amp;$A20,Concentrado!$B$2:$B845, "=Nayarit")</f>
        <v>3757</v>
      </c>
      <c r="C20" s="11">
        <f>SUMIFS(Concentrado!D$2:D845,Concentrado!$A$2:$A845,"="&amp;$A20,Concentrado!$B$2:$B845, "=Nayarit")</f>
        <v>2798</v>
      </c>
      <c r="D20" s="11">
        <f>SUMIFS(Concentrado!E$2:E845,Concentrado!$A$2:$A845,"="&amp;$A20,Concentrado!$B$2:$B845, "=Nayarit")</f>
        <v>0</v>
      </c>
      <c r="E20" s="11">
        <f>SUMIFS(Concentrado!F$2:F845,Concentrado!$A$2:$A845,"="&amp;$A20,Concentrado!$B$2:$B845, "=Nayarit")</f>
        <v>6555</v>
      </c>
    </row>
    <row r="21" spans="1:5" x14ac:dyDescent="0.25">
      <c r="A21" s="8">
        <v>2017</v>
      </c>
      <c r="B21" s="11">
        <f>SUMIFS(Concentrado!C$2:C846,Concentrado!$A$2:$A846,"="&amp;$A21,Concentrado!$B$2:$B846, "=Nayarit")</f>
        <v>4084</v>
      </c>
      <c r="C21" s="11">
        <f>SUMIFS(Concentrado!D$2:D846,Concentrado!$A$2:$A846,"="&amp;$A21,Concentrado!$B$2:$B846, "=Nayarit")</f>
        <v>2880</v>
      </c>
      <c r="D21" s="11">
        <f>SUMIFS(Concentrado!E$2:E846,Concentrado!$A$2:$A846,"="&amp;$A21,Concentrado!$B$2:$B846, "=Nayarit")</f>
        <v>12</v>
      </c>
      <c r="E21" s="11">
        <f>SUMIFS(Concentrado!F$2:F846,Concentrado!$A$2:$A846,"="&amp;$A21,Concentrado!$B$2:$B846, "=Nayarit")</f>
        <v>6976</v>
      </c>
    </row>
    <row r="22" spans="1:5" x14ac:dyDescent="0.25">
      <c r="A22" s="8">
        <v>2018</v>
      </c>
      <c r="B22" s="11">
        <f>SUMIFS(Concentrado!C$2:C847,Concentrado!$A$2:$A847,"="&amp;$A22,Concentrado!$B$2:$B847, "=Nayarit")</f>
        <v>3772</v>
      </c>
      <c r="C22" s="11">
        <f>SUMIFS(Concentrado!D$2:D847,Concentrado!$A$2:$A847,"="&amp;$A22,Concentrado!$B$2:$B847, "=Nayarit")</f>
        <v>2715</v>
      </c>
      <c r="D22" s="11">
        <f>SUMIFS(Concentrado!E$2:E847,Concentrado!$A$2:$A847,"="&amp;$A22,Concentrado!$B$2:$B847, "=Nayarit")</f>
        <v>0</v>
      </c>
      <c r="E22" s="11">
        <f>SUMIFS(Concentrado!F$2:F847,Concentrado!$A$2:$A847,"="&amp;$A22,Concentrado!$B$2:$B847, "=Nayarit")</f>
        <v>6487</v>
      </c>
    </row>
    <row r="23" spans="1:5" x14ac:dyDescent="0.25">
      <c r="A23" s="8">
        <v>2019</v>
      </c>
      <c r="B23" s="11">
        <f>SUMIFS(Concentrado!C$2:C848,Concentrado!$A$2:$A848,"="&amp;$A23,Concentrado!$B$2:$B848, "=Nayarit")</f>
        <v>4001</v>
      </c>
      <c r="C23" s="11">
        <f>SUMIFS(Concentrado!D$2:D848,Concentrado!$A$2:$A848,"="&amp;$A23,Concentrado!$B$2:$B848, "=Nayarit")</f>
        <v>2954</v>
      </c>
      <c r="D23" s="11">
        <f>SUMIFS(Concentrado!E$2:E848,Concentrado!$A$2:$A848,"="&amp;$A23,Concentrado!$B$2:$B848, "=Nayarit")</f>
        <v>1</v>
      </c>
      <c r="E23" s="11">
        <f>SUMIFS(Concentrado!F$2:F848,Concentrado!$A$2:$A848,"="&amp;$A23,Concentrado!$B$2:$B848, "=Nayarit")</f>
        <v>6956</v>
      </c>
    </row>
    <row r="24" spans="1:5" x14ac:dyDescent="0.25">
      <c r="A24" s="8">
        <v>2020</v>
      </c>
      <c r="B24" s="11">
        <f>SUMIFS(Concentrado!C$2:C849,Concentrado!$A$2:$A849,"="&amp;$A24,Concentrado!$B$2:$B849, "=Nayarit")</f>
        <v>5104</v>
      </c>
      <c r="C24" s="11">
        <f>SUMIFS(Concentrado!D$2:D849,Concentrado!$A$2:$A849,"="&amp;$A24,Concentrado!$B$2:$B849, "=Nayarit")</f>
        <v>3603</v>
      </c>
      <c r="D24" s="11">
        <f>SUMIFS(Concentrado!E$2:E849,Concentrado!$A$2:$A849,"="&amp;$A24,Concentrado!$B$2:$B849, "=Nayarit")</f>
        <v>1</v>
      </c>
      <c r="E24" s="11">
        <f>SUMIFS(Concentrado!F$2:F849,Concentrado!$A$2:$A849,"="&amp;$A24,Concentrado!$B$2:$B849, "=Nayarit")</f>
        <v>8708</v>
      </c>
    </row>
    <row r="25" spans="1:5" x14ac:dyDescent="0.25">
      <c r="A25" s="8">
        <v>2021</v>
      </c>
      <c r="B25" s="11">
        <f>SUMIFS(Concentrado!C$2:C850,Concentrado!$A$2:$A850,"="&amp;$A25,Concentrado!$B$2:$B850, "=Nayarit")</f>
        <v>6038</v>
      </c>
      <c r="C25" s="11">
        <f>SUMIFS(Concentrado!D$2:D850,Concentrado!$A$2:$A850,"="&amp;$A25,Concentrado!$B$2:$B850, "=Nayarit")</f>
        <v>4258</v>
      </c>
      <c r="D25" s="11">
        <f>SUMIFS(Concentrado!E$2:E850,Concentrado!$A$2:$A850,"="&amp;$A25,Concentrado!$B$2:$B850, "=Nayarit")</f>
        <v>1</v>
      </c>
      <c r="E25" s="11">
        <f>SUMIFS(Concentrado!F$2:F850,Concentrado!$A$2:$A850,"="&amp;$A25,Concentrado!$B$2:$B850, "=Nayarit")</f>
        <v>10297</v>
      </c>
    </row>
    <row r="26" spans="1:5" x14ac:dyDescent="0.25">
      <c r="A26" s="8">
        <v>2022</v>
      </c>
      <c r="B26" s="11">
        <f>SUMIFS(Concentrado!C$2:C851,Concentrado!$A$2:$A851,"="&amp;$A26,Concentrado!$B$2:$B851, "=Nayarit")</f>
        <v>4530</v>
      </c>
      <c r="C26" s="11">
        <f>SUMIFS(Concentrado!D$2:D851,Concentrado!$A$2:$A851,"="&amp;$A26,Concentrado!$B$2:$B851, "=Nayarit")</f>
        <v>3210</v>
      </c>
      <c r="D26" s="11">
        <f>SUMIFS(Concentrado!E$2:E851,Concentrado!$A$2:$A851,"="&amp;$A26,Concentrado!$B$2:$B851, "=Nayarit")</f>
        <v>0</v>
      </c>
      <c r="E26" s="11">
        <f>SUMIFS(Concentrado!F$2:F851,Concentrado!$A$2:$A851,"="&amp;$A26,Concentrado!$B$2:$B851, "=Nayarit")</f>
        <v>7740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"=Nuevo León")</f>
        <v>8842</v>
      </c>
      <c r="C2" s="11">
        <f>SUMIFS(Concentrado!D$2:D827,Concentrado!$A$2:$A827,"="&amp;$A2,Concentrado!$B$2:$B827, "=Nuevo León")</f>
        <v>7087</v>
      </c>
      <c r="D2" s="11">
        <f>SUMIFS(Concentrado!E$2:E827,Concentrado!$A$2:$A827,"="&amp;$A2,Concentrado!$B$2:$B827, "=Nuevo León")</f>
        <v>7</v>
      </c>
      <c r="E2" s="11">
        <f>SUMIFS(Concentrado!F$2:F827,Concentrado!$A$2:$A827,"="&amp;$A2,Concentrado!$B$2:$B827, "=Nuevo León")</f>
        <v>15936</v>
      </c>
    </row>
    <row r="3" spans="1:5" x14ac:dyDescent="0.25">
      <c r="A3" s="8">
        <v>1999</v>
      </c>
      <c r="B3" s="11">
        <f>SUMIFS(Concentrado!C$2:C828,Concentrado!$A$2:$A828,"="&amp;$A3,Concentrado!$B$2:$B828, "=Nuevo León")</f>
        <v>8730</v>
      </c>
      <c r="C3" s="11">
        <f>SUMIFS(Concentrado!D$2:D828,Concentrado!$A$2:$A828,"="&amp;$A3,Concentrado!$B$2:$B828, "=Nuevo León")</f>
        <v>7098</v>
      </c>
      <c r="D3" s="11">
        <f>SUMIFS(Concentrado!E$2:E828,Concentrado!$A$2:$A828,"="&amp;$A3,Concentrado!$B$2:$B828, "=Nuevo León")</f>
        <v>8</v>
      </c>
      <c r="E3" s="11">
        <f>SUMIFS(Concentrado!F$2:F828,Concentrado!$A$2:$A828,"="&amp;$A3,Concentrado!$B$2:$B828, "=Nuevo León")</f>
        <v>15836</v>
      </c>
    </row>
    <row r="4" spans="1:5" x14ac:dyDescent="0.25">
      <c r="A4" s="8">
        <v>2000</v>
      </c>
      <c r="B4" s="11">
        <f>SUMIFS(Concentrado!C$2:C829,Concentrado!$A$2:$A829,"="&amp;$A4,Concentrado!$B$2:$B829, "=Nuevo León")</f>
        <v>8846</v>
      </c>
      <c r="C4" s="11">
        <f>SUMIFS(Concentrado!D$2:D829,Concentrado!$A$2:$A829,"="&amp;$A4,Concentrado!$B$2:$B829, "=Nuevo León")</f>
        <v>7273</v>
      </c>
      <c r="D4" s="11">
        <f>SUMIFS(Concentrado!E$2:E829,Concentrado!$A$2:$A829,"="&amp;$A4,Concentrado!$B$2:$B829, "=Nuevo León")</f>
        <v>3</v>
      </c>
      <c r="E4" s="11">
        <f>SUMIFS(Concentrado!F$2:F829,Concentrado!$A$2:$A829,"="&amp;$A4,Concentrado!$B$2:$B829, "=Nuevo León")</f>
        <v>16122</v>
      </c>
    </row>
    <row r="5" spans="1:5" x14ac:dyDescent="0.25">
      <c r="A5" s="8">
        <v>2001</v>
      </c>
      <c r="B5" s="11">
        <f>SUMIFS(Concentrado!C$2:C830,Concentrado!$A$2:$A830,"="&amp;$A5,Concentrado!$B$2:$B830, "=Nuevo León")</f>
        <v>9003</v>
      </c>
      <c r="C5" s="11">
        <f>SUMIFS(Concentrado!D$2:D830,Concentrado!$A$2:$A830,"="&amp;$A5,Concentrado!$B$2:$B830, "=Nuevo León")</f>
        <v>7277</v>
      </c>
      <c r="D5" s="11">
        <f>SUMIFS(Concentrado!E$2:E830,Concentrado!$A$2:$A830,"="&amp;$A5,Concentrado!$B$2:$B830, "=Nuevo León")</f>
        <v>6</v>
      </c>
      <c r="E5" s="11">
        <f>SUMIFS(Concentrado!F$2:F830,Concentrado!$A$2:$A830,"="&amp;$A5,Concentrado!$B$2:$B830, "=Nuevo León")</f>
        <v>16286</v>
      </c>
    </row>
    <row r="6" spans="1:5" x14ac:dyDescent="0.25">
      <c r="A6" s="8">
        <v>2002</v>
      </c>
      <c r="B6" s="11">
        <f>SUMIFS(Concentrado!C$2:C831,Concentrado!$A$2:$A831,"="&amp;$A6,Concentrado!$B$2:$B831, "=Nuevo León")</f>
        <v>9321</v>
      </c>
      <c r="C6" s="11">
        <f>SUMIFS(Concentrado!D$2:D831,Concentrado!$A$2:$A831,"="&amp;$A6,Concentrado!$B$2:$B831, "=Nuevo León")</f>
        <v>7521</v>
      </c>
      <c r="D6" s="11">
        <f>SUMIFS(Concentrado!E$2:E831,Concentrado!$A$2:$A831,"="&amp;$A6,Concentrado!$B$2:$B831, "=Nuevo León")</f>
        <v>7</v>
      </c>
      <c r="E6" s="11">
        <f>SUMIFS(Concentrado!F$2:F831,Concentrado!$A$2:$A831,"="&amp;$A6,Concentrado!$B$2:$B831, "=Nuevo León")</f>
        <v>16849</v>
      </c>
    </row>
    <row r="7" spans="1:5" x14ac:dyDescent="0.25">
      <c r="A7" s="8">
        <v>2003</v>
      </c>
      <c r="B7" s="11">
        <f>SUMIFS(Concentrado!C$2:C832,Concentrado!$A$2:$A832,"="&amp;$A7,Concentrado!$B$2:$B832, "=Nuevo León")</f>
        <v>9520</v>
      </c>
      <c r="C7" s="11">
        <f>SUMIFS(Concentrado!D$2:D832,Concentrado!$A$2:$A832,"="&amp;$A7,Concentrado!$B$2:$B832, "=Nuevo León")</f>
        <v>7832</v>
      </c>
      <c r="D7" s="11">
        <f>SUMIFS(Concentrado!E$2:E832,Concentrado!$A$2:$A832,"="&amp;$A7,Concentrado!$B$2:$B832, "=Nuevo León")</f>
        <v>39</v>
      </c>
      <c r="E7" s="11">
        <f>SUMIFS(Concentrado!F$2:F832,Concentrado!$A$2:$A832,"="&amp;$A7,Concentrado!$B$2:$B832, "=Nuevo León")</f>
        <v>17391</v>
      </c>
    </row>
    <row r="8" spans="1:5" x14ac:dyDescent="0.25">
      <c r="A8" s="8">
        <v>2004</v>
      </c>
      <c r="B8" s="11">
        <f>SUMIFS(Concentrado!C$2:C833,Concentrado!$A$2:$A833,"="&amp;$A8,Concentrado!$B$2:$B833, "=Nuevo León")</f>
        <v>9565</v>
      </c>
      <c r="C8" s="11">
        <f>SUMIFS(Concentrado!D$2:D833,Concentrado!$A$2:$A833,"="&amp;$A8,Concentrado!$B$2:$B833, "=Nuevo León")</f>
        <v>7858</v>
      </c>
      <c r="D8" s="11">
        <f>SUMIFS(Concentrado!E$2:E833,Concentrado!$A$2:$A833,"="&amp;$A8,Concentrado!$B$2:$B833, "=Nuevo León")</f>
        <v>3</v>
      </c>
      <c r="E8" s="11">
        <f>SUMIFS(Concentrado!F$2:F833,Concentrado!$A$2:$A833,"="&amp;$A8,Concentrado!$B$2:$B833, "=Nuevo León")</f>
        <v>17426</v>
      </c>
    </row>
    <row r="9" spans="1:5" x14ac:dyDescent="0.25">
      <c r="A9" s="8">
        <v>2005</v>
      </c>
      <c r="B9" s="11">
        <f>SUMIFS(Concentrado!C$2:C834,Concentrado!$A$2:$A834,"="&amp;$A9,Concentrado!$B$2:$B834, "=Nuevo León")</f>
        <v>10729</v>
      </c>
      <c r="C9" s="11">
        <f>SUMIFS(Concentrado!D$2:D834,Concentrado!$A$2:$A834,"="&amp;$A9,Concentrado!$B$2:$B834, "=Nuevo León")</f>
        <v>8521</v>
      </c>
      <c r="D9" s="11">
        <f>SUMIFS(Concentrado!E$2:E834,Concentrado!$A$2:$A834,"="&amp;$A9,Concentrado!$B$2:$B834, "=Nuevo León")</f>
        <v>9</v>
      </c>
      <c r="E9" s="11">
        <f>SUMIFS(Concentrado!F$2:F834,Concentrado!$A$2:$A834,"="&amp;$A9,Concentrado!$B$2:$B834, "=Nuevo León")</f>
        <v>19259</v>
      </c>
    </row>
    <row r="10" spans="1:5" x14ac:dyDescent="0.25">
      <c r="A10" s="8">
        <v>2006</v>
      </c>
      <c r="B10" s="11">
        <f>SUMIFS(Concentrado!C$2:C835,Concentrado!$A$2:$A835,"="&amp;$A10,Concentrado!$B$2:$B835, "=Nuevo León")</f>
        <v>10293</v>
      </c>
      <c r="C10" s="11">
        <f>SUMIFS(Concentrado!D$2:D835,Concentrado!$A$2:$A835,"="&amp;$A10,Concentrado!$B$2:$B835, "=Nuevo León")</f>
        <v>8359</v>
      </c>
      <c r="D10" s="11">
        <f>SUMIFS(Concentrado!E$2:E835,Concentrado!$A$2:$A835,"="&amp;$A10,Concentrado!$B$2:$B835, "=Nuevo León")</f>
        <v>3</v>
      </c>
      <c r="E10" s="11">
        <f>SUMIFS(Concentrado!F$2:F835,Concentrado!$A$2:$A835,"="&amp;$A10,Concentrado!$B$2:$B835, "=Nuevo León")</f>
        <v>18655</v>
      </c>
    </row>
    <row r="11" spans="1:5" x14ac:dyDescent="0.25">
      <c r="A11" s="8">
        <v>2007</v>
      </c>
      <c r="B11" s="11">
        <f>SUMIFS(Concentrado!C$2:C836,Concentrado!$A$2:$A836,"="&amp;$A11,Concentrado!$B$2:$B836, "=Nuevo León")</f>
        <v>11185</v>
      </c>
      <c r="C11" s="11">
        <f>SUMIFS(Concentrado!D$2:D836,Concentrado!$A$2:$A836,"="&amp;$A11,Concentrado!$B$2:$B836, "=Nuevo León")</f>
        <v>8753</v>
      </c>
      <c r="D11" s="11">
        <f>SUMIFS(Concentrado!E$2:E836,Concentrado!$A$2:$A836,"="&amp;$A11,Concentrado!$B$2:$B836, "=Nuevo León")</f>
        <v>5</v>
      </c>
      <c r="E11" s="11">
        <f>SUMIFS(Concentrado!F$2:F836,Concentrado!$A$2:$A836,"="&amp;$A11,Concentrado!$B$2:$B836, "=Nuevo León")</f>
        <v>19943</v>
      </c>
    </row>
    <row r="12" spans="1:5" x14ac:dyDescent="0.25">
      <c r="A12" s="8">
        <v>2008</v>
      </c>
      <c r="B12" s="11">
        <f>SUMIFS(Concentrado!C$2:C837,Concentrado!$A$2:$A837,"="&amp;$A12,Concentrado!$B$2:$B837, "=Nuevo León")</f>
        <v>11427</v>
      </c>
      <c r="C12" s="11">
        <f>SUMIFS(Concentrado!D$2:D837,Concentrado!$A$2:$A837,"="&amp;$A12,Concentrado!$B$2:$B837, "=Nuevo León")</f>
        <v>8980</v>
      </c>
      <c r="D12" s="11">
        <f>SUMIFS(Concentrado!E$2:E837,Concentrado!$A$2:$A837,"="&amp;$A12,Concentrado!$B$2:$B837, "=Nuevo León")</f>
        <v>11</v>
      </c>
      <c r="E12" s="11">
        <f>SUMIFS(Concentrado!F$2:F837,Concentrado!$A$2:$A837,"="&amp;$A12,Concentrado!$B$2:$B837, "=Nuevo León")</f>
        <v>20418</v>
      </c>
    </row>
    <row r="13" spans="1:5" x14ac:dyDescent="0.25">
      <c r="A13" s="8">
        <v>2009</v>
      </c>
      <c r="B13" s="11">
        <f>SUMIFS(Concentrado!C$2:C838,Concentrado!$A$2:$A838,"="&amp;$A13,Concentrado!$B$2:$B838, "=Nuevo León")</f>
        <v>12552</v>
      </c>
      <c r="C13" s="11">
        <f>SUMIFS(Concentrado!D$2:D838,Concentrado!$A$2:$A838,"="&amp;$A13,Concentrado!$B$2:$B838, "=Nuevo León")</f>
        <v>9791</v>
      </c>
      <c r="D13" s="11">
        <f>SUMIFS(Concentrado!E$2:E838,Concentrado!$A$2:$A838,"="&amp;$A13,Concentrado!$B$2:$B838, "=Nuevo León")</f>
        <v>18</v>
      </c>
      <c r="E13" s="11">
        <f>SUMIFS(Concentrado!F$2:F838,Concentrado!$A$2:$A838,"="&amp;$A13,Concentrado!$B$2:$B838, "=Nuevo León")</f>
        <v>22361</v>
      </c>
    </row>
    <row r="14" spans="1:5" x14ac:dyDescent="0.25">
      <c r="A14" s="8">
        <v>2010</v>
      </c>
      <c r="B14" s="11">
        <f>SUMIFS(Concentrado!C$2:C839,Concentrado!$A$2:$A839,"="&amp;$A14,Concentrado!$B$2:$B839, "=Nuevo León")</f>
        <v>13288</v>
      </c>
      <c r="C14" s="11">
        <f>SUMIFS(Concentrado!D$2:D839,Concentrado!$A$2:$A839,"="&amp;$A14,Concentrado!$B$2:$B839, "=Nuevo León")</f>
        <v>9792</v>
      </c>
      <c r="D14" s="11">
        <f>SUMIFS(Concentrado!E$2:E839,Concentrado!$A$2:$A839,"="&amp;$A14,Concentrado!$B$2:$B839, "=Nuevo León")</f>
        <v>36</v>
      </c>
      <c r="E14" s="11">
        <f>SUMIFS(Concentrado!F$2:F839,Concentrado!$A$2:$A839,"="&amp;$A14,Concentrado!$B$2:$B839, "=Nuevo León")</f>
        <v>23116</v>
      </c>
    </row>
    <row r="15" spans="1:5" x14ac:dyDescent="0.25">
      <c r="A15" s="8">
        <v>2011</v>
      </c>
      <c r="B15" s="11">
        <f>SUMIFS(Concentrado!C$2:C840,Concentrado!$A$2:$A840,"="&amp;$A15,Concentrado!$B$2:$B840, "=Nuevo León")</f>
        <v>13991</v>
      </c>
      <c r="C15" s="11">
        <f>SUMIFS(Concentrado!D$2:D840,Concentrado!$A$2:$A840,"="&amp;$A15,Concentrado!$B$2:$B840, "=Nuevo León")</f>
        <v>9833</v>
      </c>
      <c r="D15" s="11">
        <f>SUMIFS(Concentrado!E$2:E840,Concentrado!$A$2:$A840,"="&amp;$A15,Concentrado!$B$2:$B840, "=Nuevo León")</f>
        <v>89</v>
      </c>
      <c r="E15" s="11">
        <f>SUMIFS(Concentrado!F$2:F840,Concentrado!$A$2:$A840,"="&amp;$A15,Concentrado!$B$2:$B840, "=Nuevo León")</f>
        <v>23913</v>
      </c>
    </row>
    <row r="16" spans="1:5" x14ac:dyDescent="0.25">
      <c r="A16" s="8">
        <v>2012</v>
      </c>
      <c r="B16" s="11">
        <f>SUMIFS(Concentrado!C$2:C841,Concentrado!$A$2:$A841,"="&amp;$A16,Concentrado!$B$2:$B841, "=Nuevo León")</f>
        <v>13938</v>
      </c>
      <c r="C16" s="11">
        <f>SUMIFS(Concentrado!D$2:D841,Concentrado!$A$2:$A841,"="&amp;$A16,Concentrado!$B$2:$B841, "=Nuevo León")</f>
        <v>9883</v>
      </c>
      <c r="D16" s="11">
        <f>SUMIFS(Concentrado!E$2:E841,Concentrado!$A$2:$A841,"="&amp;$A16,Concentrado!$B$2:$B841, "=Nuevo León")</f>
        <v>144</v>
      </c>
      <c r="E16" s="11">
        <f>SUMIFS(Concentrado!F$2:F841,Concentrado!$A$2:$A841,"="&amp;$A16,Concentrado!$B$2:$B841, "=Nuevo León")</f>
        <v>23965</v>
      </c>
    </row>
    <row r="17" spans="1:5" x14ac:dyDescent="0.25">
      <c r="A17" s="8">
        <v>2013</v>
      </c>
      <c r="B17" s="11">
        <f>SUMIFS(Concentrado!C$2:C842,Concentrado!$A$2:$A842,"="&amp;$A17,Concentrado!$B$2:$B842, "=Nuevo León")</f>
        <v>13870</v>
      </c>
      <c r="C17" s="11">
        <f>SUMIFS(Concentrado!D$2:D842,Concentrado!$A$2:$A842,"="&amp;$A17,Concentrado!$B$2:$B842, "=Nuevo León")</f>
        <v>10564</v>
      </c>
      <c r="D17" s="11">
        <f>SUMIFS(Concentrado!E$2:E842,Concentrado!$A$2:$A842,"="&amp;$A17,Concentrado!$B$2:$B842, "=Nuevo León")</f>
        <v>28</v>
      </c>
      <c r="E17" s="11">
        <f>SUMIFS(Concentrado!F$2:F842,Concentrado!$A$2:$A842,"="&amp;$A17,Concentrado!$B$2:$B842, "=Nuevo León")</f>
        <v>24462</v>
      </c>
    </row>
    <row r="18" spans="1:5" x14ac:dyDescent="0.25">
      <c r="A18" s="8">
        <v>2014</v>
      </c>
      <c r="B18" s="11">
        <f>SUMIFS(Concentrado!C$2:C843,Concentrado!$A$2:$A843,"="&amp;$A18,Concentrado!$B$2:$B843, "=Nuevo León")</f>
        <v>13693</v>
      </c>
      <c r="C18" s="11">
        <f>SUMIFS(Concentrado!D$2:D843,Concentrado!$A$2:$A843,"="&amp;$A18,Concentrado!$B$2:$B843, "=Nuevo León")</f>
        <v>10954</v>
      </c>
      <c r="D18" s="11">
        <f>SUMIFS(Concentrado!E$2:E843,Concentrado!$A$2:$A843,"="&amp;$A18,Concentrado!$B$2:$B843, "=Nuevo León")</f>
        <v>34</v>
      </c>
      <c r="E18" s="11">
        <f>SUMIFS(Concentrado!F$2:F843,Concentrado!$A$2:$A843,"="&amp;$A18,Concentrado!$B$2:$B843, "=Nuevo León")</f>
        <v>24681</v>
      </c>
    </row>
    <row r="19" spans="1:5" x14ac:dyDescent="0.25">
      <c r="A19" s="8">
        <v>2015</v>
      </c>
      <c r="B19" s="11">
        <f>SUMIFS(Concentrado!C$2:C844,Concentrado!$A$2:$A844,"="&amp;$A19,Concentrado!$B$2:$B844, "=Nuevo León")</f>
        <v>13904</v>
      </c>
      <c r="C19" s="11">
        <f>SUMIFS(Concentrado!D$2:D844,Concentrado!$A$2:$A844,"="&amp;$A19,Concentrado!$B$2:$B844, "=Nuevo León")</f>
        <v>11170</v>
      </c>
      <c r="D19" s="11">
        <f>SUMIFS(Concentrado!E$2:E844,Concentrado!$A$2:$A844,"="&amp;$A19,Concentrado!$B$2:$B844, "=Nuevo León")</f>
        <v>13</v>
      </c>
      <c r="E19" s="11">
        <f>SUMIFS(Concentrado!F$2:F844,Concentrado!$A$2:$A844,"="&amp;$A19,Concentrado!$B$2:$B844, "=Nuevo León")</f>
        <v>25087</v>
      </c>
    </row>
    <row r="20" spans="1:5" x14ac:dyDescent="0.25">
      <c r="A20" s="8">
        <v>2016</v>
      </c>
      <c r="B20" s="11">
        <f>SUMIFS(Concentrado!C$2:C845,Concentrado!$A$2:$A845,"="&amp;$A20,Concentrado!$B$2:$B845, "=Nuevo León")</f>
        <v>14645</v>
      </c>
      <c r="C20" s="11">
        <f>SUMIFS(Concentrado!D$2:D845,Concentrado!$A$2:$A845,"="&amp;$A20,Concentrado!$B$2:$B845, "=Nuevo León")</f>
        <v>11360</v>
      </c>
      <c r="D20" s="11">
        <f>SUMIFS(Concentrado!E$2:E845,Concentrado!$A$2:$A845,"="&amp;$A20,Concentrado!$B$2:$B845, "=Nuevo León")</f>
        <v>24</v>
      </c>
      <c r="E20" s="11">
        <f>SUMIFS(Concentrado!F$2:F845,Concentrado!$A$2:$A845,"="&amp;$A20,Concentrado!$B$2:$B845, "=Nuevo León")</f>
        <v>26029</v>
      </c>
    </row>
    <row r="21" spans="1:5" x14ac:dyDescent="0.25">
      <c r="A21" s="8">
        <v>2017</v>
      </c>
      <c r="B21" s="11">
        <f>SUMIFS(Concentrado!C$2:C846,Concentrado!$A$2:$A846,"="&amp;$A21,Concentrado!$B$2:$B846, "=Nuevo León")</f>
        <v>15052</v>
      </c>
      <c r="C21" s="11">
        <f>SUMIFS(Concentrado!D$2:D846,Concentrado!$A$2:$A846,"="&amp;$A21,Concentrado!$B$2:$B846, "=Nuevo León")</f>
        <v>11856</v>
      </c>
      <c r="D21" s="11">
        <f>SUMIFS(Concentrado!E$2:E846,Concentrado!$A$2:$A846,"="&amp;$A21,Concentrado!$B$2:$B846, "=Nuevo León")</f>
        <v>12</v>
      </c>
      <c r="E21" s="11">
        <f>SUMIFS(Concentrado!F$2:F846,Concentrado!$A$2:$A846,"="&amp;$A21,Concentrado!$B$2:$B846, "=Nuevo León")</f>
        <v>26920</v>
      </c>
    </row>
    <row r="22" spans="1:5" x14ac:dyDescent="0.25">
      <c r="A22" s="8">
        <v>2018</v>
      </c>
      <c r="B22" s="11">
        <f>SUMIFS(Concentrado!C$2:C847,Concentrado!$A$2:$A847,"="&amp;$A22,Concentrado!$B$2:$B847, "=Nuevo León")</f>
        <v>15689</v>
      </c>
      <c r="C22" s="11">
        <f>SUMIFS(Concentrado!D$2:D847,Concentrado!$A$2:$A847,"="&amp;$A22,Concentrado!$B$2:$B847, "=Nuevo León")</f>
        <v>12124</v>
      </c>
      <c r="D22" s="11">
        <f>SUMIFS(Concentrado!E$2:E847,Concentrado!$A$2:$A847,"="&amp;$A22,Concentrado!$B$2:$B847, "=Nuevo León")</f>
        <v>5</v>
      </c>
      <c r="E22" s="11">
        <f>SUMIFS(Concentrado!F$2:F847,Concentrado!$A$2:$A847,"="&amp;$A22,Concentrado!$B$2:$B847, "=Nuevo León")</f>
        <v>27818</v>
      </c>
    </row>
    <row r="23" spans="1:5" x14ac:dyDescent="0.25">
      <c r="A23" s="8">
        <v>2019</v>
      </c>
      <c r="B23" s="11">
        <f>SUMIFS(Concentrado!C$2:C848,Concentrado!$A$2:$A848,"="&amp;$A23,Concentrado!$B$2:$B848, "=Nuevo León")</f>
        <v>16744</v>
      </c>
      <c r="C23" s="11">
        <f>SUMIFS(Concentrado!D$2:D848,Concentrado!$A$2:$A848,"="&amp;$A23,Concentrado!$B$2:$B848, "=Nuevo León")</f>
        <v>12963</v>
      </c>
      <c r="D23" s="11">
        <f>SUMIFS(Concentrado!E$2:E848,Concentrado!$A$2:$A848,"="&amp;$A23,Concentrado!$B$2:$B848, "=Nuevo León")</f>
        <v>4</v>
      </c>
      <c r="E23" s="11">
        <f>SUMIFS(Concentrado!F$2:F848,Concentrado!$A$2:$A848,"="&amp;$A23,Concentrado!$B$2:$B848, "=Nuevo León")</f>
        <v>29711</v>
      </c>
    </row>
    <row r="24" spans="1:5" x14ac:dyDescent="0.25">
      <c r="A24" s="8">
        <v>2020</v>
      </c>
      <c r="B24" s="11">
        <f>SUMIFS(Concentrado!C$2:C849,Concentrado!$A$2:$A849,"="&amp;$A24,Concentrado!$B$2:$B849, "=Nuevo León")</f>
        <v>24719</v>
      </c>
      <c r="C24" s="11">
        <f>SUMIFS(Concentrado!D$2:D849,Concentrado!$A$2:$A849,"="&amp;$A24,Concentrado!$B$2:$B849, "=Nuevo León")</f>
        <v>17694</v>
      </c>
      <c r="D24" s="11">
        <f>SUMIFS(Concentrado!E$2:E849,Concentrado!$A$2:$A849,"="&amp;$A24,Concentrado!$B$2:$B849, "=Nuevo León")</f>
        <v>5</v>
      </c>
      <c r="E24" s="11">
        <f>SUMIFS(Concentrado!F$2:F849,Concentrado!$A$2:$A849,"="&amp;$A24,Concentrado!$B$2:$B849, "=Nuevo León")</f>
        <v>42418</v>
      </c>
    </row>
    <row r="25" spans="1:5" x14ac:dyDescent="0.25">
      <c r="A25" s="8">
        <v>2021</v>
      </c>
      <c r="B25" s="11">
        <f>SUMIFS(Concentrado!C$2:C850,Concentrado!$A$2:$A850,"="&amp;$A25,Concentrado!$B$2:$B850, "=Nuevo León")</f>
        <v>26139</v>
      </c>
      <c r="C25" s="11">
        <f>SUMIFS(Concentrado!D$2:D850,Concentrado!$A$2:$A850,"="&amp;$A25,Concentrado!$B$2:$B850, "=Nuevo León")</f>
        <v>19083</v>
      </c>
      <c r="D25" s="11">
        <f>SUMIFS(Concentrado!E$2:E850,Concentrado!$A$2:$A850,"="&amp;$A25,Concentrado!$B$2:$B850, "=Nuevo León")</f>
        <v>12</v>
      </c>
      <c r="E25" s="11">
        <f>SUMIFS(Concentrado!F$2:F850,Concentrado!$A$2:$A850,"="&amp;$A25,Concentrado!$B$2:$B850, "=Nuevo León")</f>
        <v>45234</v>
      </c>
    </row>
    <row r="26" spans="1:5" x14ac:dyDescent="0.25">
      <c r="A26" s="8">
        <v>2022</v>
      </c>
      <c r="B26" s="11">
        <f>SUMIFS(Concentrado!C$2:C851,Concentrado!$A$2:$A851,"="&amp;$A26,Concentrado!$B$2:$B851, "=Nuevo León")</f>
        <v>21431</v>
      </c>
      <c r="C26" s="11">
        <f>SUMIFS(Concentrado!D$2:D851,Concentrado!$A$2:$A851,"="&amp;$A26,Concentrado!$B$2:$B851, "=Nuevo León")</f>
        <v>16698</v>
      </c>
      <c r="D26" s="11">
        <f>SUMIFS(Concentrado!E$2:E851,Concentrado!$A$2:$A851,"="&amp;$A26,Concentrado!$B$2:$B851, "=Nuevo León")</f>
        <v>5</v>
      </c>
      <c r="E26" s="11">
        <f>SUMIFS(Concentrado!F$2:F851,Concentrado!$A$2:$A851,"="&amp;$A26,Concentrado!$B$2:$B851, "=Nuevo León")</f>
        <v>38134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"=Oaxaca")</f>
        <v>10453</v>
      </c>
      <c r="C2" s="11">
        <f>SUMIFS(Concentrado!D$2:D827,Concentrado!$A$2:$A827,"="&amp;$A2,Concentrado!$B$2:$B827, "=Oaxaca")</f>
        <v>8111</v>
      </c>
      <c r="D2" s="11">
        <f>SUMIFS(Concentrado!E$2:E827,Concentrado!$A$2:$A827,"="&amp;$A2,Concentrado!$B$2:$B827, "=Oaxaca")</f>
        <v>1</v>
      </c>
      <c r="E2" s="11">
        <f>SUMIFS(Concentrado!F$2:F827,Concentrado!$A$2:$A827,"="&amp;$A2,Concentrado!$B$2:$B827, "=Oaxaca")</f>
        <v>18565</v>
      </c>
    </row>
    <row r="3" spans="1:5" x14ac:dyDescent="0.25">
      <c r="A3" s="8">
        <v>1999</v>
      </c>
      <c r="B3" s="11">
        <f>SUMIFS(Concentrado!C$2:C828,Concentrado!$A$2:$A828,"="&amp;$A3,Concentrado!$B$2:$B828, "=Oaxaca")</f>
        <v>10115</v>
      </c>
      <c r="C3" s="11">
        <f>SUMIFS(Concentrado!D$2:D828,Concentrado!$A$2:$A828,"="&amp;$A3,Concentrado!$B$2:$B828, "=Oaxaca")</f>
        <v>7958</v>
      </c>
      <c r="D3" s="11">
        <f>SUMIFS(Concentrado!E$2:E828,Concentrado!$A$2:$A828,"="&amp;$A3,Concentrado!$B$2:$B828, "=Oaxaca")</f>
        <v>1</v>
      </c>
      <c r="E3" s="11">
        <f>SUMIFS(Concentrado!F$2:F828,Concentrado!$A$2:$A828,"="&amp;$A3,Concentrado!$B$2:$B828, "=Oaxaca")</f>
        <v>18074</v>
      </c>
    </row>
    <row r="4" spans="1:5" x14ac:dyDescent="0.25">
      <c r="A4" s="8">
        <v>2000</v>
      </c>
      <c r="B4" s="11">
        <f>SUMIFS(Concentrado!C$2:C829,Concentrado!$A$2:$A829,"="&amp;$A4,Concentrado!$B$2:$B829, "=Oaxaca")</f>
        <v>9537</v>
      </c>
      <c r="C4" s="11">
        <f>SUMIFS(Concentrado!D$2:D829,Concentrado!$A$2:$A829,"="&amp;$A4,Concentrado!$B$2:$B829, "=Oaxaca")</f>
        <v>7548</v>
      </c>
      <c r="D4" s="11">
        <f>SUMIFS(Concentrado!E$2:E829,Concentrado!$A$2:$A829,"="&amp;$A4,Concentrado!$B$2:$B829, "=Oaxaca")</f>
        <v>7</v>
      </c>
      <c r="E4" s="11">
        <f>SUMIFS(Concentrado!F$2:F829,Concentrado!$A$2:$A829,"="&amp;$A4,Concentrado!$B$2:$B829, "=Oaxaca")</f>
        <v>17092</v>
      </c>
    </row>
    <row r="5" spans="1:5" x14ac:dyDescent="0.25">
      <c r="A5" s="8">
        <v>2001</v>
      </c>
      <c r="B5" s="11">
        <f>SUMIFS(Concentrado!C$2:C830,Concentrado!$A$2:$A830,"="&amp;$A5,Concentrado!$B$2:$B830, "=Oaxaca")</f>
        <v>9435</v>
      </c>
      <c r="C5" s="11">
        <f>SUMIFS(Concentrado!D$2:D830,Concentrado!$A$2:$A830,"="&amp;$A5,Concentrado!$B$2:$B830, "=Oaxaca")</f>
        <v>7637</v>
      </c>
      <c r="D5" s="11">
        <f>SUMIFS(Concentrado!E$2:E830,Concentrado!$A$2:$A830,"="&amp;$A5,Concentrado!$B$2:$B830, "=Oaxaca")</f>
        <v>31</v>
      </c>
      <c r="E5" s="11">
        <f>SUMIFS(Concentrado!F$2:F830,Concentrado!$A$2:$A830,"="&amp;$A5,Concentrado!$B$2:$B830, "=Oaxaca")</f>
        <v>17103</v>
      </c>
    </row>
    <row r="6" spans="1:5" x14ac:dyDescent="0.25">
      <c r="A6" s="8">
        <v>2002</v>
      </c>
      <c r="B6" s="11">
        <f>SUMIFS(Concentrado!C$2:C831,Concentrado!$A$2:$A831,"="&amp;$A6,Concentrado!$B$2:$B831, "=Oaxaca")</f>
        <v>9872</v>
      </c>
      <c r="C6" s="11">
        <f>SUMIFS(Concentrado!D$2:D831,Concentrado!$A$2:$A831,"="&amp;$A6,Concentrado!$B$2:$B831, "=Oaxaca")</f>
        <v>8070</v>
      </c>
      <c r="D6" s="11">
        <f>SUMIFS(Concentrado!E$2:E831,Concentrado!$A$2:$A831,"="&amp;$A6,Concentrado!$B$2:$B831, "=Oaxaca")</f>
        <v>15</v>
      </c>
      <c r="E6" s="11">
        <f>SUMIFS(Concentrado!F$2:F831,Concentrado!$A$2:$A831,"="&amp;$A6,Concentrado!$B$2:$B831, "=Oaxaca")</f>
        <v>17957</v>
      </c>
    </row>
    <row r="7" spans="1:5" x14ac:dyDescent="0.25">
      <c r="A7" s="8">
        <v>2003</v>
      </c>
      <c r="B7" s="11">
        <f>SUMIFS(Concentrado!C$2:C832,Concentrado!$A$2:$A832,"="&amp;$A7,Concentrado!$B$2:$B832, "=Oaxaca")</f>
        <v>9918</v>
      </c>
      <c r="C7" s="11">
        <f>SUMIFS(Concentrado!D$2:D832,Concentrado!$A$2:$A832,"="&amp;$A7,Concentrado!$B$2:$B832, "=Oaxaca")</f>
        <v>8140</v>
      </c>
      <c r="D7" s="11">
        <f>SUMIFS(Concentrado!E$2:E832,Concentrado!$A$2:$A832,"="&amp;$A7,Concentrado!$B$2:$B832, "=Oaxaca")</f>
        <v>13</v>
      </c>
      <c r="E7" s="11">
        <f>SUMIFS(Concentrado!F$2:F832,Concentrado!$A$2:$A832,"="&amp;$A7,Concentrado!$B$2:$B832, "=Oaxaca")</f>
        <v>18071</v>
      </c>
    </row>
    <row r="8" spans="1:5" x14ac:dyDescent="0.25">
      <c r="A8" s="8">
        <v>2004</v>
      </c>
      <c r="B8" s="11">
        <f>SUMIFS(Concentrado!C$2:C833,Concentrado!$A$2:$A833,"="&amp;$A8,Concentrado!$B$2:$B833, "=Oaxaca")</f>
        <v>9887</v>
      </c>
      <c r="C8" s="11">
        <f>SUMIFS(Concentrado!D$2:D833,Concentrado!$A$2:$A833,"="&amp;$A8,Concentrado!$B$2:$B833, "=Oaxaca")</f>
        <v>8093</v>
      </c>
      <c r="D8" s="11">
        <f>SUMIFS(Concentrado!E$2:E833,Concentrado!$A$2:$A833,"="&amp;$A8,Concentrado!$B$2:$B833, "=Oaxaca")</f>
        <v>13</v>
      </c>
      <c r="E8" s="11">
        <f>SUMIFS(Concentrado!F$2:F833,Concentrado!$A$2:$A833,"="&amp;$A8,Concentrado!$B$2:$B833, "=Oaxaca")</f>
        <v>17993</v>
      </c>
    </row>
    <row r="9" spans="1:5" x14ac:dyDescent="0.25">
      <c r="A9" s="8">
        <v>2005</v>
      </c>
      <c r="B9" s="11">
        <f>SUMIFS(Concentrado!C$2:C834,Concentrado!$A$2:$A834,"="&amp;$A9,Concentrado!$B$2:$B834, "=Oaxaca")</f>
        <v>10343</v>
      </c>
      <c r="C9" s="11">
        <f>SUMIFS(Concentrado!D$2:D834,Concentrado!$A$2:$A834,"="&amp;$A9,Concentrado!$B$2:$B834, "=Oaxaca")</f>
        <v>8559</v>
      </c>
      <c r="D9" s="11">
        <f>SUMIFS(Concentrado!E$2:E834,Concentrado!$A$2:$A834,"="&amp;$A9,Concentrado!$B$2:$B834, "=Oaxaca")</f>
        <v>6</v>
      </c>
      <c r="E9" s="11">
        <f>SUMIFS(Concentrado!F$2:F834,Concentrado!$A$2:$A834,"="&amp;$A9,Concentrado!$B$2:$B834, "=Oaxaca")</f>
        <v>18908</v>
      </c>
    </row>
    <row r="10" spans="1:5" x14ac:dyDescent="0.25">
      <c r="A10" s="8">
        <v>2006</v>
      </c>
      <c r="B10" s="11">
        <f>SUMIFS(Concentrado!C$2:C835,Concentrado!$A$2:$A835,"="&amp;$A10,Concentrado!$B$2:$B835, "=Oaxaca")</f>
        <v>9909</v>
      </c>
      <c r="C10" s="11">
        <f>SUMIFS(Concentrado!D$2:D835,Concentrado!$A$2:$A835,"="&amp;$A10,Concentrado!$B$2:$B835, "=Oaxaca")</f>
        <v>8115</v>
      </c>
      <c r="D10" s="11">
        <f>SUMIFS(Concentrado!E$2:E835,Concentrado!$A$2:$A835,"="&amp;$A10,Concentrado!$B$2:$B835, "=Oaxaca")</f>
        <v>2</v>
      </c>
      <c r="E10" s="11">
        <f>SUMIFS(Concentrado!F$2:F835,Concentrado!$A$2:$A835,"="&amp;$A10,Concentrado!$B$2:$B835, "=Oaxaca")</f>
        <v>18026</v>
      </c>
    </row>
    <row r="11" spans="1:5" x14ac:dyDescent="0.25">
      <c r="A11" s="8">
        <v>2007</v>
      </c>
      <c r="B11" s="11">
        <f>SUMIFS(Concentrado!C$2:C836,Concentrado!$A$2:$A836,"="&amp;$A11,Concentrado!$B$2:$B836, "=Oaxaca")</f>
        <v>10558</v>
      </c>
      <c r="C11" s="11">
        <f>SUMIFS(Concentrado!D$2:D836,Concentrado!$A$2:$A836,"="&amp;$A11,Concentrado!$B$2:$B836, "=Oaxaca")</f>
        <v>8939</v>
      </c>
      <c r="D11" s="11">
        <f>SUMIFS(Concentrado!E$2:E836,Concentrado!$A$2:$A836,"="&amp;$A11,Concentrado!$B$2:$B836, "=Oaxaca")</f>
        <v>3</v>
      </c>
      <c r="E11" s="11">
        <f>SUMIFS(Concentrado!F$2:F836,Concentrado!$A$2:$A836,"="&amp;$A11,Concentrado!$B$2:$B836, "=Oaxaca")</f>
        <v>19500</v>
      </c>
    </row>
    <row r="12" spans="1:5" x14ac:dyDescent="0.25">
      <c r="A12" s="8">
        <v>2008</v>
      </c>
      <c r="B12" s="11">
        <f>SUMIFS(Concentrado!C$2:C837,Concentrado!$A$2:$A837,"="&amp;$A12,Concentrado!$B$2:$B837, "=Oaxaca")</f>
        <v>10952</v>
      </c>
      <c r="C12" s="11">
        <f>SUMIFS(Concentrado!D$2:D837,Concentrado!$A$2:$A837,"="&amp;$A12,Concentrado!$B$2:$B837, "=Oaxaca")</f>
        <v>9037</v>
      </c>
      <c r="D12" s="11">
        <f>SUMIFS(Concentrado!E$2:E837,Concentrado!$A$2:$A837,"="&amp;$A12,Concentrado!$B$2:$B837, "=Oaxaca")</f>
        <v>1</v>
      </c>
      <c r="E12" s="11">
        <f>SUMIFS(Concentrado!F$2:F837,Concentrado!$A$2:$A837,"="&amp;$A12,Concentrado!$B$2:$B837, "=Oaxaca")</f>
        <v>19990</v>
      </c>
    </row>
    <row r="13" spans="1:5" x14ac:dyDescent="0.25">
      <c r="A13" s="8">
        <v>2009</v>
      </c>
      <c r="B13" s="11">
        <f>SUMIFS(Concentrado!C$2:C838,Concentrado!$A$2:$A838,"="&amp;$A13,Concentrado!$B$2:$B838, "=Oaxaca")</f>
        <v>11213</v>
      </c>
      <c r="C13" s="11">
        <f>SUMIFS(Concentrado!D$2:D838,Concentrado!$A$2:$A838,"="&amp;$A13,Concentrado!$B$2:$B838, "=Oaxaca")</f>
        <v>9109</v>
      </c>
      <c r="D13" s="11">
        <f>SUMIFS(Concentrado!E$2:E838,Concentrado!$A$2:$A838,"="&amp;$A13,Concentrado!$B$2:$B838, "=Oaxaca")</f>
        <v>6</v>
      </c>
      <c r="E13" s="11">
        <f>SUMIFS(Concentrado!F$2:F838,Concentrado!$A$2:$A838,"="&amp;$A13,Concentrado!$B$2:$B838, "=Oaxaca")</f>
        <v>20328</v>
      </c>
    </row>
    <row r="14" spans="1:5" x14ac:dyDescent="0.25">
      <c r="A14" s="8">
        <v>2010</v>
      </c>
      <c r="B14" s="11">
        <f>SUMIFS(Concentrado!C$2:C839,Concentrado!$A$2:$A839,"="&amp;$A14,Concentrado!$B$2:$B839, "=Oaxaca")</f>
        <v>11846</v>
      </c>
      <c r="C14" s="11">
        <f>SUMIFS(Concentrado!D$2:D839,Concentrado!$A$2:$A839,"="&amp;$A14,Concentrado!$B$2:$B839, "=Oaxaca")</f>
        <v>9875</v>
      </c>
      <c r="D14" s="11">
        <f>SUMIFS(Concentrado!E$2:E839,Concentrado!$A$2:$A839,"="&amp;$A14,Concentrado!$B$2:$B839, "=Oaxaca")</f>
        <v>0</v>
      </c>
      <c r="E14" s="11">
        <f>SUMIFS(Concentrado!F$2:F839,Concentrado!$A$2:$A839,"="&amp;$A14,Concentrado!$B$2:$B839, "=Oaxaca")</f>
        <v>21721</v>
      </c>
    </row>
    <row r="15" spans="1:5" x14ac:dyDescent="0.25">
      <c r="A15" s="8">
        <v>2011</v>
      </c>
      <c r="B15" s="11">
        <f>SUMIFS(Concentrado!C$2:C840,Concentrado!$A$2:$A840,"="&amp;$A15,Concentrado!$B$2:$B840, "=Oaxaca")</f>
        <v>11355</v>
      </c>
      <c r="C15" s="11">
        <f>SUMIFS(Concentrado!D$2:D840,Concentrado!$A$2:$A840,"="&amp;$A15,Concentrado!$B$2:$B840, "=Oaxaca")</f>
        <v>9561</v>
      </c>
      <c r="D15" s="11">
        <f>SUMIFS(Concentrado!E$2:E840,Concentrado!$A$2:$A840,"="&amp;$A15,Concentrado!$B$2:$B840, "=Oaxaca")</f>
        <v>3</v>
      </c>
      <c r="E15" s="11">
        <f>SUMIFS(Concentrado!F$2:F840,Concentrado!$A$2:$A840,"="&amp;$A15,Concentrado!$B$2:$B840, "=Oaxaca")</f>
        <v>20919</v>
      </c>
    </row>
    <row r="16" spans="1:5" x14ac:dyDescent="0.25">
      <c r="A16" s="8">
        <v>2012</v>
      </c>
      <c r="B16" s="11">
        <f>SUMIFS(Concentrado!C$2:C841,Concentrado!$A$2:$A841,"="&amp;$A16,Concentrado!$B$2:$B841, "=Oaxaca")</f>
        <v>11598</v>
      </c>
      <c r="C16" s="11">
        <f>SUMIFS(Concentrado!D$2:D841,Concentrado!$A$2:$A841,"="&amp;$A16,Concentrado!$B$2:$B841, "=Oaxaca")</f>
        <v>9924</v>
      </c>
      <c r="D16" s="11">
        <f>SUMIFS(Concentrado!E$2:E841,Concentrado!$A$2:$A841,"="&amp;$A16,Concentrado!$B$2:$B841, "=Oaxaca")</f>
        <v>3</v>
      </c>
      <c r="E16" s="11">
        <f>SUMIFS(Concentrado!F$2:F841,Concentrado!$A$2:$A841,"="&amp;$A16,Concentrado!$B$2:$B841, "=Oaxaca")</f>
        <v>21525</v>
      </c>
    </row>
    <row r="17" spans="1:5" x14ac:dyDescent="0.25">
      <c r="A17" s="8">
        <v>2013</v>
      </c>
      <c r="B17" s="11">
        <f>SUMIFS(Concentrado!C$2:C842,Concentrado!$A$2:$A842,"="&amp;$A17,Concentrado!$B$2:$B842, "=Oaxaca")</f>
        <v>12015</v>
      </c>
      <c r="C17" s="11">
        <f>SUMIFS(Concentrado!D$2:D842,Concentrado!$A$2:$A842,"="&amp;$A17,Concentrado!$B$2:$B842, "=Oaxaca")</f>
        <v>10226</v>
      </c>
      <c r="D17" s="11">
        <f>SUMIFS(Concentrado!E$2:E842,Concentrado!$A$2:$A842,"="&amp;$A17,Concentrado!$B$2:$B842, "=Oaxaca")</f>
        <v>0</v>
      </c>
      <c r="E17" s="11">
        <f>SUMIFS(Concentrado!F$2:F842,Concentrado!$A$2:$A842,"="&amp;$A17,Concentrado!$B$2:$B842, "=Oaxaca")</f>
        <v>22241</v>
      </c>
    </row>
    <row r="18" spans="1:5" x14ac:dyDescent="0.25">
      <c r="A18" s="8">
        <v>2014</v>
      </c>
      <c r="B18" s="11">
        <f>SUMIFS(Concentrado!C$2:C843,Concentrado!$A$2:$A843,"="&amp;$A18,Concentrado!$B$2:$B843, "=Oaxaca")</f>
        <v>12252</v>
      </c>
      <c r="C18" s="11">
        <f>SUMIFS(Concentrado!D$2:D843,Concentrado!$A$2:$A843,"="&amp;$A18,Concentrado!$B$2:$B843, "=Oaxaca")</f>
        <v>10546</v>
      </c>
      <c r="D18" s="11">
        <f>SUMIFS(Concentrado!E$2:E843,Concentrado!$A$2:$A843,"="&amp;$A18,Concentrado!$B$2:$B843, "=Oaxaca")</f>
        <v>0</v>
      </c>
      <c r="E18" s="11">
        <f>SUMIFS(Concentrado!F$2:F843,Concentrado!$A$2:$A843,"="&amp;$A18,Concentrado!$B$2:$B843, "=Oaxaca")</f>
        <v>22798</v>
      </c>
    </row>
    <row r="19" spans="1:5" x14ac:dyDescent="0.25">
      <c r="A19" s="8">
        <v>2015</v>
      </c>
      <c r="B19" s="11">
        <f>SUMIFS(Concentrado!C$2:C844,Concentrado!$A$2:$A844,"="&amp;$A19,Concentrado!$B$2:$B844, "=Oaxaca")</f>
        <v>13103</v>
      </c>
      <c r="C19" s="11">
        <f>SUMIFS(Concentrado!D$2:D844,Concentrado!$A$2:$A844,"="&amp;$A19,Concentrado!$B$2:$B844, "=Oaxaca")</f>
        <v>11225</v>
      </c>
      <c r="D19" s="11">
        <f>SUMIFS(Concentrado!E$2:E844,Concentrado!$A$2:$A844,"="&amp;$A19,Concentrado!$B$2:$B844, "=Oaxaca")</f>
        <v>6</v>
      </c>
      <c r="E19" s="11">
        <f>SUMIFS(Concentrado!F$2:F844,Concentrado!$A$2:$A844,"="&amp;$A19,Concentrado!$B$2:$B844, "=Oaxaca")</f>
        <v>24334</v>
      </c>
    </row>
    <row r="20" spans="1:5" x14ac:dyDescent="0.25">
      <c r="A20" s="8">
        <v>2016</v>
      </c>
      <c r="B20" s="11">
        <f>SUMIFS(Concentrado!C$2:C845,Concentrado!$A$2:$A845,"="&amp;$A20,Concentrado!$B$2:$B845, "=Oaxaca")</f>
        <v>13265</v>
      </c>
      <c r="C20" s="11">
        <f>SUMIFS(Concentrado!D$2:D845,Concentrado!$A$2:$A845,"="&amp;$A20,Concentrado!$B$2:$B845, "=Oaxaca")</f>
        <v>11506</v>
      </c>
      <c r="D20" s="11">
        <f>SUMIFS(Concentrado!E$2:E845,Concentrado!$A$2:$A845,"="&amp;$A20,Concentrado!$B$2:$B845, "=Oaxaca")</f>
        <v>11</v>
      </c>
      <c r="E20" s="11">
        <f>SUMIFS(Concentrado!F$2:F845,Concentrado!$A$2:$A845,"="&amp;$A20,Concentrado!$B$2:$B845, "=Oaxaca")</f>
        <v>24782</v>
      </c>
    </row>
    <row r="21" spans="1:5" x14ac:dyDescent="0.25">
      <c r="A21" s="8">
        <v>2017</v>
      </c>
      <c r="B21" s="11">
        <f>SUMIFS(Concentrado!C$2:C846,Concentrado!$A$2:$A846,"="&amp;$A21,Concentrado!$B$2:$B846, "=Oaxaca")</f>
        <v>13211</v>
      </c>
      <c r="C21" s="11">
        <f>SUMIFS(Concentrado!D$2:D846,Concentrado!$A$2:$A846,"="&amp;$A21,Concentrado!$B$2:$B846, "=Oaxaca")</f>
        <v>11701</v>
      </c>
      <c r="D21" s="11">
        <f>SUMIFS(Concentrado!E$2:E846,Concentrado!$A$2:$A846,"="&amp;$A21,Concentrado!$B$2:$B846, "=Oaxaca")</f>
        <v>2</v>
      </c>
      <c r="E21" s="11">
        <f>SUMIFS(Concentrado!F$2:F846,Concentrado!$A$2:$A846,"="&amp;$A21,Concentrado!$B$2:$B846, "=Oaxaca")</f>
        <v>24914</v>
      </c>
    </row>
    <row r="22" spans="1:5" x14ac:dyDescent="0.25">
      <c r="A22" s="8">
        <v>2018</v>
      </c>
      <c r="B22" s="11">
        <f>SUMIFS(Concentrado!C$2:C847,Concentrado!$A$2:$A847,"="&amp;$A22,Concentrado!$B$2:$B847, "=Oaxaca")</f>
        <v>13437</v>
      </c>
      <c r="C22" s="11">
        <f>SUMIFS(Concentrado!D$2:D847,Concentrado!$A$2:$A847,"="&amp;$A22,Concentrado!$B$2:$B847, "=Oaxaca")</f>
        <v>11636</v>
      </c>
      <c r="D22" s="11">
        <f>SUMIFS(Concentrado!E$2:E847,Concentrado!$A$2:$A847,"="&amp;$A22,Concentrado!$B$2:$B847, "=Oaxaca")</f>
        <v>0</v>
      </c>
      <c r="E22" s="11">
        <f>SUMIFS(Concentrado!F$2:F847,Concentrado!$A$2:$A847,"="&amp;$A22,Concentrado!$B$2:$B847, "=Oaxaca")</f>
        <v>25073</v>
      </c>
    </row>
    <row r="23" spans="1:5" x14ac:dyDescent="0.25">
      <c r="A23" s="8">
        <v>2019</v>
      </c>
      <c r="B23" s="11">
        <f>SUMIFS(Concentrado!C$2:C848,Concentrado!$A$2:$A848,"="&amp;$A23,Concentrado!$B$2:$B848, "=Oaxaca")</f>
        <v>13982</v>
      </c>
      <c r="C23" s="11">
        <f>SUMIFS(Concentrado!D$2:D848,Concentrado!$A$2:$A848,"="&amp;$A23,Concentrado!$B$2:$B848, "=Oaxaca")</f>
        <v>12107</v>
      </c>
      <c r="D23" s="11">
        <f>SUMIFS(Concentrado!E$2:E848,Concentrado!$A$2:$A848,"="&amp;$A23,Concentrado!$B$2:$B848, "=Oaxaca")</f>
        <v>1</v>
      </c>
      <c r="E23" s="11">
        <f>SUMIFS(Concentrado!F$2:F848,Concentrado!$A$2:$A848,"="&amp;$A23,Concentrado!$B$2:$B848, "=Oaxaca")</f>
        <v>26090</v>
      </c>
    </row>
    <row r="24" spans="1:5" x14ac:dyDescent="0.25">
      <c r="A24" s="8">
        <v>2020</v>
      </c>
      <c r="B24" s="11">
        <f>SUMIFS(Concentrado!C$2:C849,Concentrado!$A$2:$A849,"="&amp;$A24,Concentrado!$B$2:$B849, "=Oaxaca")</f>
        <v>18796</v>
      </c>
      <c r="C24" s="11">
        <f>SUMIFS(Concentrado!D$2:D849,Concentrado!$A$2:$A849,"="&amp;$A24,Concentrado!$B$2:$B849, "=Oaxaca")</f>
        <v>14272</v>
      </c>
      <c r="D24" s="11">
        <f>SUMIFS(Concentrado!E$2:E849,Concentrado!$A$2:$A849,"="&amp;$A24,Concentrado!$B$2:$B849, "=Oaxaca")</f>
        <v>4</v>
      </c>
      <c r="E24" s="11">
        <f>SUMIFS(Concentrado!F$2:F849,Concentrado!$A$2:$A849,"="&amp;$A24,Concentrado!$B$2:$B849, "=Oaxaca")</f>
        <v>33072</v>
      </c>
    </row>
    <row r="25" spans="1:5" x14ac:dyDescent="0.25">
      <c r="A25" s="8">
        <v>2021</v>
      </c>
      <c r="B25" s="11">
        <f>SUMIFS(Concentrado!C$2:C850,Concentrado!$A$2:$A850,"="&amp;$A25,Concentrado!$B$2:$B850, "=Oaxaca")</f>
        <v>22511</v>
      </c>
      <c r="C25" s="11">
        <f>SUMIFS(Concentrado!D$2:D850,Concentrado!$A$2:$A850,"="&amp;$A25,Concentrado!$B$2:$B850, "=Oaxaca")</f>
        <v>17740</v>
      </c>
      <c r="D25" s="11">
        <f>SUMIFS(Concentrado!E$2:E850,Concentrado!$A$2:$A850,"="&amp;$A25,Concentrado!$B$2:$B850, "=Oaxaca")</f>
        <v>6</v>
      </c>
      <c r="E25" s="11">
        <f>SUMIFS(Concentrado!F$2:F850,Concentrado!$A$2:$A850,"="&amp;$A25,Concentrado!$B$2:$B850, "=Oaxaca")</f>
        <v>40257</v>
      </c>
    </row>
    <row r="26" spans="1:5" x14ac:dyDescent="0.25">
      <c r="A26" s="8">
        <v>2022</v>
      </c>
      <c r="B26" s="11">
        <f>SUMIFS(Concentrado!C$2:C851,Concentrado!$A$2:$A851,"="&amp;$A26,Concentrado!$B$2:$B851, "=Oaxaca")</f>
        <v>16105</v>
      </c>
      <c r="C26" s="11">
        <f>SUMIFS(Concentrado!D$2:D851,Concentrado!$A$2:$A851,"="&amp;$A26,Concentrado!$B$2:$B851, "=Oaxaca")</f>
        <v>13967</v>
      </c>
      <c r="D26" s="11">
        <f>SUMIFS(Concentrado!E$2:E851,Concentrado!$A$2:$A851,"="&amp;$A26,Concentrado!$B$2:$B851, "=Oaxaca")</f>
        <v>6</v>
      </c>
      <c r="E26" s="11">
        <f>SUMIFS(Concentrado!F$2:F851,Concentrado!$A$2:$A851,"="&amp;$A26,Concentrado!$B$2:$B851, "=Oaxaca")</f>
        <v>30078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"=Puebla")</f>
        <v>14568</v>
      </c>
      <c r="C2" s="11">
        <f>SUMIFS(Concentrado!D$2:D827,Concentrado!$A$2:$A827,"="&amp;$A2,Concentrado!$B$2:$B827, "=Puebla")</f>
        <v>11833</v>
      </c>
      <c r="D2" s="11">
        <f>SUMIFS(Concentrado!E$2:E827,Concentrado!$A$2:$A827,"="&amp;$A2,Concentrado!$B$2:$B827, "=Puebla")</f>
        <v>12</v>
      </c>
      <c r="E2" s="11">
        <f>SUMIFS(Concentrado!F$2:F827,Concentrado!$A$2:$A827,"="&amp;$A2,Concentrado!$B$2:$B827, "=Puebla")</f>
        <v>26413</v>
      </c>
    </row>
    <row r="3" spans="1:5" x14ac:dyDescent="0.25">
      <c r="A3" s="8">
        <v>1999</v>
      </c>
      <c r="B3" s="11">
        <f>SUMIFS(Concentrado!C$2:C828,Concentrado!$A$2:$A828,"="&amp;$A3,Concentrado!$B$2:$B828, "=Puebla")</f>
        <v>14870</v>
      </c>
      <c r="C3" s="11">
        <f>SUMIFS(Concentrado!D$2:D828,Concentrado!$A$2:$A828,"="&amp;$A3,Concentrado!$B$2:$B828, "=Puebla")</f>
        <v>12291</v>
      </c>
      <c r="D3" s="11">
        <f>SUMIFS(Concentrado!E$2:E828,Concentrado!$A$2:$A828,"="&amp;$A3,Concentrado!$B$2:$B828, "=Puebla")</f>
        <v>8</v>
      </c>
      <c r="E3" s="11">
        <f>SUMIFS(Concentrado!F$2:F828,Concentrado!$A$2:$A828,"="&amp;$A3,Concentrado!$B$2:$B828, "=Puebla")</f>
        <v>27169</v>
      </c>
    </row>
    <row r="4" spans="1:5" x14ac:dyDescent="0.25">
      <c r="A4" s="8">
        <v>2000</v>
      </c>
      <c r="B4" s="11">
        <f>SUMIFS(Concentrado!C$2:C829,Concentrado!$A$2:$A829,"="&amp;$A4,Concentrado!$B$2:$B829, "=Puebla")</f>
        <v>14305</v>
      </c>
      <c r="C4" s="11">
        <f>SUMIFS(Concentrado!D$2:D829,Concentrado!$A$2:$A829,"="&amp;$A4,Concentrado!$B$2:$B829, "=Puebla")</f>
        <v>11724</v>
      </c>
      <c r="D4" s="11">
        <f>SUMIFS(Concentrado!E$2:E829,Concentrado!$A$2:$A829,"="&amp;$A4,Concentrado!$B$2:$B829, "=Puebla")</f>
        <v>5</v>
      </c>
      <c r="E4" s="11">
        <f>SUMIFS(Concentrado!F$2:F829,Concentrado!$A$2:$A829,"="&amp;$A4,Concentrado!$B$2:$B829, "=Puebla")</f>
        <v>26034</v>
      </c>
    </row>
    <row r="5" spans="1:5" x14ac:dyDescent="0.25">
      <c r="A5" s="8">
        <v>2001</v>
      </c>
      <c r="B5" s="11">
        <f>SUMIFS(Concentrado!C$2:C830,Concentrado!$A$2:$A830,"="&amp;$A5,Concentrado!$B$2:$B830, "=Puebla")</f>
        <v>14220</v>
      </c>
      <c r="C5" s="11">
        <f>SUMIFS(Concentrado!D$2:D830,Concentrado!$A$2:$A830,"="&amp;$A5,Concentrado!$B$2:$B830, "=Puebla")</f>
        <v>11534</v>
      </c>
      <c r="D5" s="11">
        <f>SUMIFS(Concentrado!E$2:E830,Concentrado!$A$2:$A830,"="&amp;$A5,Concentrado!$B$2:$B830, "=Puebla")</f>
        <v>12</v>
      </c>
      <c r="E5" s="11">
        <f>SUMIFS(Concentrado!F$2:F830,Concentrado!$A$2:$A830,"="&amp;$A5,Concentrado!$B$2:$B830, "=Puebla")</f>
        <v>25766</v>
      </c>
    </row>
    <row r="6" spans="1:5" x14ac:dyDescent="0.25">
      <c r="A6" s="8">
        <v>2002</v>
      </c>
      <c r="B6" s="11">
        <f>SUMIFS(Concentrado!C$2:C831,Concentrado!$A$2:$A831,"="&amp;$A6,Concentrado!$B$2:$B831, "=Puebla")</f>
        <v>14738</v>
      </c>
      <c r="C6" s="11">
        <f>SUMIFS(Concentrado!D$2:D831,Concentrado!$A$2:$A831,"="&amp;$A6,Concentrado!$B$2:$B831, "=Puebla")</f>
        <v>12016</v>
      </c>
      <c r="D6" s="11">
        <f>SUMIFS(Concentrado!E$2:E831,Concentrado!$A$2:$A831,"="&amp;$A6,Concentrado!$B$2:$B831, "=Puebla")</f>
        <v>6</v>
      </c>
      <c r="E6" s="11">
        <f>SUMIFS(Concentrado!F$2:F831,Concentrado!$A$2:$A831,"="&amp;$A6,Concentrado!$B$2:$B831, "=Puebla")</f>
        <v>26760</v>
      </c>
    </row>
    <row r="7" spans="1:5" x14ac:dyDescent="0.25">
      <c r="A7" s="8">
        <v>2003</v>
      </c>
      <c r="B7" s="11">
        <f>SUMIFS(Concentrado!C$2:C832,Concentrado!$A$2:$A832,"="&amp;$A7,Concentrado!$B$2:$B832, "=Puebla")</f>
        <v>14769</v>
      </c>
      <c r="C7" s="11">
        <f>SUMIFS(Concentrado!D$2:D832,Concentrado!$A$2:$A832,"="&amp;$A7,Concentrado!$B$2:$B832, "=Puebla")</f>
        <v>12258</v>
      </c>
      <c r="D7" s="11">
        <f>SUMIFS(Concentrado!E$2:E832,Concentrado!$A$2:$A832,"="&amp;$A7,Concentrado!$B$2:$B832, "=Puebla")</f>
        <v>1</v>
      </c>
      <c r="E7" s="11">
        <f>SUMIFS(Concentrado!F$2:F832,Concentrado!$A$2:$A832,"="&amp;$A7,Concentrado!$B$2:$B832, "=Puebla")</f>
        <v>27028</v>
      </c>
    </row>
    <row r="8" spans="1:5" x14ac:dyDescent="0.25">
      <c r="A8" s="8">
        <v>2004</v>
      </c>
      <c r="B8" s="11">
        <f>SUMIFS(Concentrado!C$2:C833,Concentrado!$A$2:$A833,"="&amp;$A8,Concentrado!$B$2:$B833, "=Puebla")</f>
        <v>14824</v>
      </c>
      <c r="C8" s="11">
        <f>SUMIFS(Concentrado!D$2:D833,Concentrado!$A$2:$A833,"="&amp;$A8,Concentrado!$B$2:$B833, "=Puebla")</f>
        <v>12415</v>
      </c>
      <c r="D8" s="11">
        <f>SUMIFS(Concentrado!E$2:E833,Concentrado!$A$2:$A833,"="&amp;$A8,Concentrado!$B$2:$B833, "=Puebla")</f>
        <v>1</v>
      </c>
      <c r="E8" s="11">
        <f>SUMIFS(Concentrado!F$2:F833,Concentrado!$A$2:$A833,"="&amp;$A8,Concentrado!$B$2:$B833, "=Puebla")</f>
        <v>27240</v>
      </c>
    </row>
    <row r="9" spans="1:5" x14ac:dyDescent="0.25">
      <c r="A9" s="8">
        <v>2005</v>
      </c>
      <c r="B9" s="11">
        <f>SUMIFS(Concentrado!C$2:C834,Concentrado!$A$2:$A834,"="&amp;$A9,Concentrado!$B$2:$B834, "=Puebla")</f>
        <v>15210</v>
      </c>
      <c r="C9" s="11">
        <f>SUMIFS(Concentrado!D$2:D834,Concentrado!$A$2:$A834,"="&amp;$A9,Concentrado!$B$2:$B834, "=Puebla")</f>
        <v>12954</v>
      </c>
      <c r="D9" s="11">
        <f>SUMIFS(Concentrado!E$2:E834,Concentrado!$A$2:$A834,"="&amp;$A9,Concentrado!$B$2:$B834, "=Puebla")</f>
        <v>1</v>
      </c>
      <c r="E9" s="11">
        <f>SUMIFS(Concentrado!F$2:F834,Concentrado!$A$2:$A834,"="&amp;$A9,Concentrado!$B$2:$B834, "=Puebla")</f>
        <v>28165</v>
      </c>
    </row>
    <row r="10" spans="1:5" x14ac:dyDescent="0.25">
      <c r="A10" s="8">
        <v>2006</v>
      </c>
      <c r="B10" s="11">
        <f>SUMIFS(Concentrado!C$2:C835,Concentrado!$A$2:$A835,"="&amp;$A10,Concentrado!$B$2:$B835, "=Puebla")</f>
        <v>14910</v>
      </c>
      <c r="C10" s="11">
        <f>SUMIFS(Concentrado!D$2:D835,Concentrado!$A$2:$A835,"="&amp;$A10,Concentrado!$B$2:$B835, "=Puebla")</f>
        <v>12686</v>
      </c>
      <c r="D10" s="11">
        <f>SUMIFS(Concentrado!E$2:E835,Concentrado!$A$2:$A835,"="&amp;$A10,Concentrado!$B$2:$B835, "=Puebla")</f>
        <v>3</v>
      </c>
      <c r="E10" s="11">
        <f>SUMIFS(Concentrado!F$2:F835,Concentrado!$A$2:$A835,"="&amp;$A10,Concentrado!$B$2:$B835, "=Puebla")</f>
        <v>27599</v>
      </c>
    </row>
    <row r="11" spans="1:5" x14ac:dyDescent="0.25">
      <c r="A11" s="8">
        <v>2007</v>
      </c>
      <c r="B11" s="11">
        <f>SUMIFS(Concentrado!C$2:C836,Concentrado!$A$2:$A836,"="&amp;$A11,Concentrado!$B$2:$B836, "=Puebla")</f>
        <v>15223</v>
      </c>
      <c r="C11" s="11">
        <f>SUMIFS(Concentrado!D$2:D836,Concentrado!$A$2:$A836,"="&amp;$A11,Concentrado!$B$2:$B836, "=Puebla")</f>
        <v>13193</v>
      </c>
      <c r="D11" s="11">
        <f>SUMIFS(Concentrado!E$2:E836,Concentrado!$A$2:$A836,"="&amp;$A11,Concentrado!$B$2:$B836, "=Puebla")</f>
        <v>4</v>
      </c>
      <c r="E11" s="11">
        <f>SUMIFS(Concentrado!F$2:F836,Concentrado!$A$2:$A836,"="&amp;$A11,Concentrado!$B$2:$B836, "=Puebla")</f>
        <v>28420</v>
      </c>
    </row>
    <row r="12" spans="1:5" x14ac:dyDescent="0.25">
      <c r="A12" s="8">
        <v>2008</v>
      </c>
      <c r="B12" s="11">
        <f>SUMIFS(Concentrado!C$2:C837,Concentrado!$A$2:$A837,"="&amp;$A12,Concentrado!$B$2:$B837, "=Puebla")</f>
        <v>15951</v>
      </c>
      <c r="C12" s="11">
        <f>SUMIFS(Concentrado!D$2:D837,Concentrado!$A$2:$A837,"="&amp;$A12,Concentrado!$B$2:$B837, "=Puebla")</f>
        <v>13358</v>
      </c>
      <c r="D12" s="11">
        <f>SUMIFS(Concentrado!E$2:E837,Concentrado!$A$2:$A837,"="&amp;$A12,Concentrado!$B$2:$B837, "=Puebla")</f>
        <v>11</v>
      </c>
      <c r="E12" s="11">
        <f>SUMIFS(Concentrado!F$2:F837,Concentrado!$A$2:$A837,"="&amp;$A12,Concentrado!$B$2:$B837, "=Puebla")</f>
        <v>29320</v>
      </c>
    </row>
    <row r="13" spans="1:5" x14ac:dyDescent="0.25">
      <c r="A13" s="8">
        <v>2009</v>
      </c>
      <c r="B13" s="11">
        <f>SUMIFS(Concentrado!C$2:C838,Concentrado!$A$2:$A838,"="&amp;$A13,Concentrado!$B$2:$B838, "=Puebla")</f>
        <v>16237</v>
      </c>
      <c r="C13" s="11">
        <f>SUMIFS(Concentrado!D$2:D838,Concentrado!$A$2:$A838,"="&amp;$A13,Concentrado!$B$2:$B838, "=Puebla")</f>
        <v>13954</v>
      </c>
      <c r="D13" s="11">
        <f>SUMIFS(Concentrado!E$2:E838,Concentrado!$A$2:$A838,"="&amp;$A13,Concentrado!$B$2:$B838, "=Puebla")</f>
        <v>9</v>
      </c>
      <c r="E13" s="11">
        <f>SUMIFS(Concentrado!F$2:F838,Concentrado!$A$2:$A838,"="&amp;$A13,Concentrado!$B$2:$B838, "=Puebla")</f>
        <v>30200</v>
      </c>
    </row>
    <row r="14" spans="1:5" x14ac:dyDescent="0.25">
      <c r="A14" s="8">
        <v>2010</v>
      </c>
      <c r="B14" s="11">
        <f>SUMIFS(Concentrado!C$2:C839,Concentrado!$A$2:$A839,"="&amp;$A14,Concentrado!$B$2:$B839, "=Puebla")</f>
        <v>16432</v>
      </c>
      <c r="C14" s="11">
        <f>SUMIFS(Concentrado!D$2:D839,Concentrado!$A$2:$A839,"="&amp;$A14,Concentrado!$B$2:$B839, "=Puebla")</f>
        <v>14583</v>
      </c>
      <c r="D14" s="11">
        <f>SUMIFS(Concentrado!E$2:E839,Concentrado!$A$2:$A839,"="&amp;$A14,Concentrado!$B$2:$B839, "=Puebla")</f>
        <v>16</v>
      </c>
      <c r="E14" s="11">
        <f>SUMIFS(Concentrado!F$2:F839,Concentrado!$A$2:$A839,"="&amp;$A14,Concentrado!$B$2:$B839, "=Puebla")</f>
        <v>31031</v>
      </c>
    </row>
    <row r="15" spans="1:5" x14ac:dyDescent="0.25">
      <c r="A15" s="8">
        <v>2011</v>
      </c>
      <c r="B15" s="11">
        <f>SUMIFS(Concentrado!C$2:C840,Concentrado!$A$2:$A840,"="&amp;$A15,Concentrado!$B$2:$B840, "=Puebla")</f>
        <v>16716</v>
      </c>
      <c r="C15" s="11">
        <f>SUMIFS(Concentrado!D$2:D840,Concentrado!$A$2:$A840,"="&amp;$A15,Concentrado!$B$2:$B840, "=Puebla")</f>
        <v>14522</v>
      </c>
      <c r="D15" s="11">
        <f>SUMIFS(Concentrado!E$2:E840,Concentrado!$A$2:$A840,"="&amp;$A15,Concentrado!$B$2:$B840, "=Puebla")</f>
        <v>6</v>
      </c>
      <c r="E15" s="11">
        <f>SUMIFS(Concentrado!F$2:F840,Concentrado!$A$2:$A840,"="&amp;$A15,Concentrado!$B$2:$B840, "=Puebla")</f>
        <v>31244</v>
      </c>
    </row>
    <row r="16" spans="1:5" x14ac:dyDescent="0.25">
      <c r="A16" s="8">
        <v>2012</v>
      </c>
      <c r="B16" s="11">
        <f>SUMIFS(Concentrado!C$2:C841,Concentrado!$A$2:$A841,"="&amp;$A16,Concentrado!$B$2:$B841, "=Puebla")</f>
        <v>17087</v>
      </c>
      <c r="C16" s="11">
        <f>SUMIFS(Concentrado!D$2:D841,Concentrado!$A$2:$A841,"="&amp;$A16,Concentrado!$B$2:$B841, "=Puebla")</f>
        <v>14746</v>
      </c>
      <c r="D16" s="11">
        <f>SUMIFS(Concentrado!E$2:E841,Concentrado!$A$2:$A841,"="&amp;$A16,Concentrado!$B$2:$B841, "=Puebla")</f>
        <v>10</v>
      </c>
      <c r="E16" s="11">
        <f>SUMIFS(Concentrado!F$2:F841,Concentrado!$A$2:$A841,"="&amp;$A16,Concentrado!$B$2:$B841, "=Puebla")</f>
        <v>31843</v>
      </c>
    </row>
    <row r="17" spans="1:5" x14ac:dyDescent="0.25">
      <c r="A17" s="8">
        <v>2013</v>
      </c>
      <c r="B17" s="11">
        <f>SUMIFS(Concentrado!C$2:C842,Concentrado!$A$2:$A842,"="&amp;$A17,Concentrado!$B$2:$B842, "=Puebla")</f>
        <v>17725</v>
      </c>
      <c r="C17" s="11">
        <f>SUMIFS(Concentrado!D$2:D842,Concentrado!$A$2:$A842,"="&amp;$A17,Concentrado!$B$2:$B842, "=Puebla")</f>
        <v>15369</v>
      </c>
      <c r="D17" s="11">
        <f>SUMIFS(Concentrado!E$2:E842,Concentrado!$A$2:$A842,"="&amp;$A17,Concentrado!$B$2:$B842, "=Puebla")</f>
        <v>6</v>
      </c>
      <c r="E17" s="11">
        <f>SUMIFS(Concentrado!F$2:F842,Concentrado!$A$2:$A842,"="&amp;$A17,Concentrado!$B$2:$B842, "=Puebla")</f>
        <v>33100</v>
      </c>
    </row>
    <row r="18" spans="1:5" x14ac:dyDescent="0.25">
      <c r="A18" s="8">
        <v>2014</v>
      </c>
      <c r="B18" s="11">
        <f>SUMIFS(Concentrado!C$2:C843,Concentrado!$A$2:$A843,"="&amp;$A18,Concentrado!$B$2:$B843, "=Puebla")</f>
        <v>18256</v>
      </c>
      <c r="C18" s="11">
        <f>SUMIFS(Concentrado!D$2:D843,Concentrado!$A$2:$A843,"="&amp;$A18,Concentrado!$B$2:$B843, "=Puebla")</f>
        <v>15468</v>
      </c>
      <c r="D18" s="11">
        <f>SUMIFS(Concentrado!E$2:E843,Concentrado!$A$2:$A843,"="&amp;$A18,Concentrado!$B$2:$B843, "=Puebla")</f>
        <v>6</v>
      </c>
      <c r="E18" s="11">
        <f>SUMIFS(Concentrado!F$2:F843,Concentrado!$A$2:$A843,"="&amp;$A18,Concentrado!$B$2:$B843, "=Puebla")</f>
        <v>33730</v>
      </c>
    </row>
    <row r="19" spans="1:5" x14ac:dyDescent="0.25">
      <c r="A19" s="8">
        <v>2015</v>
      </c>
      <c r="B19" s="11">
        <f>SUMIFS(Concentrado!C$2:C844,Concentrado!$A$2:$A844,"="&amp;$A19,Concentrado!$B$2:$B844, "=Puebla")</f>
        <v>18496</v>
      </c>
      <c r="C19" s="11">
        <f>SUMIFS(Concentrado!D$2:D844,Concentrado!$A$2:$A844,"="&amp;$A19,Concentrado!$B$2:$B844, "=Puebla")</f>
        <v>16020</v>
      </c>
      <c r="D19" s="11">
        <f>SUMIFS(Concentrado!E$2:E844,Concentrado!$A$2:$A844,"="&amp;$A19,Concentrado!$B$2:$B844, "=Puebla")</f>
        <v>1</v>
      </c>
      <c r="E19" s="11">
        <f>SUMIFS(Concentrado!F$2:F844,Concentrado!$A$2:$A844,"="&amp;$A19,Concentrado!$B$2:$B844, "=Puebla")</f>
        <v>34517</v>
      </c>
    </row>
    <row r="20" spans="1:5" x14ac:dyDescent="0.25">
      <c r="A20" s="8">
        <v>2016</v>
      </c>
      <c r="B20" s="11">
        <f>SUMIFS(Concentrado!C$2:C845,Concentrado!$A$2:$A845,"="&amp;$A20,Concentrado!$B$2:$B845, "=Puebla")</f>
        <v>19489</v>
      </c>
      <c r="C20" s="11">
        <f>SUMIFS(Concentrado!D$2:D845,Concentrado!$A$2:$A845,"="&amp;$A20,Concentrado!$B$2:$B845, "=Puebla")</f>
        <v>16859</v>
      </c>
      <c r="D20" s="11">
        <f>SUMIFS(Concentrado!E$2:E845,Concentrado!$A$2:$A845,"="&amp;$A20,Concentrado!$B$2:$B845, "=Puebla")</f>
        <v>5</v>
      </c>
      <c r="E20" s="11">
        <f>SUMIFS(Concentrado!F$2:F845,Concentrado!$A$2:$A845,"="&amp;$A20,Concentrado!$B$2:$B845, "=Puebla")</f>
        <v>36353</v>
      </c>
    </row>
    <row r="21" spans="1:5" x14ac:dyDescent="0.25">
      <c r="A21" s="8">
        <v>2017</v>
      </c>
      <c r="B21" s="11">
        <f>SUMIFS(Concentrado!C$2:C846,Concentrado!$A$2:$A846,"="&amp;$A21,Concentrado!$B$2:$B846, "=Puebla")</f>
        <v>20197</v>
      </c>
      <c r="C21" s="11">
        <f>SUMIFS(Concentrado!D$2:D846,Concentrado!$A$2:$A846,"="&amp;$A21,Concentrado!$B$2:$B846, "=Puebla")</f>
        <v>17521</v>
      </c>
      <c r="D21" s="11">
        <f>SUMIFS(Concentrado!E$2:E846,Concentrado!$A$2:$A846,"="&amp;$A21,Concentrado!$B$2:$B846, "=Puebla")</f>
        <v>6</v>
      </c>
      <c r="E21" s="11">
        <f>SUMIFS(Concentrado!F$2:F846,Concentrado!$A$2:$A846,"="&amp;$A21,Concentrado!$B$2:$B846, "=Puebla")</f>
        <v>37724</v>
      </c>
    </row>
    <row r="22" spans="1:5" x14ac:dyDescent="0.25">
      <c r="A22" s="8">
        <v>2018</v>
      </c>
      <c r="B22" s="11">
        <f>SUMIFS(Concentrado!C$2:C847,Concentrado!$A$2:$A847,"="&amp;$A22,Concentrado!$B$2:$B847, "=Puebla")</f>
        <v>20263</v>
      </c>
      <c r="C22" s="11">
        <f>SUMIFS(Concentrado!D$2:D847,Concentrado!$A$2:$A847,"="&amp;$A22,Concentrado!$B$2:$B847, "=Puebla")</f>
        <v>17586</v>
      </c>
      <c r="D22" s="11">
        <f>SUMIFS(Concentrado!E$2:E847,Concentrado!$A$2:$A847,"="&amp;$A22,Concentrado!$B$2:$B847, "=Puebla")</f>
        <v>6</v>
      </c>
      <c r="E22" s="11">
        <f>SUMIFS(Concentrado!F$2:F847,Concentrado!$A$2:$A847,"="&amp;$A22,Concentrado!$B$2:$B847, "=Puebla")</f>
        <v>37855</v>
      </c>
    </row>
    <row r="23" spans="1:5" x14ac:dyDescent="0.25">
      <c r="A23" s="8">
        <v>2019</v>
      </c>
      <c r="B23" s="11">
        <f>SUMIFS(Concentrado!C$2:C848,Concentrado!$A$2:$A848,"="&amp;$A23,Concentrado!$B$2:$B848, "=Puebla")</f>
        <v>20977</v>
      </c>
      <c r="C23" s="11">
        <f>SUMIFS(Concentrado!D$2:D848,Concentrado!$A$2:$A848,"="&amp;$A23,Concentrado!$B$2:$B848, "=Puebla")</f>
        <v>17881</v>
      </c>
      <c r="D23" s="11">
        <f>SUMIFS(Concentrado!E$2:E848,Concentrado!$A$2:$A848,"="&amp;$A23,Concentrado!$B$2:$B848, "=Puebla")</f>
        <v>2</v>
      </c>
      <c r="E23" s="11">
        <f>SUMIFS(Concentrado!F$2:F848,Concentrado!$A$2:$A848,"="&amp;$A23,Concentrado!$B$2:$B848, "=Puebla")</f>
        <v>38860</v>
      </c>
    </row>
    <row r="24" spans="1:5" x14ac:dyDescent="0.25">
      <c r="A24" s="8">
        <v>2020</v>
      </c>
      <c r="B24" s="11">
        <f>SUMIFS(Concentrado!C$2:C849,Concentrado!$A$2:$A849,"="&amp;$A24,Concentrado!$B$2:$B849, "=Puebla")</f>
        <v>32275</v>
      </c>
      <c r="C24" s="11">
        <f>SUMIFS(Concentrado!D$2:D849,Concentrado!$A$2:$A849,"="&amp;$A24,Concentrado!$B$2:$B849, "=Puebla")</f>
        <v>24462</v>
      </c>
      <c r="D24" s="11">
        <f>SUMIFS(Concentrado!E$2:E849,Concentrado!$A$2:$A849,"="&amp;$A24,Concentrado!$B$2:$B849, "=Puebla")</f>
        <v>8</v>
      </c>
      <c r="E24" s="11">
        <f>SUMIFS(Concentrado!F$2:F849,Concentrado!$A$2:$A849,"="&amp;$A24,Concentrado!$B$2:$B849, "=Puebla")</f>
        <v>56745</v>
      </c>
    </row>
    <row r="25" spans="1:5" x14ac:dyDescent="0.25">
      <c r="A25" s="8">
        <v>2021</v>
      </c>
      <c r="B25" s="11">
        <f>SUMIFS(Concentrado!C$2:C850,Concentrado!$A$2:$A850,"="&amp;$A25,Concentrado!$B$2:$B850, "=Puebla")</f>
        <v>36958</v>
      </c>
      <c r="C25" s="11">
        <f>SUMIFS(Concentrado!D$2:D850,Concentrado!$A$2:$A850,"="&amp;$A25,Concentrado!$B$2:$B850, "=Puebla")</f>
        <v>28970</v>
      </c>
      <c r="D25" s="11">
        <f>SUMIFS(Concentrado!E$2:E850,Concentrado!$A$2:$A850,"="&amp;$A25,Concentrado!$B$2:$B850, "=Puebla")</f>
        <v>8</v>
      </c>
      <c r="E25" s="11">
        <f>SUMIFS(Concentrado!F$2:F850,Concentrado!$A$2:$A850,"="&amp;$A25,Concentrado!$B$2:$B850, "=Puebla")</f>
        <v>65936</v>
      </c>
    </row>
    <row r="26" spans="1:5" x14ac:dyDescent="0.25">
      <c r="A26" s="8">
        <v>2022</v>
      </c>
      <c r="B26" s="11">
        <f>SUMIFS(Concentrado!C$2:C851,Concentrado!$A$2:$A851,"="&amp;$A26,Concentrado!$B$2:$B851, "=Puebla")</f>
        <v>23746</v>
      </c>
      <c r="C26" s="11">
        <f>SUMIFS(Concentrado!D$2:D851,Concentrado!$A$2:$A851,"="&amp;$A26,Concentrado!$B$2:$B851, "=Puebla")</f>
        <v>20290</v>
      </c>
      <c r="D26" s="11">
        <f>SUMIFS(Concentrado!E$2:E851,Concentrado!$A$2:$A851,"="&amp;$A26,Concentrado!$B$2:$B851, "=Puebla")</f>
        <v>14</v>
      </c>
      <c r="E26" s="11">
        <f>SUMIFS(Concentrado!F$2:F851,Concentrado!$A$2:$A851,"="&amp;$A26,Concentrado!$B$2:$B851, "=Puebla")</f>
        <v>44050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"=Querétaro")</f>
        <v>3313</v>
      </c>
      <c r="C2" s="11">
        <f>SUMIFS(Concentrado!D$2:D827,Concentrado!$A$2:$A827,"="&amp;$A2,Concentrado!$B$2:$B827, "=Querétaro")</f>
        <v>2634</v>
      </c>
      <c r="D2" s="11">
        <f>SUMIFS(Concentrado!E$2:E827,Concentrado!$A$2:$A827,"="&amp;$A2,Concentrado!$B$2:$B827, "=Querétaro")</f>
        <v>3</v>
      </c>
      <c r="E2" s="11">
        <f>SUMIFS(Concentrado!F$2:F827,Concentrado!$A$2:$A827,"="&amp;$A2,Concentrado!$B$2:$B827, "=Querétaro")</f>
        <v>5950</v>
      </c>
    </row>
    <row r="3" spans="1:5" x14ac:dyDescent="0.25">
      <c r="A3" s="8">
        <v>1999</v>
      </c>
      <c r="B3" s="11">
        <f>SUMIFS(Concentrado!C$2:C828,Concentrado!$A$2:$A828,"="&amp;$A3,Concentrado!$B$2:$B828, "=Querétaro")</f>
        <v>3255</v>
      </c>
      <c r="C3" s="11">
        <f>SUMIFS(Concentrado!D$2:D828,Concentrado!$A$2:$A828,"="&amp;$A3,Concentrado!$B$2:$B828, "=Querétaro")</f>
        <v>2605</v>
      </c>
      <c r="D3" s="11">
        <f>SUMIFS(Concentrado!E$2:E828,Concentrado!$A$2:$A828,"="&amp;$A3,Concentrado!$B$2:$B828, "=Querétaro")</f>
        <v>7</v>
      </c>
      <c r="E3" s="11">
        <f>SUMIFS(Concentrado!F$2:F828,Concentrado!$A$2:$A828,"="&amp;$A3,Concentrado!$B$2:$B828, "=Querétaro")</f>
        <v>5867</v>
      </c>
    </row>
    <row r="4" spans="1:5" x14ac:dyDescent="0.25">
      <c r="A4" s="8">
        <v>2000</v>
      </c>
      <c r="B4" s="11">
        <f>SUMIFS(Concentrado!C$2:C829,Concentrado!$A$2:$A829,"="&amp;$A4,Concentrado!$B$2:$B829, "=Querétaro")</f>
        <v>3397</v>
      </c>
      <c r="C4" s="11">
        <f>SUMIFS(Concentrado!D$2:D829,Concentrado!$A$2:$A829,"="&amp;$A4,Concentrado!$B$2:$B829, "=Querétaro")</f>
        <v>2631</v>
      </c>
      <c r="D4" s="11">
        <f>SUMIFS(Concentrado!E$2:E829,Concentrado!$A$2:$A829,"="&amp;$A4,Concentrado!$B$2:$B829, "=Querétaro")</f>
        <v>0</v>
      </c>
      <c r="E4" s="11">
        <f>SUMIFS(Concentrado!F$2:F829,Concentrado!$A$2:$A829,"="&amp;$A4,Concentrado!$B$2:$B829, "=Querétaro")</f>
        <v>6028</v>
      </c>
    </row>
    <row r="5" spans="1:5" x14ac:dyDescent="0.25">
      <c r="A5" s="8">
        <v>2001</v>
      </c>
      <c r="B5" s="11">
        <f>SUMIFS(Concentrado!C$2:C830,Concentrado!$A$2:$A830,"="&amp;$A5,Concentrado!$B$2:$B830, "=Querétaro")</f>
        <v>3439</v>
      </c>
      <c r="C5" s="11">
        <f>SUMIFS(Concentrado!D$2:D830,Concentrado!$A$2:$A830,"="&amp;$A5,Concentrado!$B$2:$B830, "=Querétaro")</f>
        <v>2581</v>
      </c>
      <c r="D5" s="11">
        <f>SUMIFS(Concentrado!E$2:E830,Concentrado!$A$2:$A830,"="&amp;$A5,Concentrado!$B$2:$B830, "=Querétaro")</f>
        <v>2</v>
      </c>
      <c r="E5" s="11">
        <f>SUMIFS(Concentrado!F$2:F830,Concentrado!$A$2:$A830,"="&amp;$A5,Concentrado!$B$2:$B830, "=Querétaro")</f>
        <v>6022</v>
      </c>
    </row>
    <row r="6" spans="1:5" x14ac:dyDescent="0.25">
      <c r="A6" s="8">
        <v>2002</v>
      </c>
      <c r="B6" s="11">
        <f>SUMIFS(Concentrado!C$2:C831,Concentrado!$A$2:$A831,"="&amp;$A6,Concentrado!$B$2:$B831, "=Querétaro")</f>
        <v>3502</v>
      </c>
      <c r="C6" s="11">
        <f>SUMIFS(Concentrado!D$2:D831,Concentrado!$A$2:$A831,"="&amp;$A6,Concentrado!$B$2:$B831, "=Querétaro")</f>
        <v>2681</v>
      </c>
      <c r="D6" s="11">
        <f>SUMIFS(Concentrado!E$2:E831,Concentrado!$A$2:$A831,"="&amp;$A6,Concentrado!$B$2:$B831, "=Querétaro")</f>
        <v>5</v>
      </c>
      <c r="E6" s="11">
        <f>SUMIFS(Concentrado!F$2:F831,Concentrado!$A$2:$A831,"="&amp;$A6,Concentrado!$B$2:$B831, "=Querétaro")</f>
        <v>6188</v>
      </c>
    </row>
    <row r="7" spans="1:5" x14ac:dyDescent="0.25">
      <c r="A7" s="8">
        <v>2003</v>
      </c>
      <c r="B7" s="11">
        <f>SUMIFS(Concentrado!C$2:C832,Concentrado!$A$2:$A832,"="&amp;$A7,Concentrado!$B$2:$B832, "=Querétaro")</f>
        <v>3585</v>
      </c>
      <c r="C7" s="11">
        <f>SUMIFS(Concentrado!D$2:D832,Concentrado!$A$2:$A832,"="&amp;$A7,Concentrado!$B$2:$B832, "=Querétaro")</f>
        <v>2859</v>
      </c>
      <c r="D7" s="11">
        <f>SUMIFS(Concentrado!E$2:E832,Concentrado!$A$2:$A832,"="&amp;$A7,Concentrado!$B$2:$B832, "=Querétaro")</f>
        <v>1</v>
      </c>
      <c r="E7" s="11">
        <f>SUMIFS(Concentrado!F$2:F832,Concentrado!$A$2:$A832,"="&amp;$A7,Concentrado!$B$2:$B832, "=Querétaro")</f>
        <v>6445</v>
      </c>
    </row>
    <row r="8" spans="1:5" x14ac:dyDescent="0.25">
      <c r="A8" s="8">
        <v>2004</v>
      </c>
      <c r="B8" s="11">
        <f>SUMIFS(Concentrado!C$2:C833,Concentrado!$A$2:$A833,"="&amp;$A8,Concentrado!$B$2:$B833, "=Querétaro")</f>
        <v>3582</v>
      </c>
      <c r="C8" s="11">
        <f>SUMIFS(Concentrado!D$2:D833,Concentrado!$A$2:$A833,"="&amp;$A8,Concentrado!$B$2:$B833, "=Querétaro")</f>
        <v>2834</v>
      </c>
      <c r="D8" s="11">
        <f>SUMIFS(Concentrado!E$2:E833,Concentrado!$A$2:$A833,"="&amp;$A8,Concentrado!$B$2:$B833, "=Querétaro")</f>
        <v>2</v>
      </c>
      <c r="E8" s="11">
        <f>SUMIFS(Concentrado!F$2:F833,Concentrado!$A$2:$A833,"="&amp;$A8,Concentrado!$B$2:$B833, "=Querétaro")</f>
        <v>6418</v>
      </c>
    </row>
    <row r="9" spans="1:5" x14ac:dyDescent="0.25">
      <c r="A9" s="8">
        <v>2005</v>
      </c>
      <c r="B9" s="11">
        <f>SUMIFS(Concentrado!C$2:C834,Concentrado!$A$2:$A834,"="&amp;$A9,Concentrado!$B$2:$B834, "=Querétaro")</f>
        <v>3668</v>
      </c>
      <c r="C9" s="11">
        <f>SUMIFS(Concentrado!D$2:D834,Concentrado!$A$2:$A834,"="&amp;$A9,Concentrado!$B$2:$B834, "=Querétaro")</f>
        <v>3007</v>
      </c>
      <c r="D9" s="11">
        <f>SUMIFS(Concentrado!E$2:E834,Concentrado!$A$2:$A834,"="&amp;$A9,Concentrado!$B$2:$B834, "=Querétaro")</f>
        <v>3</v>
      </c>
      <c r="E9" s="11">
        <f>SUMIFS(Concentrado!F$2:F834,Concentrado!$A$2:$A834,"="&amp;$A9,Concentrado!$B$2:$B834, "=Querétaro")</f>
        <v>6678</v>
      </c>
    </row>
    <row r="10" spans="1:5" x14ac:dyDescent="0.25">
      <c r="A10" s="8">
        <v>2006</v>
      </c>
      <c r="B10" s="11">
        <f>SUMIFS(Concentrado!C$2:C835,Concentrado!$A$2:$A835,"="&amp;$A10,Concentrado!$B$2:$B835, "=Querétaro")</f>
        <v>3752</v>
      </c>
      <c r="C10" s="11">
        <f>SUMIFS(Concentrado!D$2:D835,Concentrado!$A$2:$A835,"="&amp;$A10,Concentrado!$B$2:$B835, "=Querétaro")</f>
        <v>2963</v>
      </c>
      <c r="D10" s="11">
        <f>SUMIFS(Concentrado!E$2:E835,Concentrado!$A$2:$A835,"="&amp;$A10,Concentrado!$B$2:$B835, "=Querétaro")</f>
        <v>1</v>
      </c>
      <c r="E10" s="11">
        <f>SUMIFS(Concentrado!F$2:F835,Concentrado!$A$2:$A835,"="&amp;$A10,Concentrado!$B$2:$B835, "=Querétaro")</f>
        <v>6716</v>
      </c>
    </row>
    <row r="11" spans="1:5" x14ac:dyDescent="0.25">
      <c r="A11" s="8">
        <v>2007</v>
      </c>
      <c r="B11" s="11">
        <f>SUMIFS(Concentrado!C$2:C836,Concentrado!$A$2:$A836,"="&amp;$A11,Concentrado!$B$2:$B836, "=Querétaro")</f>
        <v>3845</v>
      </c>
      <c r="C11" s="11">
        <f>SUMIFS(Concentrado!D$2:D836,Concentrado!$A$2:$A836,"="&amp;$A11,Concentrado!$B$2:$B836, "=Querétaro")</f>
        <v>3032</v>
      </c>
      <c r="D11" s="11">
        <f>SUMIFS(Concentrado!E$2:E836,Concentrado!$A$2:$A836,"="&amp;$A11,Concentrado!$B$2:$B836, "=Querétaro")</f>
        <v>1</v>
      </c>
      <c r="E11" s="11">
        <f>SUMIFS(Concentrado!F$2:F836,Concentrado!$A$2:$A836,"="&amp;$A11,Concentrado!$B$2:$B836, "=Querétaro")</f>
        <v>6878</v>
      </c>
    </row>
    <row r="12" spans="1:5" x14ac:dyDescent="0.25">
      <c r="A12" s="8">
        <v>2008</v>
      </c>
      <c r="B12" s="11">
        <f>SUMIFS(Concentrado!C$2:C837,Concentrado!$A$2:$A837,"="&amp;$A12,Concentrado!$B$2:$B837, "=Querétaro")</f>
        <v>4132</v>
      </c>
      <c r="C12" s="11">
        <f>SUMIFS(Concentrado!D$2:D837,Concentrado!$A$2:$A837,"="&amp;$A12,Concentrado!$B$2:$B837, "=Querétaro")</f>
        <v>3319</v>
      </c>
      <c r="D12" s="11">
        <f>SUMIFS(Concentrado!E$2:E837,Concentrado!$A$2:$A837,"="&amp;$A12,Concentrado!$B$2:$B837, "=Querétaro")</f>
        <v>1</v>
      </c>
      <c r="E12" s="11">
        <f>SUMIFS(Concentrado!F$2:F837,Concentrado!$A$2:$A837,"="&amp;$A12,Concentrado!$B$2:$B837, "=Querétaro")</f>
        <v>7452</v>
      </c>
    </row>
    <row r="13" spans="1:5" x14ac:dyDescent="0.25">
      <c r="A13" s="8">
        <v>2009</v>
      </c>
      <c r="B13" s="11">
        <f>SUMIFS(Concentrado!C$2:C838,Concentrado!$A$2:$A838,"="&amp;$A13,Concentrado!$B$2:$B838, "=Querétaro")</f>
        <v>4218</v>
      </c>
      <c r="C13" s="11">
        <f>SUMIFS(Concentrado!D$2:D838,Concentrado!$A$2:$A838,"="&amp;$A13,Concentrado!$B$2:$B838, "=Querétaro")</f>
        <v>3379</v>
      </c>
      <c r="D13" s="11">
        <f>SUMIFS(Concentrado!E$2:E838,Concentrado!$A$2:$A838,"="&amp;$A13,Concentrado!$B$2:$B838, "=Querétaro")</f>
        <v>1</v>
      </c>
      <c r="E13" s="11">
        <f>SUMIFS(Concentrado!F$2:F838,Concentrado!$A$2:$A838,"="&amp;$A13,Concentrado!$B$2:$B838, "=Querétaro")</f>
        <v>7598</v>
      </c>
    </row>
    <row r="14" spans="1:5" x14ac:dyDescent="0.25">
      <c r="A14" s="8">
        <v>2010</v>
      </c>
      <c r="B14" s="11">
        <f>SUMIFS(Concentrado!C$2:C839,Concentrado!$A$2:$A839,"="&amp;$A14,Concentrado!$B$2:$B839, "=Querétaro")</f>
        <v>4384</v>
      </c>
      <c r="C14" s="11">
        <f>SUMIFS(Concentrado!D$2:D839,Concentrado!$A$2:$A839,"="&amp;$A14,Concentrado!$B$2:$B839, "=Querétaro")</f>
        <v>3577</v>
      </c>
      <c r="D14" s="11">
        <f>SUMIFS(Concentrado!E$2:E839,Concentrado!$A$2:$A839,"="&amp;$A14,Concentrado!$B$2:$B839, "=Querétaro")</f>
        <v>3</v>
      </c>
      <c r="E14" s="11">
        <f>SUMIFS(Concentrado!F$2:F839,Concentrado!$A$2:$A839,"="&amp;$A14,Concentrado!$B$2:$B839, "=Querétaro")</f>
        <v>7964</v>
      </c>
    </row>
    <row r="15" spans="1:5" x14ac:dyDescent="0.25">
      <c r="A15" s="8">
        <v>2011</v>
      </c>
      <c r="B15" s="11">
        <f>SUMIFS(Concentrado!C$2:C840,Concentrado!$A$2:$A840,"="&amp;$A15,Concentrado!$B$2:$B840, "=Querétaro")</f>
        <v>4401</v>
      </c>
      <c r="C15" s="11">
        <f>SUMIFS(Concentrado!D$2:D840,Concentrado!$A$2:$A840,"="&amp;$A15,Concentrado!$B$2:$B840, "=Querétaro")</f>
        <v>3448</v>
      </c>
      <c r="D15" s="11">
        <f>SUMIFS(Concentrado!E$2:E840,Concentrado!$A$2:$A840,"="&amp;$A15,Concentrado!$B$2:$B840, "=Querétaro")</f>
        <v>4</v>
      </c>
      <c r="E15" s="11">
        <f>SUMIFS(Concentrado!F$2:F840,Concentrado!$A$2:$A840,"="&amp;$A15,Concentrado!$B$2:$B840, "=Querétaro")</f>
        <v>7853</v>
      </c>
    </row>
    <row r="16" spans="1:5" x14ac:dyDescent="0.25">
      <c r="A16" s="8">
        <v>2012</v>
      </c>
      <c r="B16" s="11">
        <f>SUMIFS(Concentrado!C$2:C841,Concentrado!$A$2:$A841,"="&amp;$A16,Concentrado!$B$2:$B841, "=Querétaro")</f>
        <v>4707</v>
      </c>
      <c r="C16" s="11">
        <f>SUMIFS(Concentrado!D$2:D841,Concentrado!$A$2:$A841,"="&amp;$A16,Concentrado!$B$2:$B841, "=Querétaro")</f>
        <v>3688</v>
      </c>
      <c r="D16" s="11">
        <f>SUMIFS(Concentrado!E$2:E841,Concentrado!$A$2:$A841,"="&amp;$A16,Concentrado!$B$2:$B841, "=Querétaro")</f>
        <v>0</v>
      </c>
      <c r="E16" s="11">
        <f>SUMIFS(Concentrado!F$2:F841,Concentrado!$A$2:$A841,"="&amp;$A16,Concentrado!$B$2:$B841, "=Querétaro")</f>
        <v>8395</v>
      </c>
    </row>
    <row r="17" spans="1:5" x14ac:dyDescent="0.25">
      <c r="A17" s="8">
        <v>2013</v>
      </c>
      <c r="B17" s="11">
        <f>SUMIFS(Concentrado!C$2:C842,Concentrado!$A$2:$A842,"="&amp;$A17,Concentrado!$B$2:$B842, "=Querétaro")</f>
        <v>4927</v>
      </c>
      <c r="C17" s="11">
        <f>SUMIFS(Concentrado!D$2:D842,Concentrado!$A$2:$A842,"="&amp;$A17,Concentrado!$B$2:$B842, "=Querétaro")</f>
        <v>3927</v>
      </c>
      <c r="D17" s="11">
        <f>SUMIFS(Concentrado!E$2:E842,Concentrado!$A$2:$A842,"="&amp;$A17,Concentrado!$B$2:$B842, "=Querétaro")</f>
        <v>0</v>
      </c>
      <c r="E17" s="11">
        <f>SUMIFS(Concentrado!F$2:F842,Concentrado!$A$2:$A842,"="&amp;$A17,Concentrado!$B$2:$B842, "=Querétaro")</f>
        <v>8854</v>
      </c>
    </row>
    <row r="18" spans="1:5" x14ac:dyDescent="0.25">
      <c r="A18" s="8">
        <v>2014</v>
      </c>
      <c r="B18" s="11">
        <f>SUMIFS(Concentrado!C$2:C843,Concentrado!$A$2:$A843,"="&amp;$A18,Concentrado!$B$2:$B843, "=Querétaro")</f>
        <v>4936</v>
      </c>
      <c r="C18" s="11">
        <f>SUMIFS(Concentrado!D$2:D843,Concentrado!$A$2:$A843,"="&amp;$A18,Concentrado!$B$2:$B843, "=Querétaro")</f>
        <v>4183</v>
      </c>
      <c r="D18" s="11">
        <f>SUMIFS(Concentrado!E$2:E843,Concentrado!$A$2:$A843,"="&amp;$A18,Concentrado!$B$2:$B843, "=Querétaro")</f>
        <v>1</v>
      </c>
      <c r="E18" s="11">
        <f>SUMIFS(Concentrado!F$2:F843,Concentrado!$A$2:$A843,"="&amp;$A18,Concentrado!$B$2:$B843, "=Querétaro")</f>
        <v>9120</v>
      </c>
    </row>
    <row r="19" spans="1:5" x14ac:dyDescent="0.25">
      <c r="A19" s="8">
        <v>2015</v>
      </c>
      <c r="B19" s="11">
        <f>SUMIFS(Concentrado!C$2:C844,Concentrado!$A$2:$A844,"="&amp;$A19,Concentrado!$B$2:$B844, "=Querétaro")</f>
        <v>5089</v>
      </c>
      <c r="C19" s="11">
        <f>SUMIFS(Concentrado!D$2:D844,Concentrado!$A$2:$A844,"="&amp;$A19,Concentrado!$B$2:$B844, "=Querétaro")</f>
        <v>3942</v>
      </c>
      <c r="D19" s="11">
        <f>SUMIFS(Concentrado!E$2:E844,Concentrado!$A$2:$A844,"="&amp;$A19,Concentrado!$B$2:$B844, "=Querétaro")</f>
        <v>3</v>
      </c>
      <c r="E19" s="11">
        <f>SUMIFS(Concentrado!F$2:F844,Concentrado!$A$2:$A844,"="&amp;$A19,Concentrado!$B$2:$B844, "=Querétaro")</f>
        <v>9034</v>
      </c>
    </row>
    <row r="20" spans="1:5" x14ac:dyDescent="0.25">
      <c r="A20" s="8">
        <v>2016</v>
      </c>
      <c r="B20" s="11">
        <f>SUMIFS(Concentrado!C$2:C845,Concentrado!$A$2:$A845,"="&amp;$A20,Concentrado!$B$2:$B845, "=Querétaro")</f>
        <v>5457</v>
      </c>
      <c r="C20" s="11">
        <f>SUMIFS(Concentrado!D$2:D845,Concentrado!$A$2:$A845,"="&amp;$A20,Concentrado!$B$2:$B845, "=Querétaro")</f>
        <v>4417</v>
      </c>
      <c r="D20" s="11">
        <f>SUMIFS(Concentrado!E$2:E845,Concentrado!$A$2:$A845,"="&amp;$A20,Concentrado!$B$2:$B845, "=Querétaro")</f>
        <v>3</v>
      </c>
      <c r="E20" s="11">
        <f>SUMIFS(Concentrado!F$2:F845,Concentrado!$A$2:$A845,"="&amp;$A20,Concentrado!$B$2:$B845, "=Querétaro")</f>
        <v>9877</v>
      </c>
    </row>
    <row r="21" spans="1:5" x14ac:dyDescent="0.25">
      <c r="A21" s="8">
        <v>2017</v>
      </c>
      <c r="B21" s="11">
        <f>SUMIFS(Concentrado!C$2:C846,Concentrado!$A$2:$A846,"="&amp;$A21,Concentrado!$B$2:$B846, "=Querétaro")</f>
        <v>5788</v>
      </c>
      <c r="C21" s="11">
        <f>SUMIFS(Concentrado!D$2:D846,Concentrado!$A$2:$A846,"="&amp;$A21,Concentrado!$B$2:$B846, "=Querétaro")</f>
        <v>4572</v>
      </c>
      <c r="D21" s="11">
        <f>SUMIFS(Concentrado!E$2:E846,Concentrado!$A$2:$A846,"="&amp;$A21,Concentrado!$B$2:$B846, "=Querétaro")</f>
        <v>1</v>
      </c>
      <c r="E21" s="11">
        <f>SUMIFS(Concentrado!F$2:F846,Concentrado!$A$2:$A846,"="&amp;$A21,Concentrado!$B$2:$B846, "=Querétaro")</f>
        <v>10361</v>
      </c>
    </row>
    <row r="22" spans="1:5" x14ac:dyDescent="0.25">
      <c r="A22" s="8">
        <v>2018</v>
      </c>
      <c r="B22" s="11">
        <f>SUMIFS(Concentrado!C$2:C847,Concentrado!$A$2:$A847,"="&amp;$A22,Concentrado!$B$2:$B847, "=Querétaro")</f>
        <v>5942</v>
      </c>
      <c r="C22" s="11">
        <f>SUMIFS(Concentrado!D$2:D847,Concentrado!$A$2:$A847,"="&amp;$A22,Concentrado!$B$2:$B847, "=Querétaro")</f>
        <v>4627</v>
      </c>
      <c r="D22" s="11">
        <f>SUMIFS(Concentrado!E$2:E847,Concentrado!$A$2:$A847,"="&amp;$A22,Concentrado!$B$2:$B847, "=Querétaro")</f>
        <v>0</v>
      </c>
      <c r="E22" s="11">
        <f>SUMIFS(Concentrado!F$2:F847,Concentrado!$A$2:$A847,"="&amp;$A22,Concentrado!$B$2:$B847, "=Querétaro")</f>
        <v>10569</v>
      </c>
    </row>
    <row r="23" spans="1:5" x14ac:dyDescent="0.25">
      <c r="A23" s="8">
        <v>2019</v>
      </c>
      <c r="B23" s="11">
        <f>SUMIFS(Concentrado!C$2:C848,Concentrado!$A$2:$A848,"="&amp;$A23,Concentrado!$B$2:$B848, "=Querétaro")</f>
        <v>5999</v>
      </c>
      <c r="C23" s="11">
        <f>SUMIFS(Concentrado!D$2:D848,Concentrado!$A$2:$A848,"="&amp;$A23,Concentrado!$B$2:$B848, "=Querétaro")</f>
        <v>4816</v>
      </c>
      <c r="D23" s="11">
        <f>SUMIFS(Concentrado!E$2:E848,Concentrado!$A$2:$A848,"="&amp;$A23,Concentrado!$B$2:$B848, "=Querétaro")</f>
        <v>1</v>
      </c>
      <c r="E23" s="11">
        <f>SUMIFS(Concentrado!F$2:F848,Concentrado!$A$2:$A848,"="&amp;$A23,Concentrado!$B$2:$B848, "=Querétaro")</f>
        <v>10816</v>
      </c>
    </row>
    <row r="24" spans="1:5" x14ac:dyDescent="0.25">
      <c r="A24" s="8">
        <v>2020</v>
      </c>
      <c r="B24" s="11">
        <f>SUMIFS(Concentrado!C$2:C849,Concentrado!$A$2:$A849,"="&amp;$A24,Concentrado!$B$2:$B849, "=Querétaro")</f>
        <v>8856</v>
      </c>
      <c r="C24" s="11">
        <f>SUMIFS(Concentrado!D$2:D849,Concentrado!$A$2:$A849,"="&amp;$A24,Concentrado!$B$2:$B849, "=Querétaro")</f>
        <v>6256</v>
      </c>
      <c r="D24" s="11">
        <f>SUMIFS(Concentrado!E$2:E849,Concentrado!$A$2:$A849,"="&amp;$A24,Concentrado!$B$2:$B849, "=Querétaro")</f>
        <v>2</v>
      </c>
      <c r="E24" s="11">
        <f>SUMIFS(Concentrado!F$2:F849,Concentrado!$A$2:$A849,"="&amp;$A24,Concentrado!$B$2:$B849, "=Querétaro")</f>
        <v>15114</v>
      </c>
    </row>
    <row r="25" spans="1:5" x14ac:dyDescent="0.25">
      <c r="A25" s="8">
        <v>2021</v>
      </c>
      <c r="B25" s="11">
        <f>SUMIFS(Concentrado!C$2:C850,Concentrado!$A$2:$A850,"="&amp;$A25,Concentrado!$B$2:$B850, "=Querétaro")</f>
        <v>10387</v>
      </c>
      <c r="C25" s="11">
        <f>SUMIFS(Concentrado!D$2:D850,Concentrado!$A$2:$A850,"="&amp;$A25,Concentrado!$B$2:$B850, "=Querétaro")</f>
        <v>7611</v>
      </c>
      <c r="D25" s="11">
        <f>SUMIFS(Concentrado!E$2:E850,Concentrado!$A$2:$A850,"="&amp;$A25,Concentrado!$B$2:$B850, "=Querétaro")</f>
        <v>5</v>
      </c>
      <c r="E25" s="11">
        <f>SUMIFS(Concentrado!F$2:F850,Concentrado!$A$2:$A850,"="&amp;$A25,Concentrado!$B$2:$B850, "=Querétaro")</f>
        <v>18003</v>
      </c>
    </row>
    <row r="26" spans="1:5" x14ac:dyDescent="0.25">
      <c r="A26" s="8">
        <v>2022</v>
      </c>
      <c r="B26" s="11">
        <f>SUMIFS(Concentrado!C$2:C851,Concentrado!$A$2:$A851,"="&amp;$A26,Concentrado!$B$2:$B851, "=Querétaro")</f>
        <v>7629</v>
      </c>
      <c r="C26" s="11">
        <f>SUMIFS(Concentrado!D$2:D851,Concentrado!$A$2:$A851,"="&amp;$A26,Concentrado!$B$2:$B851, "=Querétaro")</f>
        <v>5920</v>
      </c>
      <c r="D26" s="11">
        <f>SUMIFS(Concentrado!E$2:E851,Concentrado!$A$2:$A851,"="&amp;$A26,Concentrado!$B$2:$B851, "=Querétaro")</f>
        <v>2</v>
      </c>
      <c r="E26" s="11">
        <f>SUMIFS(Concentrado!F$2:F851,Concentrado!$A$2:$A851,"="&amp;$A26,Concentrado!$B$2:$B851, "=Querétaro")</f>
        <v>13551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"=Quintana Roo")</f>
        <v>1269</v>
      </c>
      <c r="C2" s="11">
        <f>SUMIFS(Concentrado!D$2:D827,Concentrado!$A$2:$A827,"="&amp;$A2,Concentrado!$B$2:$B827, "=Quintana Roo")</f>
        <v>807</v>
      </c>
      <c r="D2" s="11">
        <f>SUMIFS(Concentrado!E$2:E827,Concentrado!$A$2:$A827,"="&amp;$A2,Concentrado!$B$2:$B827, "=Quintana Roo")</f>
        <v>7</v>
      </c>
      <c r="E2" s="11">
        <f>SUMIFS(Concentrado!F$2:F827,Concentrado!$A$2:$A827,"="&amp;$A2,Concentrado!$B$2:$B827, "=Quintana Roo")</f>
        <v>2083</v>
      </c>
    </row>
    <row r="3" spans="1:5" x14ac:dyDescent="0.25">
      <c r="A3" s="8">
        <v>1999</v>
      </c>
      <c r="B3" s="11">
        <f>SUMIFS(Concentrado!C$2:C828,Concentrado!$A$2:$A828,"="&amp;$A3,Concentrado!$B$2:$B828, "=Quintana Roo")</f>
        <v>1489</v>
      </c>
      <c r="C3" s="11">
        <f>SUMIFS(Concentrado!D$2:D828,Concentrado!$A$2:$A828,"="&amp;$A3,Concentrado!$B$2:$B828, "=Quintana Roo")</f>
        <v>861</v>
      </c>
      <c r="D3" s="11">
        <f>SUMIFS(Concentrado!E$2:E828,Concentrado!$A$2:$A828,"="&amp;$A3,Concentrado!$B$2:$B828, "=Quintana Roo")</f>
        <v>1</v>
      </c>
      <c r="E3" s="11">
        <f>SUMIFS(Concentrado!F$2:F828,Concentrado!$A$2:$A828,"="&amp;$A3,Concentrado!$B$2:$B828, "=Quintana Roo")</f>
        <v>2351</v>
      </c>
    </row>
    <row r="4" spans="1:5" x14ac:dyDescent="0.25">
      <c r="A4" s="8">
        <v>2000</v>
      </c>
      <c r="B4" s="11">
        <f>SUMIFS(Concentrado!C$2:C829,Concentrado!$A$2:$A829,"="&amp;$A4,Concentrado!$B$2:$B829, "=Quintana Roo")</f>
        <v>1448</v>
      </c>
      <c r="C4" s="11">
        <f>SUMIFS(Concentrado!D$2:D829,Concentrado!$A$2:$A829,"="&amp;$A4,Concentrado!$B$2:$B829, "=Quintana Roo")</f>
        <v>884</v>
      </c>
      <c r="D4" s="11">
        <f>SUMIFS(Concentrado!E$2:E829,Concentrado!$A$2:$A829,"="&amp;$A4,Concentrado!$B$2:$B829, "=Quintana Roo")</f>
        <v>3</v>
      </c>
      <c r="E4" s="11">
        <f>SUMIFS(Concentrado!F$2:F829,Concentrado!$A$2:$A829,"="&amp;$A4,Concentrado!$B$2:$B829, "=Quintana Roo")</f>
        <v>2335</v>
      </c>
    </row>
    <row r="5" spans="1:5" x14ac:dyDescent="0.25">
      <c r="A5" s="8">
        <v>2001</v>
      </c>
      <c r="B5" s="11">
        <f>SUMIFS(Concentrado!C$2:C830,Concentrado!$A$2:$A830,"="&amp;$A5,Concentrado!$B$2:$B830, "=Quintana Roo")</f>
        <v>1574</v>
      </c>
      <c r="C5" s="11">
        <f>SUMIFS(Concentrado!D$2:D830,Concentrado!$A$2:$A830,"="&amp;$A5,Concentrado!$B$2:$B830, "=Quintana Roo")</f>
        <v>906</v>
      </c>
      <c r="D5" s="11">
        <f>SUMIFS(Concentrado!E$2:E830,Concentrado!$A$2:$A830,"="&amp;$A5,Concentrado!$B$2:$B830, "=Quintana Roo")</f>
        <v>13</v>
      </c>
      <c r="E5" s="11">
        <f>SUMIFS(Concentrado!F$2:F830,Concentrado!$A$2:$A830,"="&amp;$A5,Concentrado!$B$2:$B830, "=Quintana Roo")</f>
        <v>2493</v>
      </c>
    </row>
    <row r="6" spans="1:5" x14ac:dyDescent="0.25">
      <c r="A6" s="8">
        <v>2002</v>
      </c>
      <c r="B6" s="11">
        <f>SUMIFS(Concentrado!C$2:C831,Concentrado!$A$2:$A831,"="&amp;$A6,Concentrado!$B$2:$B831, "=Quintana Roo")</f>
        <v>1593</v>
      </c>
      <c r="C6" s="11">
        <f>SUMIFS(Concentrado!D$2:D831,Concentrado!$A$2:$A831,"="&amp;$A6,Concentrado!$B$2:$B831, "=Quintana Roo")</f>
        <v>954</v>
      </c>
      <c r="D6" s="11">
        <f>SUMIFS(Concentrado!E$2:E831,Concentrado!$A$2:$A831,"="&amp;$A6,Concentrado!$B$2:$B831, "=Quintana Roo")</f>
        <v>5</v>
      </c>
      <c r="E6" s="11">
        <f>SUMIFS(Concentrado!F$2:F831,Concentrado!$A$2:$A831,"="&amp;$A6,Concentrado!$B$2:$B831, "=Quintana Roo")</f>
        <v>2552</v>
      </c>
    </row>
    <row r="7" spans="1:5" x14ac:dyDescent="0.25">
      <c r="A7" s="8">
        <v>2003</v>
      </c>
      <c r="B7" s="11">
        <f>SUMIFS(Concentrado!C$2:C832,Concentrado!$A$2:$A832,"="&amp;$A7,Concentrado!$B$2:$B832, "=Quintana Roo")</f>
        <v>1701</v>
      </c>
      <c r="C7" s="11">
        <f>SUMIFS(Concentrado!D$2:D832,Concentrado!$A$2:$A832,"="&amp;$A7,Concentrado!$B$2:$B832, "=Quintana Roo")</f>
        <v>1051</v>
      </c>
      <c r="D7" s="11">
        <f>SUMIFS(Concentrado!E$2:E832,Concentrado!$A$2:$A832,"="&amp;$A7,Concentrado!$B$2:$B832, "=Quintana Roo")</f>
        <v>1</v>
      </c>
      <c r="E7" s="11">
        <f>SUMIFS(Concentrado!F$2:F832,Concentrado!$A$2:$A832,"="&amp;$A7,Concentrado!$B$2:$B832, "=Quintana Roo")</f>
        <v>2753</v>
      </c>
    </row>
    <row r="8" spans="1:5" x14ac:dyDescent="0.25">
      <c r="A8" s="8">
        <v>2004</v>
      </c>
      <c r="B8" s="11">
        <f>SUMIFS(Concentrado!C$2:C833,Concentrado!$A$2:$A833,"="&amp;$A8,Concentrado!$B$2:$B833, "=Quintana Roo")</f>
        <v>1832</v>
      </c>
      <c r="C8" s="11">
        <f>SUMIFS(Concentrado!D$2:D833,Concentrado!$A$2:$A833,"="&amp;$A8,Concentrado!$B$2:$B833, "=Quintana Roo")</f>
        <v>1115</v>
      </c>
      <c r="D8" s="11">
        <f>SUMIFS(Concentrado!E$2:E833,Concentrado!$A$2:$A833,"="&amp;$A8,Concentrado!$B$2:$B833, "=Quintana Roo")</f>
        <v>3</v>
      </c>
      <c r="E8" s="11">
        <f>SUMIFS(Concentrado!F$2:F833,Concentrado!$A$2:$A833,"="&amp;$A8,Concentrado!$B$2:$B833, "=Quintana Roo")</f>
        <v>2950</v>
      </c>
    </row>
    <row r="9" spans="1:5" x14ac:dyDescent="0.25">
      <c r="A9" s="8">
        <v>2005</v>
      </c>
      <c r="B9" s="11">
        <f>SUMIFS(Concentrado!C$2:C834,Concentrado!$A$2:$A834,"="&amp;$A9,Concentrado!$B$2:$B834, "=Quintana Roo")</f>
        <v>1972</v>
      </c>
      <c r="C9" s="11">
        <f>SUMIFS(Concentrado!D$2:D834,Concentrado!$A$2:$A834,"="&amp;$A9,Concentrado!$B$2:$B834, "=Quintana Roo")</f>
        <v>1232</v>
      </c>
      <c r="D9" s="11">
        <f>SUMIFS(Concentrado!E$2:E834,Concentrado!$A$2:$A834,"="&amp;$A9,Concentrado!$B$2:$B834, "=Quintana Roo")</f>
        <v>2</v>
      </c>
      <c r="E9" s="11">
        <f>SUMIFS(Concentrado!F$2:F834,Concentrado!$A$2:$A834,"="&amp;$A9,Concentrado!$B$2:$B834, "=Quintana Roo")</f>
        <v>3206</v>
      </c>
    </row>
    <row r="10" spans="1:5" x14ac:dyDescent="0.25">
      <c r="A10" s="8">
        <v>2006</v>
      </c>
      <c r="B10" s="11">
        <f>SUMIFS(Concentrado!C$2:C835,Concentrado!$A$2:$A835,"="&amp;$A10,Concentrado!$B$2:$B835, "=Quintana Roo")</f>
        <v>1905</v>
      </c>
      <c r="C10" s="11">
        <f>SUMIFS(Concentrado!D$2:D835,Concentrado!$A$2:$A835,"="&amp;$A10,Concentrado!$B$2:$B835, "=Quintana Roo")</f>
        <v>1193</v>
      </c>
      <c r="D10" s="11">
        <f>SUMIFS(Concentrado!E$2:E835,Concentrado!$A$2:$A835,"="&amp;$A10,Concentrado!$B$2:$B835, "=Quintana Roo")</f>
        <v>6</v>
      </c>
      <c r="E10" s="11">
        <f>SUMIFS(Concentrado!F$2:F835,Concentrado!$A$2:$A835,"="&amp;$A10,Concentrado!$B$2:$B835, "=Quintana Roo")</f>
        <v>3104</v>
      </c>
    </row>
    <row r="11" spans="1:5" x14ac:dyDescent="0.25">
      <c r="A11" s="8">
        <v>2007</v>
      </c>
      <c r="B11" s="11">
        <f>SUMIFS(Concentrado!C$2:C836,Concentrado!$A$2:$A836,"="&amp;$A11,Concentrado!$B$2:$B836, "=Quintana Roo")</f>
        <v>2342</v>
      </c>
      <c r="C11" s="11">
        <f>SUMIFS(Concentrado!D$2:D836,Concentrado!$A$2:$A836,"="&amp;$A11,Concentrado!$B$2:$B836, "=Quintana Roo")</f>
        <v>1380</v>
      </c>
      <c r="D11" s="11">
        <f>SUMIFS(Concentrado!E$2:E836,Concentrado!$A$2:$A836,"="&amp;$A11,Concentrado!$B$2:$B836, "=Quintana Roo")</f>
        <v>5</v>
      </c>
      <c r="E11" s="11">
        <f>SUMIFS(Concentrado!F$2:F836,Concentrado!$A$2:$A836,"="&amp;$A11,Concentrado!$B$2:$B836, "=Quintana Roo")</f>
        <v>3727</v>
      </c>
    </row>
    <row r="12" spans="1:5" x14ac:dyDescent="0.25">
      <c r="A12" s="8">
        <v>2008</v>
      </c>
      <c r="B12" s="11">
        <f>SUMIFS(Concentrado!C$2:C837,Concentrado!$A$2:$A837,"="&amp;$A12,Concentrado!$B$2:$B837, "=Quintana Roo")</f>
        <v>2397</v>
      </c>
      <c r="C12" s="11">
        <f>SUMIFS(Concentrado!D$2:D837,Concentrado!$A$2:$A837,"="&amp;$A12,Concentrado!$B$2:$B837, "=Quintana Roo")</f>
        <v>1445</v>
      </c>
      <c r="D12" s="11">
        <f>SUMIFS(Concentrado!E$2:E837,Concentrado!$A$2:$A837,"="&amp;$A12,Concentrado!$B$2:$B837, "=Quintana Roo")</f>
        <v>7</v>
      </c>
      <c r="E12" s="11">
        <f>SUMIFS(Concentrado!F$2:F837,Concentrado!$A$2:$A837,"="&amp;$A12,Concentrado!$B$2:$B837, "=Quintana Roo")</f>
        <v>3849</v>
      </c>
    </row>
    <row r="13" spans="1:5" x14ac:dyDescent="0.25">
      <c r="A13" s="8">
        <v>2009</v>
      </c>
      <c r="B13" s="11">
        <f>SUMIFS(Concentrado!C$2:C838,Concentrado!$A$2:$A838,"="&amp;$A13,Concentrado!$B$2:$B838, "=Quintana Roo")</f>
        <v>2534</v>
      </c>
      <c r="C13" s="11">
        <f>SUMIFS(Concentrado!D$2:D838,Concentrado!$A$2:$A838,"="&amp;$A13,Concentrado!$B$2:$B838, "=Quintana Roo")</f>
        <v>1560</v>
      </c>
      <c r="D13" s="11">
        <f>SUMIFS(Concentrado!E$2:E838,Concentrado!$A$2:$A838,"="&amp;$A13,Concentrado!$B$2:$B838, "=Quintana Roo")</f>
        <v>3</v>
      </c>
      <c r="E13" s="11">
        <f>SUMIFS(Concentrado!F$2:F838,Concentrado!$A$2:$A838,"="&amp;$A13,Concentrado!$B$2:$B838, "=Quintana Roo")</f>
        <v>4097</v>
      </c>
    </row>
    <row r="14" spans="1:5" x14ac:dyDescent="0.25">
      <c r="A14" s="8">
        <v>2010</v>
      </c>
      <c r="B14" s="11">
        <f>SUMIFS(Concentrado!C$2:C839,Concentrado!$A$2:$A839,"="&amp;$A14,Concentrado!$B$2:$B839, "=Quintana Roo")</f>
        <v>2762</v>
      </c>
      <c r="C14" s="11">
        <f>SUMIFS(Concentrado!D$2:D839,Concentrado!$A$2:$A839,"="&amp;$A14,Concentrado!$B$2:$B839, "=Quintana Roo")</f>
        <v>1671</v>
      </c>
      <c r="D14" s="11">
        <f>SUMIFS(Concentrado!E$2:E839,Concentrado!$A$2:$A839,"="&amp;$A14,Concentrado!$B$2:$B839, "=Quintana Roo")</f>
        <v>3</v>
      </c>
      <c r="E14" s="11">
        <f>SUMIFS(Concentrado!F$2:F839,Concentrado!$A$2:$A839,"="&amp;$A14,Concentrado!$B$2:$B839, "=Quintana Roo")</f>
        <v>4436</v>
      </c>
    </row>
    <row r="15" spans="1:5" x14ac:dyDescent="0.25">
      <c r="A15" s="8">
        <v>2011</v>
      </c>
      <c r="B15" s="11">
        <f>SUMIFS(Concentrado!C$2:C840,Concentrado!$A$2:$A840,"="&amp;$A15,Concentrado!$B$2:$B840, "=Quintana Roo")</f>
        <v>2709</v>
      </c>
      <c r="C15" s="11">
        <f>SUMIFS(Concentrado!D$2:D840,Concentrado!$A$2:$A840,"="&amp;$A15,Concentrado!$B$2:$B840, "=Quintana Roo")</f>
        <v>1689</v>
      </c>
      <c r="D15" s="11">
        <f>SUMIFS(Concentrado!E$2:E840,Concentrado!$A$2:$A840,"="&amp;$A15,Concentrado!$B$2:$B840, "=Quintana Roo")</f>
        <v>11</v>
      </c>
      <c r="E15" s="11">
        <f>SUMIFS(Concentrado!F$2:F840,Concentrado!$A$2:$A840,"="&amp;$A15,Concentrado!$B$2:$B840, "=Quintana Roo")</f>
        <v>4409</v>
      </c>
    </row>
    <row r="16" spans="1:5" x14ac:dyDescent="0.25">
      <c r="A16" s="8">
        <v>2012</v>
      </c>
      <c r="B16" s="11">
        <f>SUMIFS(Concentrado!C$2:C841,Concentrado!$A$2:$A841,"="&amp;$A16,Concentrado!$B$2:$B841, "=Quintana Roo")</f>
        <v>2855</v>
      </c>
      <c r="C16" s="11">
        <f>SUMIFS(Concentrado!D$2:D841,Concentrado!$A$2:$A841,"="&amp;$A16,Concentrado!$B$2:$B841, "=Quintana Roo")</f>
        <v>1798</v>
      </c>
      <c r="D16" s="11">
        <f>SUMIFS(Concentrado!E$2:E841,Concentrado!$A$2:$A841,"="&amp;$A16,Concentrado!$B$2:$B841, "=Quintana Roo")</f>
        <v>6</v>
      </c>
      <c r="E16" s="11">
        <f>SUMIFS(Concentrado!F$2:F841,Concentrado!$A$2:$A841,"="&amp;$A16,Concentrado!$B$2:$B841, "=Quintana Roo")</f>
        <v>4659</v>
      </c>
    </row>
    <row r="17" spans="1:5" x14ac:dyDescent="0.25">
      <c r="A17" s="8">
        <v>2013</v>
      </c>
      <c r="B17" s="11">
        <f>SUMIFS(Concentrado!C$2:C842,Concentrado!$A$2:$A842,"="&amp;$A17,Concentrado!$B$2:$B842, "=Quintana Roo")</f>
        <v>2896</v>
      </c>
      <c r="C17" s="11">
        <f>SUMIFS(Concentrado!D$2:D842,Concentrado!$A$2:$A842,"="&amp;$A17,Concentrado!$B$2:$B842, "=Quintana Roo")</f>
        <v>1972</v>
      </c>
      <c r="D17" s="11">
        <f>SUMIFS(Concentrado!E$2:E842,Concentrado!$A$2:$A842,"="&amp;$A17,Concentrado!$B$2:$B842, "=Quintana Roo")</f>
        <v>4</v>
      </c>
      <c r="E17" s="11">
        <f>SUMIFS(Concentrado!F$2:F842,Concentrado!$A$2:$A842,"="&amp;$A17,Concentrado!$B$2:$B842, "=Quintana Roo")</f>
        <v>4872</v>
      </c>
    </row>
    <row r="18" spans="1:5" x14ac:dyDescent="0.25">
      <c r="A18" s="8">
        <v>2014</v>
      </c>
      <c r="B18" s="11">
        <f>SUMIFS(Concentrado!C$2:C843,Concentrado!$A$2:$A843,"="&amp;$A18,Concentrado!$B$2:$B843, "=Quintana Roo")</f>
        <v>2999</v>
      </c>
      <c r="C18" s="11">
        <f>SUMIFS(Concentrado!D$2:D843,Concentrado!$A$2:$A843,"="&amp;$A18,Concentrado!$B$2:$B843, "=Quintana Roo")</f>
        <v>2045</v>
      </c>
      <c r="D18" s="11">
        <f>SUMIFS(Concentrado!E$2:E843,Concentrado!$A$2:$A843,"="&amp;$A18,Concentrado!$B$2:$B843, "=Quintana Roo")</f>
        <v>1</v>
      </c>
      <c r="E18" s="11">
        <f>SUMIFS(Concentrado!F$2:F843,Concentrado!$A$2:$A843,"="&amp;$A18,Concentrado!$B$2:$B843, "=Quintana Roo")</f>
        <v>5045</v>
      </c>
    </row>
    <row r="19" spans="1:5" x14ac:dyDescent="0.25">
      <c r="A19" s="8">
        <v>2015</v>
      </c>
      <c r="B19" s="11">
        <f>SUMIFS(Concentrado!C$2:C844,Concentrado!$A$2:$A844,"="&amp;$A19,Concentrado!$B$2:$B844, "=Quintana Roo")</f>
        <v>3459</v>
      </c>
      <c r="C19" s="11">
        <f>SUMIFS(Concentrado!D$2:D844,Concentrado!$A$2:$A844,"="&amp;$A19,Concentrado!$B$2:$B844, "=Quintana Roo")</f>
        <v>2279</v>
      </c>
      <c r="D19" s="11">
        <f>SUMIFS(Concentrado!E$2:E844,Concentrado!$A$2:$A844,"="&amp;$A19,Concentrado!$B$2:$B844, "=Quintana Roo")</f>
        <v>0</v>
      </c>
      <c r="E19" s="11">
        <f>SUMIFS(Concentrado!F$2:F844,Concentrado!$A$2:$A844,"="&amp;$A19,Concentrado!$B$2:$B844, "=Quintana Roo")</f>
        <v>5738</v>
      </c>
    </row>
    <row r="20" spans="1:5" x14ac:dyDescent="0.25">
      <c r="A20" s="8">
        <v>2016</v>
      </c>
      <c r="B20" s="11">
        <f>SUMIFS(Concentrado!C$2:C845,Concentrado!$A$2:$A845,"="&amp;$A20,Concentrado!$B$2:$B845, "=Quintana Roo")</f>
        <v>3715</v>
      </c>
      <c r="C20" s="11">
        <f>SUMIFS(Concentrado!D$2:D845,Concentrado!$A$2:$A845,"="&amp;$A20,Concentrado!$B$2:$B845, "=Quintana Roo")</f>
        <v>2515</v>
      </c>
      <c r="D20" s="11">
        <f>SUMIFS(Concentrado!E$2:E845,Concentrado!$A$2:$A845,"="&amp;$A20,Concentrado!$B$2:$B845, "=Quintana Roo")</f>
        <v>2</v>
      </c>
      <c r="E20" s="11">
        <f>SUMIFS(Concentrado!F$2:F845,Concentrado!$A$2:$A845,"="&amp;$A20,Concentrado!$B$2:$B845, "=Quintana Roo")</f>
        <v>6232</v>
      </c>
    </row>
    <row r="21" spans="1:5" x14ac:dyDescent="0.25">
      <c r="A21" s="8">
        <v>2017</v>
      </c>
      <c r="B21" s="11">
        <f>SUMIFS(Concentrado!C$2:C846,Concentrado!$A$2:$A846,"="&amp;$A21,Concentrado!$B$2:$B846, "=Quintana Roo")</f>
        <v>3901</v>
      </c>
      <c r="C21" s="11">
        <f>SUMIFS(Concentrado!D$2:D846,Concentrado!$A$2:$A846,"="&amp;$A21,Concentrado!$B$2:$B846, "=Quintana Roo")</f>
        <v>2522</v>
      </c>
      <c r="D21" s="11">
        <f>SUMIFS(Concentrado!E$2:E846,Concentrado!$A$2:$A846,"="&amp;$A21,Concentrado!$B$2:$B846, "=Quintana Roo")</f>
        <v>1</v>
      </c>
      <c r="E21" s="11">
        <f>SUMIFS(Concentrado!F$2:F846,Concentrado!$A$2:$A846,"="&amp;$A21,Concentrado!$B$2:$B846, "=Quintana Roo")</f>
        <v>6424</v>
      </c>
    </row>
    <row r="22" spans="1:5" x14ac:dyDescent="0.25">
      <c r="A22" s="8">
        <v>2018</v>
      </c>
      <c r="B22" s="11">
        <f>SUMIFS(Concentrado!C$2:C847,Concentrado!$A$2:$A847,"="&amp;$A22,Concentrado!$B$2:$B847, "=Quintana Roo")</f>
        <v>4363</v>
      </c>
      <c r="C22" s="11">
        <f>SUMIFS(Concentrado!D$2:D847,Concentrado!$A$2:$A847,"="&amp;$A22,Concentrado!$B$2:$B847, "=Quintana Roo")</f>
        <v>2699</v>
      </c>
      <c r="D22" s="11">
        <f>SUMIFS(Concentrado!E$2:E847,Concentrado!$A$2:$A847,"="&amp;$A22,Concentrado!$B$2:$B847, "=Quintana Roo")</f>
        <v>0</v>
      </c>
      <c r="E22" s="11">
        <f>SUMIFS(Concentrado!F$2:F847,Concentrado!$A$2:$A847,"="&amp;$A22,Concentrado!$B$2:$B847, "=Quintana Roo")</f>
        <v>7062</v>
      </c>
    </row>
    <row r="23" spans="1:5" x14ac:dyDescent="0.25">
      <c r="A23" s="8">
        <v>2019</v>
      </c>
      <c r="B23" s="11">
        <f>SUMIFS(Concentrado!C$2:C848,Concentrado!$A$2:$A848,"="&amp;$A23,Concentrado!$B$2:$B848, "=Quintana Roo")</f>
        <v>4521</v>
      </c>
      <c r="C23" s="11">
        <f>SUMIFS(Concentrado!D$2:D848,Concentrado!$A$2:$A848,"="&amp;$A23,Concentrado!$B$2:$B848, "=Quintana Roo")</f>
        <v>2895</v>
      </c>
      <c r="D23" s="11">
        <f>SUMIFS(Concentrado!E$2:E848,Concentrado!$A$2:$A848,"="&amp;$A23,Concentrado!$B$2:$B848, "=Quintana Roo")</f>
        <v>1</v>
      </c>
      <c r="E23" s="11">
        <f>SUMIFS(Concentrado!F$2:F848,Concentrado!$A$2:$A848,"="&amp;$A23,Concentrado!$B$2:$B848, "=Quintana Roo")</f>
        <v>7417</v>
      </c>
    </row>
    <row r="24" spans="1:5" x14ac:dyDescent="0.25">
      <c r="A24" s="8">
        <v>2020</v>
      </c>
      <c r="B24" s="11">
        <f>SUMIFS(Concentrado!C$2:C849,Concentrado!$A$2:$A849,"="&amp;$A24,Concentrado!$B$2:$B849, "=Quintana Roo")</f>
        <v>6927</v>
      </c>
      <c r="C24" s="11">
        <f>SUMIFS(Concentrado!D$2:D849,Concentrado!$A$2:$A849,"="&amp;$A24,Concentrado!$B$2:$B849, "=Quintana Roo")</f>
        <v>4075</v>
      </c>
      <c r="D24" s="11">
        <f>SUMIFS(Concentrado!E$2:E849,Concentrado!$A$2:$A849,"="&amp;$A24,Concentrado!$B$2:$B849, "=Quintana Roo")</f>
        <v>1</v>
      </c>
      <c r="E24" s="11">
        <f>SUMIFS(Concentrado!F$2:F849,Concentrado!$A$2:$A849,"="&amp;$A24,Concentrado!$B$2:$B849, "=Quintana Roo")</f>
        <v>11003</v>
      </c>
    </row>
    <row r="25" spans="1:5" x14ac:dyDescent="0.25">
      <c r="A25" s="8">
        <v>2021</v>
      </c>
      <c r="B25" s="11">
        <f>SUMIFS(Concentrado!C$2:C850,Concentrado!$A$2:$A850,"="&amp;$A25,Concentrado!$B$2:$B850, "=Quintana Roo")</f>
        <v>6863</v>
      </c>
      <c r="C25" s="11">
        <f>SUMIFS(Concentrado!D$2:D850,Concentrado!$A$2:$A850,"="&amp;$A25,Concentrado!$B$2:$B850, "=Quintana Roo")</f>
        <v>4350</v>
      </c>
      <c r="D25" s="11">
        <f>SUMIFS(Concentrado!E$2:E850,Concentrado!$A$2:$A850,"="&amp;$A25,Concentrado!$B$2:$B850, "=Quintana Roo")</f>
        <v>0</v>
      </c>
      <c r="E25" s="11">
        <f>SUMIFS(Concentrado!F$2:F850,Concentrado!$A$2:$A850,"="&amp;$A25,Concentrado!$B$2:$B850, "=Quintana Roo")</f>
        <v>11213</v>
      </c>
    </row>
    <row r="26" spans="1:5" x14ac:dyDescent="0.25">
      <c r="A26" s="8">
        <v>2022</v>
      </c>
      <c r="B26" s="11">
        <f>SUMIFS(Concentrado!C$2:C851,Concentrado!$A$2:$A851,"="&amp;$A26,Concentrado!$B$2:$B851, "=Quintana Roo")</f>
        <v>5345</v>
      </c>
      <c r="C26" s="11">
        <f>SUMIFS(Concentrado!D$2:D851,Concentrado!$A$2:$A851,"="&amp;$A26,Concentrado!$B$2:$B851, "=Quintana Roo")</f>
        <v>3341</v>
      </c>
      <c r="D26" s="11">
        <f>SUMIFS(Concentrado!E$2:E851,Concentrado!$A$2:$A851,"="&amp;$A26,Concentrado!$B$2:$B851, "=Quintana Roo")</f>
        <v>5</v>
      </c>
      <c r="E26" s="11">
        <f>SUMIFS(Concentrado!F$2:F851,Concentrado!$A$2:$A851,"="&amp;$A26,Concentrado!$B$2:$B851, "=Quintana Roo")</f>
        <v>8691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"=San Luis Potosí")</f>
        <v>5807</v>
      </c>
      <c r="C2" s="11">
        <f>SUMIFS(Concentrado!D$2:D827,Concentrado!$A$2:$A827,"="&amp;$A2,Concentrado!$B$2:$B827, "=San Luis Potosí")</f>
        <v>4690</v>
      </c>
      <c r="D2" s="11">
        <f>SUMIFS(Concentrado!E$2:E827,Concentrado!$A$2:$A827,"="&amp;$A2,Concentrado!$B$2:$B827, "=San Luis Potosí")</f>
        <v>4</v>
      </c>
      <c r="E2" s="11">
        <f>SUMIFS(Concentrado!F$2:F827,Concentrado!$A$2:$A827,"="&amp;$A2,Concentrado!$B$2:$B827, "=San Luis Potosí")</f>
        <v>10501</v>
      </c>
    </row>
    <row r="3" spans="1:5" x14ac:dyDescent="0.25">
      <c r="A3" s="8">
        <v>1999</v>
      </c>
      <c r="B3" s="11">
        <f>SUMIFS(Concentrado!C$2:C828,Concentrado!$A$2:$A828,"="&amp;$A3,Concentrado!$B$2:$B828, "=San Luis Potosí")</f>
        <v>5687</v>
      </c>
      <c r="C3" s="11">
        <f>SUMIFS(Concentrado!D$2:D828,Concentrado!$A$2:$A828,"="&amp;$A3,Concentrado!$B$2:$B828, "=San Luis Potosí")</f>
        <v>4636</v>
      </c>
      <c r="D3" s="11">
        <f>SUMIFS(Concentrado!E$2:E828,Concentrado!$A$2:$A828,"="&amp;$A3,Concentrado!$B$2:$B828, "=San Luis Potosí")</f>
        <v>1</v>
      </c>
      <c r="E3" s="11">
        <f>SUMIFS(Concentrado!F$2:F828,Concentrado!$A$2:$A828,"="&amp;$A3,Concentrado!$B$2:$B828, "=San Luis Potosí")</f>
        <v>10324</v>
      </c>
    </row>
    <row r="4" spans="1:5" x14ac:dyDescent="0.25">
      <c r="A4" s="8">
        <v>2000</v>
      </c>
      <c r="B4" s="11">
        <f>SUMIFS(Concentrado!C$2:C829,Concentrado!$A$2:$A829,"="&amp;$A4,Concentrado!$B$2:$B829, "=San Luis Potosí")</f>
        <v>5602</v>
      </c>
      <c r="C4" s="11">
        <f>SUMIFS(Concentrado!D$2:D829,Concentrado!$A$2:$A829,"="&amp;$A4,Concentrado!$B$2:$B829, "=San Luis Potosí")</f>
        <v>4429</v>
      </c>
      <c r="D4" s="11">
        <f>SUMIFS(Concentrado!E$2:E829,Concentrado!$A$2:$A829,"="&amp;$A4,Concentrado!$B$2:$B829, "=San Luis Potosí")</f>
        <v>1</v>
      </c>
      <c r="E4" s="11">
        <f>SUMIFS(Concentrado!F$2:F829,Concentrado!$A$2:$A829,"="&amp;$A4,Concentrado!$B$2:$B829, "=San Luis Potosí")</f>
        <v>10032</v>
      </c>
    </row>
    <row r="5" spans="1:5" x14ac:dyDescent="0.25">
      <c r="A5" s="8">
        <v>2001</v>
      </c>
      <c r="B5" s="11">
        <f>SUMIFS(Concentrado!C$2:C830,Concentrado!$A$2:$A830,"="&amp;$A5,Concentrado!$B$2:$B830, "=San Luis Potosí")</f>
        <v>5522</v>
      </c>
      <c r="C5" s="11">
        <f>SUMIFS(Concentrado!D$2:D830,Concentrado!$A$2:$A830,"="&amp;$A5,Concentrado!$B$2:$B830, "=San Luis Potosí")</f>
        <v>4438</v>
      </c>
      <c r="D5" s="11">
        <f>SUMIFS(Concentrado!E$2:E830,Concentrado!$A$2:$A830,"="&amp;$A5,Concentrado!$B$2:$B830, "=San Luis Potosí")</f>
        <v>5</v>
      </c>
      <c r="E5" s="11">
        <f>SUMIFS(Concentrado!F$2:F830,Concentrado!$A$2:$A830,"="&amp;$A5,Concentrado!$B$2:$B830, "=San Luis Potosí")</f>
        <v>9965</v>
      </c>
    </row>
    <row r="6" spans="1:5" x14ac:dyDescent="0.25">
      <c r="A6" s="8">
        <v>2002</v>
      </c>
      <c r="B6" s="11">
        <f>SUMIFS(Concentrado!C$2:C831,Concentrado!$A$2:$A831,"="&amp;$A6,Concentrado!$B$2:$B831, "=San Luis Potosí")</f>
        <v>5786</v>
      </c>
      <c r="C6" s="11">
        <f>SUMIFS(Concentrado!D$2:D831,Concentrado!$A$2:$A831,"="&amp;$A6,Concentrado!$B$2:$B831, "=San Luis Potosí")</f>
        <v>4739</v>
      </c>
      <c r="D6" s="11">
        <f>SUMIFS(Concentrado!E$2:E831,Concentrado!$A$2:$A831,"="&amp;$A6,Concentrado!$B$2:$B831, "=San Luis Potosí")</f>
        <v>10</v>
      </c>
      <c r="E6" s="11">
        <f>SUMIFS(Concentrado!F$2:F831,Concentrado!$A$2:$A831,"="&amp;$A6,Concentrado!$B$2:$B831, "=San Luis Potosí")</f>
        <v>10535</v>
      </c>
    </row>
    <row r="7" spans="1:5" x14ac:dyDescent="0.25">
      <c r="A7" s="8">
        <v>2003</v>
      </c>
      <c r="B7" s="11">
        <f>SUMIFS(Concentrado!C$2:C832,Concentrado!$A$2:$A832,"="&amp;$A7,Concentrado!$B$2:$B832, "=San Luis Potosí")</f>
        <v>6036</v>
      </c>
      <c r="C7" s="11">
        <f>SUMIFS(Concentrado!D$2:D832,Concentrado!$A$2:$A832,"="&amp;$A7,Concentrado!$B$2:$B832, "=San Luis Potosí")</f>
        <v>5010</v>
      </c>
      <c r="D7" s="11">
        <f>SUMIFS(Concentrado!E$2:E832,Concentrado!$A$2:$A832,"="&amp;$A7,Concentrado!$B$2:$B832, "=San Luis Potosí")</f>
        <v>6</v>
      </c>
      <c r="E7" s="11">
        <f>SUMIFS(Concentrado!F$2:F832,Concentrado!$A$2:$A832,"="&amp;$A7,Concentrado!$B$2:$B832, "=San Luis Potosí")</f>
        <v>11052</v>
      </c>
    </row>
    <row r="8" spans="1:5" x14ac:dyDescent="0.25">
      <c r="A8" s="8">
        <v>2004</v>
      </c>
      <c r="B8" s="11">
        <f>SUMIFS(Concentrado!C$2:C833,Concentrado!$A$2:$A833,"="&amp;$A8,Concentrado!$B$2:$B833, "=San Luis Potosí")</f>
        <v>6064</v>
      </c>
      <c r="C8" s="11">
        <f>SUMIFS(Concentrado!D$2:D833,Concentrado!$A$2:$A833,"="&amp;$A8,Concentrado!$B$2:$B833, "=San Luis Potosí")</f>
        <v>4845</v>
      </c>
      <c r="D8" s="11">
        <f>SUMIFS(Concentrado!E$2:E833,Concentrado!$A$2:$A833,"="&amp;$A8,Concentrado!$B$2:$B833, "=San Luis Potosí")</f>
        <v>1</v>
      </c>
      <c r="E8" s="11">
        <f>SUMIFS(Concentrado!F$2:F833,Concentrado!$A$2:$A833,"="&amp;$A8,Concentrado!$B$2:$B833, "=San Luis Potosí")</f>
        <v>10910</v>
      </c>
    </row>
    <row r="9" spans="1:5" x14ac:dyDescent="0.25">
      <c r="A9" s="8">
        <v>2005</v>
      </c>
      <c r="B9" s="11">
        <f>SUMIFS(Concentrado!C$2:C834,Concentrado!$A$2:$A834,"="&amp;$A9,Concentrado!$B$2:$B834, "=San Luis Potosí")</f>
        <v>6200</v>
      </c>
      <c r="C9" s="11">
        <f>SUMIFS(Concentrado!D$2:D834,Concentrado!$A$2:$A834,"="&amp;$A9,Concentrado!$B$2:$B834, "=San Luis Potosí")</f>
        <v>5049</v>
      </c>
      <c r="D9" s="11">
        <f>SUMIFS(Concentrado!E$2:E834,Concentrado!$A$2:$A834,"="&amp;$A9,Concentrado!$B$2:$B834, "=San Luis Potosí")</f>
        <v>4</v>
      </c>
      <c r="E9" s="11">
        <f>SUMIFS(Concentrado!F$2:F834,Concentrado!$A$2:$A834,"="&amp;$A9,Concentrado!$B$2:$B834, "=San Luis Potosí")</f>
        <v>11253</v>
      </c>
    </row>
    <row r="10" spans="1:5" x14ac:dyDescent="0.25">
      <c r="A10" s="8">
        <v>2006</v>
      </c>
      <c r="B10" s="11">
        <f>SUMIFS(Concentrado!C$2:C835,Concentrado!$A$2:$A835,"="&amp;$A10,Concentrado!$B$2:$B835, "=San Luis Potosí")</f>
        <v>6278</v>
      </c>
      <c r="C10" s="11">
        <f>SUMIFS(Concentrado!D$2:D835,Concentrado!$A$2:$A835,"="&amp;$A10,Concentrado!$B$2:$B835, "=San Luis Potosí")</f>
        <v>5073</v>
      </c>
      <c r="D10" s="11">
        <f>SUMIFS(Concentrado!E$2:E835,Concentrado!$A$2:$A835,"="&amp;$A10,Concentrado!$B$2:$B835, "=San Luis Potosí")</f>
        <v>3</v>
      </c>
      <c r="E10" s="11">
        <f>SUMIFS(Concentrado!F$2:F835,Concentrado!$A$2:$A835,"="&amp;$A10,Concentrado!$B$2:$B835, "=San Luis Potosí")</f>
        <v>11354</v>
      </c>
    </row>
    <row r="11" spans="1:5" x14ac:dyDescent="0.25">
      <c r="A11" s="8">
        <v>2007</v>
      </c>
      <c r="B11" s="11">
        <f>SUMIFS(Concentrado!C$2:C836,Concentrado!$A$2:$A836,"="&amp;$A11,Concentrado!$B$2:$B836, "=San Luis Potosí")</f>
        <v>6458</v>
      </c>
      <c r="C11" s="11">
        <f>SUMIFS(Concentrado!D$2:D836,Concentrado!$A$2:$A836,"="&amp;$A11,Concentrado!$B$2:$B836, "=San Luis Potosí")</f>
        <v>5281</v>
      </c>
      <c r="D11" s="11">
        <f>SUMIFS(Concentrado!E$2:E836,Concentrado!$A$2:$A836,"="&amp;$A11,Concentrado!$B$2:$B836, "=San Luis Potosí")</f>
        <v>6</v>
      </c>
      <c r="E11" s="11">
        <f>SUMIFS(Concentrado!F$2:F836,Concentrado!$A$2:$A836,"="&amp;$A11,Concentrado!$B$2:$B836, "=San Luis Potosí")</f>
        <v>11745</v>
      </c>
    </row>
    <row r="12" spans="1:5" x14ac:dyDescent="0.25">
      <c r="A12" s="8">
        <v>2008</v>
      </c>
      <c r="B12" s="11">
        <f>SUMIFS(Concentrado!C$2:C837,Concentrado!$A$2:$A837,"="&amp;$A12,Concentrado!$B$2:$B837, "=San Luis Potosí")</f>
        <v>6721</v>
      </c>
      <c r="C12" s="11">
        <f>SUMIFS(Concentrado!D$2:D837,Concentrado!$A$2:$A837,"="&amp;$A12,Concentrado!$B$2:$B837, "=San Luis Potosí")</f>
        <v>5541</v>
      </c>
      <c r="D12" s="11">
        <f>SUMIFS(Concentrado!E$2:E837,Concentrado!$A$2:$A837,"="&amp;$A12,Concentrado!$B$2:$B837, "=San Luis Potosí")</f>
        <v>1</v>
      </c>
      <c r="E12" s="11">
        <f>SUMIFS(Concentrado!F$2:F837,Concentrado!$A$2:$A837,"="&amp;$A12,Concentrado!$B$2:$B837, "=San Luis Potosí")</f>
        <v>12263</v>
      </c>
    </row>
    <row r="13" spans="1:5" x14ac:dyDescent="0.25">
      <c r="A13" s="8">
        <v>2009</v>
      </c>
      <c r="B13" s="11">
        <f>SUMIFS(Concentrado!C$2:C838,Concentrado!$A$2:$A838,"="&amp;$A13,Concentrado!$B$2:$B838, "=San Luis Potosí")</f>
        <v>6706</v>
      </c>
      <c r="C13" s="11">
        <f>SUMIFS(Concentrado!D$2:D838,Concentrado!$A$2:$A838,"="&amp;$A13,Concentrado!$B$2:$B838, "=San Luis Potosí")</f>
        <v>5486</v>
      </c>
      <c r="D13" s="11">
        <f>SUMIFS(Concentrado!E$2:E838,Concentrado!$A$2:$A838,"="&amp;$A13,Concentrado!$B$2:$B838, "=San Luis Potosí")</f>
        <v>1</v>
      </c>
      <c r="E13" s="11">
        <f>SUMIFS(Concentrado!F$2:F838,Concentrado!$A$2:$A838,"="&amp;$A13,Concentrado!$B$2:$B838, "=San Luis Potosí")</f>
        <v>12193</v>
      </c>
    </row>
    <row r="14" spans="1:5" x14ac:dyDescent="0.25">
      <c r="A14" s="8">
        <v>2010</v>
      </c>
      <c r="B14" s="11">
        <f>SUMIFS(Concentrado!C$2:C839,Concentrado!$A$2:$A839,"="&amp;$A14,Concentrado!$B$2:$B839, "=San Luis Potosí")</f>
        <v>7314</v>
      </c>
      <c r="C14" s="11">
        <f>SUMIFS(Concentrado!D$2:D839,Concentrado!$A$2:$A839,"="&amp;$A14,Concentrado!$B$2:$B839, "=San Luis Potosí")</f>
        <v>5972</v>
      </c>
      <c r="D14" s="11">
        <f>SUMIFS(Concentrado!E$2:E839,Concentrado!$A$2:$A839,"="&amp;$A14,Concentrado!$B$2:$B839, "=San Luis Potosí")</f>
        <v>4</v>
      </c>
      <c r="E14" s="11">
        <f>SUMIFS(Concentrado!F$2:F839,Concentrado!$A$2:$A839,"="&amp;$A14,Concentrado!$B$2:$B839, "=San Luis Potosí")</f>
        <v>13290</v>
      </c>
    </row>
    <row r="15" spans="1:5" x14ac:dyDescent="0.25">
      <c r="A15" s="8">
        <v>2011</v>
      </c>
      <c r="B15" s="11">
        <f>SUMIFS(Concentrado!C$2:C840,Concentrado!$A$2:$A840,"="&amp;$A15,Concentrado!$B$2:$B840, "=San Luis Potosí")</f>
        <v>7161</v>
      </c>
      <c r="C15" s="11">
        <f>SUMIFS(Concentrado!D$2:D840,Concentrado!$A$2:$A840,"="&amp;$A15,Concentrado!$B$2:$B840, "=San Luis Potosí")</f>
        <v>5835</v>
      </c>
      <c r="D15" s="11">
        <f>SUMIFS(Concentrado!E$2:E840,Concentrado!$A$2:$A840,"="&amp;$A15,Concentrado!$B$2:$B840, "=San Luis Potosí")</f>
        <v>8</v>
      </c>
      <c r="E15" s="11">
        <f>SUMIFS(Concentrado!F$2:F840,Concentrado!$A$2:$A840,"="&amp;$A15,Concentrado!$B$2:$B840, "=San Luis Potosí")</f>
        <v>13004</v>
      </c>
    </row>
    <row r="16" spans="1:5" x14ac:dyDescent="0.25">
      <c r="A16" s="8">
        <v>2012</v>
      </c>
      <c r="B16" s="11">
        <f>SUMIFS(Concentrado!C$2:C841,Concentrado!$A$2:$A841,"="&amp;$A16,Concentrado!$B$2:$B841, "=San Luis Potosí")</f>
        <v>7521</v>
      </c>
      <c r="C16" s="11">
        <f>SUMIFS(Concentrado!D$2:D841,Concentrado!$A$2:$A841,"="&amp;$A16,Concentrado!$B$2:$B841, "=San Luis Potosí")</f>
        <v>5820</v>
      </c>
      <c r="D16" s="11">
        <f>SUMIFS(Concentrado!E$2:E841,Concentrado!$A$2:$A841,"="&amp;$A16,Concentrado!$B$2:$B841, "=San Luis Potosí")</f>
        <v>20</v>
      </c>
      <c r="E16" s="11">
        <f>SUMIFS(Concentrado!F$2:F841,Concentrado!$A$2:$A841,"="&amp;$A16,Concentrado!$B$2:$B841, "=San Luis Potosí")</f>
        <v>13361</v>
      </c>
    </row>
    <row r="17" spans="1:5" x14ac:dyDescent="0.25">
      <c r="A17" s="8">
        <v>2013</v>
      </c>
      <c r="B17" s="11">
        <f>SUMIFS(Concentrado!C$2:C842,Concentrado!$A$2:$A842,"="&amp;$A17,Concentrado!$B$2:$B842, "=San Luis Potosí")</f>
        <v>7953</v>
      </c>
      <c r="C17" s="11">
        <f>SUMIFS(Concentrado!D$2:D842,Concentrado!$A$2:$A842,"="&amp;$A17,Concentrado!$B$2:$B842, "=San Luis Potosí")</f>
        <v>6375</v>
      </c>
      <c r="D17" s="11">
        <f>SUMIFS(Concentrado!E$2:E842,Concentrado!$A$2:$A842,"="&amp;$A17,Concentrado!$B$2:$B842, "=San Luis Potosí")</f>
        <v>15</v>
      </c>
      <c r="E17" s="11">
        <f>SUMIFS(Concentrado!F$2:F842,Concentrado!$A$2:$A842,"="&amp;$A17,Concentrado!$B$2:$B842, "=San Luis Potosí")</f>
        <v>14343</v>
      </c>
    </row>
    <row r="18" spans="1:5" x14ac:dyDescent="0.25">
      <c r="A18" s="8">
        <v>2014</v>
      </c>
      <c r="B18" s="11">
        <f>SUMIFS(Concentrado!C$2:C843,Concentrado!$A$2:$A843,"="&amp;$A18,Concentrado!$B$2:$B843, "=San Luis Potosí")</f>
        <v>8094</v>
      </c>
      <c r="C18" s="11">
        <f>SUMIFS(Concentrado!D$2:D843,Concentrado!$A$2:$A843,"="&amp;$A18,Concentrado!$B$2:$B843, "=San Luis Potosí")</f>
        <v>6442</v>
      </c>
      <c r="D18" s="11">
        <f>SUMIFS(Concentrado!E$2:E843,Concentrado!$A$2:$A843,"="&amp;$A18,Concentrado!$B$2:$B843, "=San Luis Potosí")</f>
        <v>7</v>
      </c>
      <c r="E18" s="11">
        <f>SUMIFS(Concentrado!F$2:F843,Concentrado!$A$2:$A843,"="&amp;$A18,Concentrado!$B$2:$B843, "=San Luis Potosí")</f>
        <v>14543</v>
      </c>
    </row>
    <row r="19" spans="1:5" x14ac:dyDescent="0.25">
      <c r="A19" s="8">
        <v>2015</v>
      </c>
      <c r="B19" s="11">
        <f>SUMIFS(Concentrado!C$2:C844,Concentrado!$A$2:$A844,"="&amp;$A19,Concentrado!$B$2:$B844, "=San Luis Potosí")</f>
        <v>7800</v>
      </c>
      <c r="C19" s="11">
        <f>SUMIFS(Concentrado!D$2:D844,Concentrado!$A$2:$A844,"="&amp;$A19,Concentrado!$B$2:$B844, "=San Luis Potosí")</f>
        <v>6354</v>
      </c>
      <c r="D19" s="11">
        <f>SUMIFS(Concentrado!E$2:E844,Concentrado!$A$2:$A844,"="&amp;$A19,Concentrado!$B$2:$B844, "=San Luis Potosí")</f>
        <v>9</v>
      </c>
      <c r="E19" s="11">
        <f>SUMIFS(Concentrado!F$2:F844,Concentrado!$A$2:$A844,"="&amp;$A19,Concentrado!$B$2:$B844, "=San Luis Potosí")</f>
        <v>14163</v>
      </c>
    </row>
    <row r="20" spans="1:5" x14ac:dyDescent="0.25">
      <c r="A20" s="8">
        <v>2016</v>
      </c>
      <c r="B20" s="11">
        <f>SUMIFS(Concentrado!C$2:C845,Concentrado!$A$2:$A845,"="&amp;$A20,Concentrado!$B$2:$B845, "=San Luis Potosí")</f>
        <v>8297</v>
      </c>
      <c r="C20" s="11">
        <f>SUMIFS(Concentrado!D$2:D845,Concentrado!$A$2:$A845,"="&amp;$A20,Concentrado!$B$2:$B845, "=San Luis Potosí")</f>
        <v>6673</v>
      </c>
      <c r="D20" s="11">
        <f>SUMIFS(Concentrado!E$2:E845,Concentrado!$A$2:$A845,"="&amp;$A20,Concentrado!$B$2:$B845, "=San Luis Potosí")</f>
        <v>6</v>
      </c>
      <c r="E20" s="11">
        <f>SUMIFS(Concentrado!F$2:F845,Concentrado!$A$2:$A845,"="&amp;$A20,Concentrado!$B$2:$B845, "=San Luis Potosí")</f>
        <v>14976</v>
      </c>
    </row>
    <row r="21" spans="1:5" x14ac:dyDescent="0.25">
      <c r="A21" s="8">
        <v>2017</v>
      </c>
      <c r="B21" s="11">
        <f>SUMIFS(Concentrado!C$2:C846,Concentrado!$A$2:$A846,"="&amp;$A21,Concentrado!$B$2:$B846, "=San Luis Potosí")</f>
        <v>8946</v>
      </c>
      <c r="C21" s="11">
        <f>SUMIFS(Concentrado!D$2:D846,Concentrado!$A$2:$A846,"="&amp;$A21,Concentrado!$B$2:$B846, "=San Luis Potosí")</f>
        <v>7202</v>
      </c>
      <c r="D21" s="11">
        <f>SUMIFS(Concentrado!E$2:E846,Concentrado!$A$2:$A846,"="&amp;$A21,Concentrado!$B$2:$B846, "=San Luis Potosí")</f>
        <v>1</v>
      </c>
      <c r="E21" s="11">
        <f>SUMIFS(Concentrado!F$2:F846,Concentrado!$A$2:$A846,"="&amp;$A21,Concentrado!$B$2:$B846, "=San Luis Potosí")</f>
        <v>16149</v>
      </c>
    </row>
    <row r="22" spans="1:5" x14ac:dyDescent="0.25">
      <c r="A22" s="8">
        <v>2018</v>
      </c>
      <c r="B22" s="11">
        <f>SUMIFS(Concentrado!C$2:C847,Concentrado!$A$2:$A847,"="&amp;$A22,Concentrado!$B$2:$B847, "=San Luis Potosí")</f>
        <v>9142</v>
      </c>
      <c r="C22" s="11">
        <f>SUMIFS(Concentrado!D$2:D847,Concentrado!$A$2:$A847,"="&amp;$A22,Concentrado!$B$2:$B847, "=San Luis Potosí")</f>
        <v>7277</v>
      </c>
      <c r="D22" s="11">
        <f>SUMIFS(Concentrado!E$2:E847,Concentrado!$A$2:$A847,"="&amp;$A22,Concentrado!$B$2:$B847, "=San Luis Potosí")</f>
        <v>5</v>
      </c>
      <c r="E22" s="11">
        <f>SUMIFS(Concentrado!F$2:F847,Concentrado!$A$2:$A847,"="&amp;$A22,Concentrado!$B$2:$B847, "=San Luis Potosí")</f>
        <v>16424</v>
      </c>
    </row>
    <row r="23" spans="1:5" x14ac:dyDescent="0.25">
      <c r="A23" s="8">
        <v>2019</v>
      </c>
      <c r="B23" s="11">
        <f>SUMIFS(Concentrado!C$2:C848,Concentrado!$A$2:$A848,"="&amp;$A23,Concentrado!$B$2:$B848, "=San Luis Potosí")</f>
        <v>9312</v>
      </c>
      <c r="C23" s="11">
        <f>SUMIFS(Concentrado!D$2:D848,Concentrado!$A$2:$A848,"="&amp;$A23,Concentrado!$B$2:$B848, "=San Luis Potosí")</f>
        <v>7381</v>
      </c>
      <c r="D23" s="11">
        <f>SUMIFS(Concentrado!E$2:E848,Concentrado!$A$2:$A848,"="&amp;$A23,Concentrado!$B$2:$B848, "=San Luis Potosí")</f>
        <v>4</v>
      </c>
      <c r="E23" s="11">
        <f>SUMIFS(Concentrado!F$2:F848,Concentrado!$A$2:$A848,"="&amp;$A23,Concentrado!$B$2:$B848, "=San Luis Potosí")</f>
        <v>16697</v>
      </c>
    </row>
    <row r="24" spans="1:5" x14ac:dyDescent="0.25">
      <c r="A24" s="8">
        <v>2020</v>
      </c>
      <c r="B24" s="11">
        <f>SUMIFS(Concentrado!C$2:C849,Concentrado!$A$2:$A849,"="&amp;$A24,Concentrado!$B$2:$B849, "=San Luis Potosí")</f>
        <v>14024</v>
      </c>
      <c r="C24" s="11">
        <f>SUMIFS(Concentrado!D$2:D849,Concentrado!$A$2:$A849,"="&amp;$A24,Concentrado!$B$2:$B849, "=San Luis Potosí")</f>
        <v>10400</v>
      </c>
      <c r="D24" s="11">
        <f>SUMIFS(Concentrado!E$2:E849,Concentrado!$A$2:$A849,"="&amp;$A24,Concentrado!$B$2:$B849, "=San Luis Potosí")</f>
        <v>3</v>
      </c>
      <c r="E24" s="11">
        <f>SUMIFS(Concentrado!F$2:F849,Concentrado!$A$2:$A849,"="&amp;$A24,Concentrado!$B$2:$B849, "=San Luis Potosí")</f>
        <v>24427</v>
      </c>
    </row>
    <row r="25" spans="1:5" x14ac:dyDescent="0.25">
      <c r="A25" s="8">
        <v>2021</v>
      </c>
      <c r="B25" s="11">
        <f>SUMIFS(Concentrado!C$2:C850,Concentrado!$A$2:$A850,"="&amp;$A25,Concentrado!$B$2:$B850, "=San Luis Potosí")</f>
        <v>14515</v>
      </c>
      <c r="C25" s="11">
        <f>SUMIFS(Concentrado!D$2:D850,Concentrado!$A$2:$A850,"="&amp;$A25,Concentrado!$B$2:$B850, "=San Luis Potosí")</f>
        <v>10678</v>
      </c>
      <c r="D25" s="11">
        <f>SUMIFS(Concentrado!E$2:E850,Concentrado!$A$2:$A850,"="&amp;$A25,Concentrado!$B$2:$B850, "=San Luis Potosí")</f>
        <v>4</v>
      </c>
      <c r="E25" s="11">
        <f>SUMIFS(Concentrado!F$2:F850,Concentrado!$A$2:$A850,"="&amp;$A25,Concentrado!$B$2:$B850, "=San Luis Potosí")</f>
        <v>25197</v>
      </c>
    </row>
    <row r="26" spans="1:5" x14ac:dyDescent="0.25">
      <c r="A26" s="8">
        <v>2022</v>
      </c>
      <c r="B26" s="11">
        <f>SUMIFS(Concentrado!C$2:C851,Concentrado!$A$2:$A851,"="&amp;$A26,Concentrado!$B$2:$B851, "=San Luis Potosí")</f>
        <v>11477</v>
      </c>
      <c r="C26" s="11">
        <f>SUMIFS(Concentrado!D$2:D851,Concentrado!$A$2:$A851,"="&amp;$A26,Concentrado!$B$2:$B851, "=San Luis Potosí")</f>
        <v>8850</v>
      </c>
      <c r="D26" s="11">
        <f>SUMIFS(Concentrado!E$2:E851,Concentrado!$A$2:$A851,"="&amp;$A26,Concentrado!$B$2:$B851, "=San Luis Potosí")</f>
        <v>1</v>
      </c>
      <c r="E26" s="11">
        <f>SUMIFS(Concentrado!F$2:F851,Concentrado!$A$2:$A851,"="&amp;$A26,Concentrado!$B$2:$B851, "=San Luis Potosí")</f>
        <v>20328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"=Sinaloa")</f>
        <v>6134</v>
      </c>
      <c r="C2" s="11">
        <f>SUMIFS(Concentrado!D$2:D827,Concentrado!$A$2:$A827,"="&amp;$A2,Concentrado!$B$2:$B827, "=Sinaloa")</f>
        <v>4093</v>
      </c>
      <c r="D2" s="11">
        <f>SUMIFS(Concentrado!E$2:E827,Concentrado!$A$2:$A827,"="&amp;$A2,Concentrado!$B$2:$B827, "=Sinaloa")</f>
        <v>3</v>
      </c>
      <c r="E2" s="11">
        <f>SUMIFS(Concentrado!F$2:F827,Concentrado!$A$2:$A827,"="&amp;$A2,Concentrado!$B$2:$B827, "=Sinaloa")</f>
        <v>10230</v>
      </c>
    </row>
    <row r="3" spans="1:5" x14ac:dyDescent="0.25">
      <c r="A3" s="8">
        <v>1999</v>
      </c>
      <c r="B3" s="11">
        <f>SUMIFS(Concentrado!C$2:C828,Concentrado!$A$2:$A828,"="&amp;$A3,Concentrado!$B$2:$B828, "=Sinaloa")</f>
        <v>6095</v>
      </c>
      <c r="C3" s="11">
        <f>SUMIFS(Concentrado!D$2:D828,Concentrado!$A$2:$A828,"="&amp;$A3,Concentrado!$B$2:$B828, "=Sinaloa")</f>
        <v>4172</v>
      </c>
      <c r="D3" s="11">
        <f>SUMIFS(Concentrado!E$2:E828,Concentrado!$A$2:$A828,"="&amp;$A3,Concentrado!$B$2:$B828, "=Sinaloa")</f>
        <v>3</v>
      </c>
      <c r="E3" s="11">
        <f>SUMIFS(Concentrado!F$2:F828,Concentrado!$A$2:$A828,"="&amp;$A3,Concentrado!$B$2:$B828, "=Sinaloa")</f>
        <v>10270</v>
      </c>
    </row>
    <row r="4" spans="1:5" x14ac:dyDescent="0.25">
      <c r="A4" s="8">
        <v>2000</v>
      </c>
      <c r="B4" s="11">
        <f>SUMIFS(Concentrado!C$2:C829,Concentrado!$A$2:$A829,"="&amp;$A4,Concentrado!$B$2:$B829, "=Sinaloa")</f>
        <v>5990</v>
      </c>
      <c r="C4" s="11">
        <f>SUMIFS(Concentrado!D$2:D829,Concentrado!$A$2:$A829,"="&amp;$A4,Concentrado!$B$2:$B829, "=Sinaloa")</f>
        <v>4062</v>
      </c>
      <c r="D4" s="11">
        <f>SUMIFS(Concentrado!E$2:E829,Concentrado!$A$2:$A829,"="&amp;$A4,Concentrado!$B$2:$B829, "=Sinaloa")</f>
        <v>1</v>
      </c>
      <c r="E4" s="11">
        <f>SUMIFS(Concentrado!F$2:F829,Concentrado!$A$2:$A829,"="&amp;$A4,Concentrado!$B$2:$B829, "=Sinaloa")</f>
        <v>10053</v>
      </c>
    </row>
    <row r="5" spans="1:5" x14ac:dyDescent="0.25">
      <c r="A5" s="8">
        <v>2001</v>
      </c>
      <c r="B5" s="11">
        <f>SUMIFS(Concentrado!C$2:C830,Concentrado!$A$2:$A830,"="&amp;$A5,Concentrado!$B$2:$B830, "=Sinaloa")</f>
        <v>5974</v>
      </c>
      <c r="C5" s="11">
        <f>SUMIFS(Concentrado!D$2:D830,Concentrado!$A$2:$A830,"="&amp;$A5,Concentrado!$B$2:$B830, "=Sinaloa")</f>
        <v>4056</v>
      </c>
      <c r="D5" s="11">
        <f>SUMIFS(Concentrado!E$2:E830,Concentrado!$A$2:$A830,"="&amp;$A5,Concentrado!$B$2:$B830, "=Sinaloa")</f>
        <v>4</v>
      </c>
      <c r="E5" s="11">
        <f>SUMIFS(Concentrado!F$2:F830,Concentrado!$A$2:$A830,"="&amp;$A5,Concentrado!$B$2:$B830, "=Sinaloa")</f>
        <v>10034</v>
      </c>
    </row>
    <row r="6" spans="1:5" x14ac:dyDescent="0.25">
      <c r="A6" s="8">
        <v>2002</v>
      </c>
      <c r="B6" s="11">
        <f>SUMIFS(Concentrado!C$2:C831,Concentrado!$A$2:$A831,"="&amp;$A6,Concentrado!$B$2:$B831, "=Sinaloa")</f>
        <v>6395</v>
      </c>
      <c r="C6" s="11">
        <f>SUMIFS(Concentrado!D$2:D831,Concentrado!$A$2:$A831,"="&amp;$A6,Concentrado!$B$2:$B831, "=Sinaloa")</f>
        <v>4395</v>
      </c>
      <c r="D6" s="11">
        <f>SUMIFS(Concentrado!E$2:E831,Concentrado!$A$2:$A831,"="&amp;$A6,Concentrado!$B$2:$B831, "=Sinaloa")</f>
        <v>8</v>
      </c>
      <c r="E6" s="11">
        <f>SUMIFS(Concentrado!F$2:F831,Concentrado!$A$2:$A831,"="&amp;$A6,Concentrado!$B$2:$B831, "=Sinaloa")</f>
        <v>10798</v>
      </c>
    </row>
    <row r="7" spans="1:5" x14ac:dyDescent="0.25">
      <c r="A7" s="8">
        <v>2003</v>
      </c>
      <c r="B7" s="11">
        <f>SUMIFS(Concentrado!C$2:C832,Concentrado!$A$2:$A832,"="&amp;$A7,Concentrado!$B$2:$B832, "=Sinaloa")</f>
        <v>6465</v>
      </c>
      <c r="C7" s="11">
        <f>SUMIFS(Concentrado!D$2:D832,Concentrado!$A$2:$A832,"="&amp;$A7,Concentrado!$B$2:$B832, "=Sinaloa")</f>
        <v>4575</v>
      </c>
      <c r="D7" s="11">
        <f>SUMIFS(Concentrado!E$2:E832,Concentrado!$A$2:$A832,"="&amp;$A7,Concentrado!$B$2:$B832, "=Sinaloa")</f>
        <v>0</v>
      </c>
      <c r="E7" s="11">
        <f>SUMIFS(Concentrado!F$2:F832,Concentrado!$A$2:$A832,"="&amp;$A7,Concentrado!$B$2:$B832, "=Sinaloa")</f>
        <v>11040</v>
      </c>
    </row>
    <row r="8" spans="1:5" x14ac:dyDescent="0.25">
      <c r="A8" s="8">
        <v>2004</v>
      </c>
      <c r="B8" s="11">
        <f>SUMIFS(Concentrado!C$2:C833,Concentrado!$A$2:$A833,"="&amp;$A8,Concentrado!$B$2:$B833, "=Sinaloa")</f>
        <v>6500</v>
      </c>
      <c r="C8" s="11">
        <f>SUMIFS(Concentrado!D$2:D833,Concentrado!$A$2:$A833,"="&amp;$A8,Concentrado!$B$2:$B833, "=Sinaloa")</f>
        <v>4592</v>
      </c>
      <c r="D8" s="11">
        <f>SUMIFS(Concentrado!E$2:E833,Concentrado!$A$2:$A833,"="&amp;$A8,Concentrado!$B$2:$B833, "=Sinaloa")</f>
        <v>1</v>
      </c>
      <c r="E8" s="11">
        <f>SUMIFS(Concentrado!F$2:F833,Concentrado!$A$2:$A833,"="&amp;$A8,Concentrado!$B$2:$B833, "=Sinaloa")</f>
        <v>11093</v>
      </c>
    </row>
    <row r="9" spans="1:5" x14ac:dyDescent="0.25">
      <c r="A9" s="8">
        <v>2005</v>
      </c>
      <c r="B9" s="11">
        <f>SUMIFS(Concentrado!C$2:C834,Concentrado!$A$2:$A834,"="&amp;$A9,Concentrado!$B$2:$B834, "=Sinaloa")</f>
        <v>6849</v>
      </c>
      <c r="C9" s="11">
        <f>SUMIFS(Concentrado!D$2:D834,Concentrado!$A$2:$A834,"="&amp;$A9,Concentrado!$B$2:$B834, "=Sinaloa")</f>
        <v>4735</v>
      </c>
      <c r="D9" s="11">
        <f>SUMIFS(Concentrado!E$2:E834,Concentrado!$A$2:$A834,"="&amp;$A9,Concentrado!$B$2:$B834, "=Sinaloa")</f>
        <v>0</v>
      </c>
      <c r="E9" s="11">
        <f>SUMIFS(Concentrado!F$2:F834,Concentrado!$A$2:$A834,"="&amp;$A9,Concentrado!$B$2:$B834, "=Sinaloa")</f>
        <v>11584</v>
      </c>
    </row>
    <row r="10" spans="1:5" x14ac:dyDescent="0.25">
      <c r="A10" s="8">
        <v>2006</v>
      </c>
      <c r="B10" s="11">
        <f>SUMIFS(Concentrado!C$2:C835,Concentrado!$A$2:$A835,"="&amp;$A10,Concentrado!$B$2:$B835, "=Sinaloa")</f>
        <v>7019</v>
      </c>
      <c r="C10" s="11">
        <f>SUMIFS(Concentrado!D$2:D835,Concentrado!$A$2:$A835,"="&amp;$A10,Concentrado!$B$2:$B835, "=Sinaloa")</f>
        <v>4770</v>
      </c>
      <c r="D10" s="11">
        <f>SUMIFS(Concentrado!E$2:E835,Concentrado!$A$2:$A835,"="&amp;$A10,Concentrado!$B$2:$B835, "=Sinaloa")</f>
        <v>1</v>
      </c>
      <c r="E10" s="11">
        <f>SUMIFS(Concentrado!F$2:F835,Concentrado!$A$2:$A835,"="&amp;$A10,Concentrado!$B$2:$B835, "=Sinaloa")</f>
        <v>11790</v>
      </c>
    </row>
    <row r="11" spans="1:5" x14ac:dyDescent="0.25">
      <c r="A11" s="8">
        <v>2007</v>
      </c>
      <c r="B11" s="11">
        <f>SUMIFS(Concentrado!C$2:C836,Concentrado!$A$2:$A836,"="&amp;$A11,Concentrado!$B$2:$B836, "=Sinaloa")</f>
        <v>6977</v>
      </c>
      <c r="C11" s="11">
        <f>SUMIFS(Concentrado!D$2:D836,Concentrado!$A$2:$A836,"="&amp;$A11,Concentrado!$B$2:$B836, "=Sinaloa")</f>
        <v>4594</v>
      </c>
      <c r="D11" s="11">
        <f>SUMIFS(Concentrado!E$2:E836,Concentrado!$A$2:$A836,"="&amp;$A11,Concentrado!$B$2:$B836, "=Sinaloa")</f>
        <v>1</v>
      </c>
      <c r="E11" s="11">
        <f>SUMIFS(Concentrado!F$2:F836,Concentrado!$A$2:$A836,"="&amp;$A11,Concentrado!$B$2:$B836, "=Sinaloa")</f>
        <v>11572</v>
      </c>
    </row>
    <row r="12" spans="1:5" x14ac:dyDescent="0.25">
      <c r="A12" s="8">
        <v>2008</v>
      </c>
      <c r="B12" s="11">
        <f>SUMIFS(Concentrado!C$2:C837,Concentrado!$A$2:$A837,"="&amp;$A12,Concentrado!$B$2:$B837, "=Sinaloa")</f>
        <v>8118</v>
      </c>
      <c r="C12" s="11">
        <f>SUMIFS(Concentrado!D$2:D837,Concentrado!$A$2:$A837,"="&amp;$A12,Concentrado!$B$2:$B837, "=Sinaloa")</f>
        <v>5181</v>
      </c>
      <c r="D12" s="11">
        <f>SUMIFS(Concentrado!E$2:E837,Concentrado!$A$2:$A837,"="&amp;$A12,Concentrado!$B$2:$B837, "=Sinaloa")</f>
        <v>0</v>
      </c>
      <c r="E12" s="11">
        <f>SUMIFS(Concentrado!F$2:F837,Concentrado!$A$2:$A837,"="&amp;$A12,Concentrado!$B$2:$B837, "=Sinaloa")</f>
        <v>13299</v>
      </c>
    </row>
    <row r="13" spans="1:5" x14ac:dyDescent="0.25">
      <c r="A13" s="8">
        <v>2009</v>
      </c>
      <c r="B13" s="11">
        <f>SUMIFS(Concentrado!C$2:C838,Concentrado!$A$2:$A838,"="&amp;$A13,Concentrado!$B$2:$B838, "=Sinaloa")</f>
        <v>8538</v>
      </c>
      <c r="C13" s="11">
        <f>SUMIFS(Concentrado!D$2:D838,Concentrado!$A$2:$A838,"="&amp;$A13,Concentrado!$B$2:$B838, "=Sinaloa")</f>
        <v>5172</v>
      </c>
      <c r="D13" s="11">
        <f>SUMIFS(Concentrado!E$2:E838,Concentrado!$A$2:$A838,"="&amp;$A13,Concentrado!$B$2:$B838, "=Sinaloa")</f>
        <v>10</v>
      </c>
      <c r="E13" s="11">
        <f>SUMIFS(Concentrado!F$2:F838,Concentrado!$A$2:$A838,"="&amp;$A13,Concentrado!$B$2:$B838, "=Sinaloa")</f>
        <v>13720</v>
      </c>
    </row>
    <row r="14" spans="1:5" x14ac:dyDescent="0.25">
      <c r="A14" s="8">
        <v>2010</v>
      </c>
      <c r="B14" s="11">
        <f>SUMIFS(Concentrado!C$2:C839,Concentrado!$A$2:$A839,"="&amp;$A14,Concentrado!$B$2:$B839, "=Sinaloa")</f>
        <v>9854</v>
      </c>
      <c r="C14" s="11">
        <f>SUMIFS(Concentrado!D$2:D839,Concentrado!$A$2:$A839,"="&amp;$A14,Concentrado!$B$2:$B839, "=Sinaloa")</f>
        <v>5587</v>
      </c>
      <c r="D14" s="11">
        <f>SUMIFS(Concentrado!E$2:E839,Concentrado!$A$2:$A839,"="&amp;$A14,Concentrado!$B$2:$B839, "=Sinaloa")</f>
        <v>26</v>
      </c>
      <c r="E14" s="11">
        <f>SUMIFS(Concentrado!F$2:F839,Concentrado!$A$2:$A839,"="&amp;$A14,Concentrado!$B$2:$B839, "=Sinaloa")</f>
        <v>15467</v>
      </c>
    </row>
    <row r="15" spans="1:5" x14ac:dyDescent="0.25">
      <c r="A15" s="8">
        <v>2011</v>
      </c>
      <c r="B15" s="11">
        <f>SUMIFS(Concentrado!C$2:C840,Concentrado!$A$2:$A840,"="&amp;$A15,Concentrado!$B$2:$B840, "=Sinaloa")</f>
        <v>9858</v>
      </c>
      <c r="C15" s="11">
        <f>SUMIFS(Concentrado!D$2:D840,Concentrado!$A$2:$A840,"="&amp;$A15,Concentrado!$B$2:$B840, "=Sinaloa")</f>
        <v>5784</v>
      </c>
      <c r="D15" s="11">
        <f>SUMIFS(Concentrado!E$2:E840,Concentrado!$A$2:$A840,"="&amp;$A15,Concentrado!$B$2:$B840, "=Sinaloa")</f>
        <v>27</v>
      </c>
      <c r="E15" s="11">
        <f>SUMIFS(Concentrado!F$2:F840,Concentrado!$A$2:$A840,"="&amp;$A15,Concentrado!$B$2:$B840, "=Sinaloa")</f>
        <v>15669</v>
      </c>
    </row>
    <row r="16" spans="1:5" x14ac:dyDescent="0.25">
      <c r="A16" s="8">
        <v>2012</v>
      </c>
      <c r="B16" s="11">
        <f>SUMIFS(Concentrado!C$2:C841,Concentrado!$A$2:$A841,"="&amp;$A16,Concentrado!$B$2:$B841, "=Sinaloa")</f>
        <v>8909</v>
      </c>
      <c r="C16" s="11">
        <f>SUMIFS(Concentrado!D$2:D841,Concentrado!$A$2:$A841,"="&amp;$A16,Concentrado!$B$2:$B841, "=Sinaloa")</f>
        <v>5424</v>
      </c>
      <c r="D16" s="11">
        <f>SUMIFS(Concentrado!E$2:E841,Concentrado!$A$2:$A841,"="&amp;$A16,Concentrado!$B$2:$B841, "=Sinaloa")</f>
        <v>11</v>
      </c>
      <c r="E16" s="11">
        <f>SUMIFS(Concentrado!F$2:F841,Concentrado!$A$2:$A841,"="&amp;$A16,Concentrado!$B$2:$B841, "=Sinaloa")</f>
        <v>14344</v>
      </c>
    </row>
    <row r="17" spans="1:5" x14ac:dyDescent="0.25">
      <c r="A17" s="8">
        <v>2013</v>
      </c>
      <c r="B17" s="11">
        <f>SUMIFS(Concentrado!C$2:C842,Concentrado!$A$2:$A842,"="&amp;$A17,Concentrado!$B$2:$B842, "=Sinaloa")</f>
        <v>8957</v>
      </c>
      <c r="C17" s="11">
        <f>SUMIFS(Concentrado!D$2:D842,Concentrado!$A$2:$A842,"="&amp;$A17,Concentrado!$B$2:$B842, "=Sinaloa")</f>
        <v>5887</v>
      </c>
      <c r="D17" s="11">
        <f>SUMIFS(Concentrado!E$2:E842,Concentrado!$A$2:$A842,"="&amp;$A17,Concentrado!$B$2:$B842, "=Sinaloa")</f>
        <v>4</v>
      </c>
      <c r="E17" s="11">
        <f>SUMIFS(Concentrado!F$2:F842,Concentrado!$A$2:$A842,"="&amp;$A17,Concentrado!$B$2:$B842, "=Sinaloa")</f>
        <v>14848</v>
      </c>
    </row>
    <row r="18" spans="1:5" x14ac:dyDescent="0.25">
      <c r="A18" s="8">
        <v>2014</v>
      </c>
      <c r="B18" s="11">
        <f>SUMIFS(Concentrado!C$2:C843,Concentrado!$A$2:$A843,"="&amp;$A18,Concentrado!$B$2:$B843, "=Sinaloa")</f>
        <v>8979</v>
      </c>
      <c r="C18" s="11">
        <f>SUMIFS(Concentrado!D$2:D843,Concentrado!$A$2:$A843,"="&amp;$A18,Concentrado!$B$2:$B843, "=Sinaloa")</f>
        <v>5902</v>
      </c>
      <c r="D18" s="11">
        <f>SUMIFS(Concentrado!E$2:E843,Concentrado!$A$2:$A843,"="&amp;$A18,Concentrado!$B$2:$B843, "=Sinaloa")</f>
        <v>0</v>
      </c>
      <c r="E18" s="11">
        <f>SUMIFS(Concentrado!F$2:F843,Concentrado!$A$2:$A843,"="&amp;$A18,Concentrado!$B$2:$B843, "=Sinaloa")</f>
        <v>14881</v>
      </c>
    </row>
    <row r="19" spans="1:5" x14ac:dyDescent="0.25">
      <c r="A19" s="8">
        <v>2015</v>
      </c>
      <c r="B19" s="11">
        <f>SUMIFS(Concentrado!C$2:C844,Concentrado!$A$2:$A844,"="&amp;$A19,Concentrado!$B$2:$B844, "=Sinaloa")</f>
        <v>9087</v>
      </c>
      <c r="C19" s="11">
        <f>SUMIFS(Concentrado!D$2:D844,Concentrado!$A$2:$A844,"="&amp;$A19,Concentrado!$B$2:$B844, "=Sinaloa")</f>
        <v>6265</v>
      </c>
      <c r="D19" s="11">
        <f>SUMIFS(Concentrado!E$2:E844,Concentrado!$A$2:$A844,"="&amp;$A19,Concentrado!$B$2:$B844, "=Sinaloa")</f>
        <v>5</v>
      </c>
      <c r="E19" s="11">
        <f>SUMIFS(Concentrado!F$2:F844,Concentrado!$A$2:$A844,"="&amp;$A19,Concentrado!$B$2:$B844, "=Sinaloa")</f>
        <v>15357</v>
      </c>
    </row>
    <row r="20" spans="1:5" x14ac:dyDescent="0.25">
      <c r="A20" s="8">
        <v>2016</v>
      </c>
      <c r="B20" s="11">
        <f>SUMIFS(Concentrado!C$2:C845,Concentrado!$A$2:$A845,"="&amp;$A20,Concentrado!$B$2:$B845, "=Sinaloa")</f>
        <v>9719</v>
      </c>
      <c r="C20" s="11">
        <f>SUMIFS(Concentrado!D$2:D845,Concentrado!$A$2:$A845,"="&amp;$A20,Concentrado!$B$2:$B845, "=Sinaloa")</f>
        <v>6406</v>
      </c>
      <c r="D20" s="11">
        <f>SUMIFS(Concentrado!E$2:E845,Concentrado!$A$2:$A845,"="&amp;$A20,Concentrado!$B$2:$B845, "=Sinaloa")</f>
        <v>3</v>
      </c>
      <c r="E20" s="11">
        <f>SUMIFS(Concentrado!F$2:F845,Concentrado!$A$2:$A845,"="&amp;$A20,Concentrado!$B$2:$B845, "=Sinaloa")</f>
        <v>16128</v>
      </c>
    </row>
    <row r="21" spans="1:5" x14ac:dyDescent="0.25">
      <c r="A21" s="8">
        <v>2017</v>
      </c>
      <c r="B21" s="11">
        <f>SUMIFS(Concentrado!C$2:C846,Concentrado!$A$2:$A846,"="&amp;$A21,Concentrado!$B$2:$B846, "=Sinaloa")</f>
        <v>9804</v>
      </c>
      <c r="C21" s="11">
        <f>SUMIFS(Concentrado!D$2:D846,Concentrado!$A$2:$A846,"="&amp;$A21,Concentrado!$B$2:$B846, "=Sinaloa")</f>
        <v>6475</v>
      </c>
      <c r="D21" s="11">
        <f>SUMIFS(Concentrado!E$2:E846,Concentrado!$A$2:$A846,"="&amp;$A21,Concentrado!$B$2:$B846, "=Sinaloa")</f>
        <v>0</v>
      </c>
      <c r="E21" s="11">
        <f>SUMIFS(Concentrado!F$2:F846,Concentrado!$A$2:$A846,"="&amp;$A21,Concentrado!$B$2:$B846, "=Sinaloa")</f>
        <v>16279</v>
      </c>
    </row>
    <row r="22" spans="1:5" x14ac:dyDescent="0.25">
      <c r="A22" s="8">
        <v>2018</v>
      </c>
      <c r="B22" s="11">
        <f>SUMIFS(Concentrado!C$2:C847,Concentrado!$A$2:$A847,"="&amp;$A22,Concentrado!$B$2:$B847, "=Sinaloa")</f>
        <v>9625</v>
      </c>
      <c r="C22" s="11">
        <f>SUMIFS(Concentrado!D$2:D847,Concentrado!$A$2:$A847,"="&amp;$A22,Concentrado!$B$2:$B847, "=Sinaloa")</f>
        <v>6383</v>
      </c>
      <c r="D22" s="11">
        <f>SUMIFS(Concentrado!E$2:E847,Concentrado!$A$2:$A847,"="&amp;$A22,Concentrado!$B$2:$B847, "=Sinaloa")</f>
        <v>3</v>
      </c>
      <c r="E22" s="11">
        <f>SUMIFS(Concentrado!F$2:F847,Concentrado!$A$2:$A847,"="&amp;$A22,Concentrado!$B$2:$B847, "=Sinaloa")</f>
        <v>16011</v>
      </c>
    </row>
    <row r="23" spans="1:5" x14ac:dyDescent="0.25">
      <c r="A23" s="8">
        <v>2019</v>
      </c>
      <c r="B23" s="11">
        <f>SUMIFS(Concentrado!C$2:C848,Concentrado!$A$2:$A848,"="&amp;$A23,Concentrado!$B$2:$B848, "=Sinaloa")</f>
        <v>9805</v>
      </c>
      <c r="C23" s="11">
        <f>SUMIFS(Concentrado!D$2:D848,Concentrado!$A$2:$A848,"="&amp;$A23,Concentrado!$B$2:$B848, "=Sinaloa")</f>
        <v>6690</v>
      </c>
      <c r="D23" s="11">
        <f>SUMIFS(Concentrado!E$2:E848,Concentrado!$A$2:$A848,"="&amp;$A23,Concentrado!$B$2:$B848, "=Sinaloa")</f>
        <v>1</v>
      </c>
      <c r="E23" s="11">
        <f>SUMIFS(Concentrado!F$2:F848,Concentrado!$A$2:$A848,"="&amp;$A23,Concentrado!$B$2:$B848, "=Sinaloa")</f>
        <v>16496</v>
      </c>
    </row>
    <row r="24" spans="1:5" x14ac:dyDescent="0.25">
      <c r="A24" s="8">
        <v>2020</v>
      </c>
      <c r="B24" s="11">
        <f>SUMIFS(Concentrado!C$2:C849,Concentrado!$A$2:$A849,"="&amp;$A24,Concentrado!$B$2:$B849, "=Sinaloa")</f>
        <v>14443</v>
      </c>
      <c r="C24" s="11">
        <f>SUMIFS(Concentrado!D$2:D849,Concentrado!$A$2:$A849,"="&amp;$A24,Concentrado!$B$2:$B849, "=Sinaloa")</f>
        <v>9512</v>
      </c>
      <c r="D24" s="11">
        <f>SUMIFS(Concentrado!E$2:E849,Concentrado!$A$2:$A849,"="&amp;$A24,Concentrado!$B$2:$B849, "=Sinaloa")</f>
        <v>7</v>
      </c>
      <c r="E24" s="11">
        <f>SUMIFS(Concentrado!F$2:F849,Concentrado!$A$2:$A849,"="&amp;$A24,Concentrado!$B$2:$B849, "=Sinaloa")</f>
        <v>23962</v>
      </c>
    </row>
    <row r="25" spans="1:5" x14ac:dyDescent="0.25">
      <c r="A25" s="8">
        <v>2021</v>
      </c>
      <c r="B25" s="11">
        <f>SUMIFS(Concentrado!C$2:C850,Concentrado!$A$2:$A850,"="&amp;$A25,Concentrado!$B$2:$B850, "=Sinaloa")</f>
        <v>13893</v>
      </c>
      <c r="C25" s="11">
        <f>SUMIFS(Concentrado!D$2:D850,Concentrado!$A$2:$A850,"="&amp;$A25,Concentrado!$B$2:$B850, "=Sinaloa")</f>
        <v>9866</v>
      </c>
      <c r="D25" s="11">
        <f>SUMIFS(Concentrado!E$2:E850,Concentrado!$A$2:$A850,"="&amp;$A25,Concentrado!$B$2:$B850, "=Sinaloa")</f>
        <v>3</v>
      </c>
      <c r="E25" s="11">
        <f>SUMIFS(Concentrado!F$2:F850,Concentrado!$A$2:$A850,"="&amp;$A25,Concentrado!$B$2:$B850, "=Sinaloa")</f>
        <v>23762</v>
      </c>
    </row>
    <row r="26" spans="1:5" x14ac:dyDescent="0.25">
      <c r="A26" s="8">
        <v>2022</v>
      </c>
      <c r="B26" s="11">
        <f>SUMIFS(Concentrado!C$2:C851,Concentrado!$A$2:$A851,"="&amp;$A26,Concentrado!$B$2:$B851, "=Sinaloa")</f>
        <v>10204</v>
      </c>
      <c r="C26" s="11">
        <f>SUMIFS(Concentrado!D$2:D851,Concentrado!$A$2:$A851,"="&amp;$A26,Concentrado!$B$2:$B851, "=Sinaloa")</f>
        <v>7262</v>
      </c>
      <c r="D26" s="11">
        <f>SUMIFS(Concentrado!E$2:E851,Concentrado!$A$2:$A851,"="&amp;$A26,Concentrado!$B$2:$B851, "=Sinaloa")</f>
        <v>2</v>
      </c>
      <c r="E26" s="11">
        <f>SUMIFS(Concentrado!F$2:F851,Concentrado!$A$2:$A851,"="&amp;$A26,Concentrado!$B$2:$B851, "=Sinaloa")</f>
        <v>17468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"=Sonora")</f>
        <v>6193</v>
      </c>
      <c r="C2" s="11">
        <f>SUMIFS(Concentrado!D$2:D827,Concentrado!$A$2:$A827,"="&amp;$A2,Concentrado!$B$2:$B827, "=Sonora")</f>
        <v>4298</v>
      </c>
      <c r="D2" s="11">
        <f>SUMIFS(Concentrado!E$2:E827,Concentrado!$A$2:$A827,"="&amp;$A2,Concentrado!$B$2:$B827, "=Sonora")</f>
        <v>0</v>
      </c>
      <c r="E2" s="11">
        <f>SUMIFS(Concentrado!F$2:F827,Concentrado!$A$2:$A827,"="&amp;$A2,Concentrado!$B$2:$B827, "=Sonora")</f>
        <v>10491</v>
      </c>
    </row>
    <row r="3" spans="1:5" x14ac:dyDescent="0.25">
      <c r="A3" s="8">
        <v>1999</v>
      </c>
      <c r="B3" s="11">
        <f>SUMIFS(Concentrado!C$2:C828,Concentrado!$A$2:$A828,"="&amp;$A3,Concentrado!$B$2:$B828, "=Sonora")</f>
        <v>6396</v>
      </c>
      <c r="C3" s="11">
        <f>SUMIFS(Concentrado!D$2:D828,Concentrado!$A$2:$A828,"="&amp;$A3,Concentrado!$B$2:$B828, "=Sonora")</f>
        <v>4334</v>
      </c>
      <c r="D3" s="11">
        <f>SUMIFS(Concentrado!E$2:E828,Concentrado!$A$2:$A828,"="&amp;$A3,Concentrado!$B$2:$B828, "=Sonora")</f>
        <v>0</v>
      </c>
      <c r="E3" s="11">
        <f>SUMIFS(Concentrado!F$2:F828,Concentrado!$A$2:$A828,"="&amp;$A3,Concentrado!$B$2:$B828, "=Sonora")</f>
        <v>10730</v>
      </c>
    </row>
    <row r="4" spans="1:5" x14ac:dyDescent="0.25">
      <c r="A4" s="8">
        <v>2000</v>
      </c>
      <c r="B4" s="11">
        <f>SUMIFS(Concentrado!C$2:C829,Concentrado!$A$2:$A829,"="&amp;$A4,Concentrado!$B$2:$B829, "=Sonora")</f>
        <v>6184</v>
      </c>
      <c r="C4" s="11">
        <f>SUMIFS(Concentrado!D$2:D829,Concentrado!$A$2:$A829,"="&amp;$A4,Concentrado!$B$2:$B829, "=Sonora")</f>
        <v>4283</v>
      </c>
      <c r="D4" s="11">
        <f>SUMIFS(Concentrado!E$2:E829,Concentrado!$A$2:$A829,"="&amp;$A4,Concentrado!$B$2:$B829, "=Sonora")</f>
        <v>1</v>
      </c>
      <c r="E4" s="11">
        <f>SUMIFS(Concentrado!F$2:F829,Concentrado!$A$2:$A829,"="&amp;$A4,Concentrado!$B$2:$B829, "=Sonora")</f>
        <v>10468</v>
      </c>
    </row>
    <row r="5" spans="1:5" x14ac:dyDescent="0.25">
      <c r="A5" s="8">
        <v>2001</v>
      </c>
      <c r="B5" s="11">
        <f>SUMIFS(Concentrado!C$2:C830,Concentrado!$A$2:$A830,"="&amp;$A5,Concentrado!$B$2:$B830, "=Sonora")</f>
        <v>6382</v>
      </c>
      <c r="C5" s="11">
        <f>SUMIFS(Concentrado!D$2:D830,Concentrado!$A$2:$A830,"="&amp;$A5,Concentrado!$B$2:$B830, "=Sonora")</f>
        <v>4423</v>
      </c>
      <c r="D5" s="11">
        <f>SUMIFS(Concentrado!E$2:E830,Concentrado!$A$2:$A830,"="&amp;$A5,Concentrado!$B$2:$B830, "=Sonora")</f>
        <v>7</v>
      </c>
      <c r="E5" s="11">
        <f>SUMIFS(Concentrado!F$2:F830,Concentrado!$A$2:$A830,"="&amp;$A5,Concentrado!$B$2:$B830, "=Sonora")</f>
        <v>10812</v>
      </c>
    </row>
    <row r="6" spans="1:5" x14ac:dyDescent="0.25">
      <c r="A6" s="8">
        <v>2002</v>
      </c>
      <c r="B6" s="11">
        <f>SUMIFS(Concentrado!C$2:C831,Concentrado!$A$2:$A831,"="&amp;$A6,Concentrado!$B$2:$B831, "=Sonora")</f>
        <v>6509</v>
      </c>
      <c r="C6" s="11">
        <f>SUMIFS(Concentrado!D$2:D831,Concentrado!$A$2:$A831,"="&amp;$A6,Concentrado!$B$2:$B831, "=Sonora")</f>
        <v>4486</v>
      </c>
      <c r="D6" s="11">
        <f>SUMIFS(Concentrado!E$2:E831,Concentrado!$A$2:$A831,"="&amp;$A6,Concentrado!$B$2:$B831, "=Sonora")</f>
        <v>0</v>
      </c>
      <c r="E6" s="11">
        <f>SUMIFS(Concentrado!F$2:F831,Concentrado!$A$2:$A831,"="&amp;$A6,Concentrado!$B$2:$B831, "=Sonora")</f>
        <v>10995</v>
      </c>
    </row>
    <row r="7" spans="1:5" x14ac:dyDescent="0.25">
      <c r="A7" s="8">
        <v>2003</v>
      </c>
      <c r="B7" s="11">
        <f>SUMIFS(Concentrado!C$2:C832,Concentrado!$A$2:$A832,"="&amp;$A7,Concentrado!$B$2:$B832, "=Sonora")</f>
        <v>6851</v>
      </c>
      <c r="C7" s="11">
        <f>SUMIFS(Concentrado!D$2:D832,Concentrado!$A$2:$A832,"="&amp;$A7,Concentrado!$B$2:$B832, "=Sonora")</f>
        <v>4846</v>
      </c>
      <c r="D7" s="11">
        <f>SUMIFS(Concentrado!E$2:E832,Concentrado!$A$2:$A832,"="&amp;$A7,Concentrado!$B$2:$B832, "=Sonora")</f>
        <v>0</v>
      </c>
      <c r="E7" s="11">
        <f>SUMIFS(Concentrado!F$2:F832,Concentrado!$A$2:$A832,"="&amp;$A7,Concentrado!$B$2:$B832, "=Sonora")</f>
        <v>11697</v>
      </c>
    </row>
    <row r="8" spans="1:5" x14ac:dyDescent="0.25">
      <c r="A8" s="8">
        <v>2004</v>
      </c>
      <c r="B8" s="11">
        <f>SUMIFS(Concentrado!C$2:C833,Concentrado!$A$2:$A833,"="&amp;$A8,Concentrado!$B$2:$B833, "=Sonora")</f>
        <v>6820</v>
      </c>
      <c r="C8" s="11">
        <f>SUMIFS(Concentrado!D$2:D833,Concentrado!$A$2:$A833,"="&amp;$A8,Concentrado!$B$2:$B833, "=Sonora")</f>
        <v>4902</v>
      </c>
      <c r="D8" s="11">
        <f>SUMIFS(Concentrado!E$2:E833,Concentrado!$A$2:$A833,"="&amp;$A8,Concentrado!$B$2:$B833, "=Sonora")</f>
        <v>1</v>
      </c>
      <c r="E8" s="11">
        <f>SUMIFS(Concentrado!F$2:F833,Concentrado!$A$2:$A833,"="&amp;$A8,Concentrado!$B$2:$B833, "=Sonora")</f>
        <v>11723</v>
      </c>
    </row>
    <row r="9" spans="1:5" x14ac:dyDescent="0.25">
      <c r="A9" s="8">
        <v>2005</v>
      </c>
      <c r="B9" s="11">
        <f>SUMIFS(Concentrado!C$2:C834,Concentrado!$A$2:$A834,"="&amp;$A9,Concentrado!$B$2:$B834, "=Sonora")</f>
        <v>7248</v>
      </c>
      <c r="C9" s="11">
        <f>SUMIFS(Concentrado!D$2:D834,Concentrado!$A$2:$A834,"="&amp;$A9,Concentrado!$B$2:$B834, "=Sonora")</f>
        <v>5153</v>
      </c>
      <c r="D9" s="11">
        <f>SUMIFS(Concentrado!E$2:E834,Concentrado!$A$2:$A834,"="&amp;$A9,Concentrado!$B$2:$B834, "=Sonora")</f>
        <v>0</v>
      </c>
      <c r="E9" s="11">
        <f>SUMIFS(Concentrado!F$2:F834,Concentrado!$A$2:$A834,"="&amp;$A9,Concentrado!$B$2:$B834, "=Sonora")</f>
        <v>12401</v>
      </c>
    </row>
    <row r="10" spans="1:5" x14ac:dyDescent="0.25">
      <c r="A10" s="8">
        <v>2006</v>
      </c>
      <c r="B10" s="11">
        <f>SUMIFS(Concentrado!C$2:C835,Concentrado!$A$2:$A835,"="&amp;$A10,Concentrado!$B$2:$B835, "=Sonora")</f>
        <v>7183</v>
      </c>
      <c r="C10" s="11">
        <f>SUMIFS(Concentrado!D$2:D835,Concentrado!$A$2:$A835,"="&amp;$A10,Concentrado!$B$2:$B835, "=Sonora")</f>
        <v>5058</v>
      </c>
      <c r="D10" s="11">
        <f>SUMIFS(Concentrado!E$2:E835,Concentrado!$A$2:$A835,"="&amp;$A10,Concentrado!$B$2:$B835, "=Sonora")</f>
        <v>0</v>
      </c>
      <c r="E10" s="11">
        <f>SUMIFS(Concentrado!F$2:F835,Concentrado!$A$2:$A835,"="&amp;$A10,Concentrado!$B$2:$B835, "=Sonora")</f>
        <v>12241</v>
      </c>
    </row>
    <row r="11" spans="1:5" x14ac:dyDescent="0.25">
      <c r="A11" s="8">
        <v>2007</v>
      </c>
      <c r="B11" s="11">
        <f>SUMIFS(Concentrado!C$2:C836,Concentrado!$A$2:$A836,"="&amp;$A11,Concentrado!$B$2:$B836, "=Sonora")</f>
        <v>7500</v>
      </c>
      <c r="C11" s="11">
        <f>SUMIFS(Concentrado!D$2:D836,Concentrado!$A$2:$A836,"="&amp;$A11,Concentrado!$B$2:$B836, "=Sonora")</f>
        <v>4948</v>
      </c>
      <c r="D11" s="11">
        <f>SUMIFS(Concentrado!E$2:E836,Concentrado!$A$2:$A836,"="&amp;$A11,Concentrado!$B$2:$B836, "=Sonora")</f>
        <v>1</v>
      </c>
      <c r="E11" s="11">
        <f>SUMIFS(Concentrado!F$2:F836,Concentrado!$A$2:$A836,"="&amp;$A11,Concentrado!$B$2:$B836, "=Sonora")</f>
        <v>12449</v>
      </c>
    </row>
    <row r="12" spans="1:5" x14ac:dyDescent="0.25">
      <c r="A12" s="8">
        <v>2008</v>
      </c>
      <c r="B12" s="11">
        <f>SUMIFS(Concentrado!C$2:C837,Concentrado!$A$2:$A837,"="&amp;$A12,Concentrado!$B$2:$B837, "=Sonora")</f>
        <v>7812</v>
      </c>
      <c r="C12" s="11">
        <f>SUMIFS(Concentrado!D$2:D837,Concentrado!$A$2:$A837,"="&amp;$A12,Concentrado!$B$2:$B837, "=Sonora")</f>
        <v>5396</v>
      </c>
      <c r="D12" s="11">
        <f>SUMIFS(Concentrado!E$2:E837,Concentrado!$A$2:$A837,"="&amp;$A12,Concentrado!$B$2:$B837, "=Sonora")</f>
        <v>2</v>
      </c>
      <c r="E12" s="11">
        <f>SUMIFS(Concentrado!F$2:F837,Concentrado!$A$2:$A837,"="&amp;$A12,Concentrado!$B$2:$B837, "=Sonora")</f>
        <v>13210</v>
      </c>
    </row>
    <row r="13" spans="1:5" x14ac:dyDescent="0.25">
      <c r="A13" s="8">
        <v>2009</v>
      </c>
      <c r="B13" s="11">
        <f>SUMIFS(Concentrado!C$2:C838,Concentrado!$A$2:$A838,"="&amp;$A13,Concentrado!$B$2:$B838, "=Sonora")</f>
        <v>8237</v>
      </c>
      <c r="C13" s="11">
        <f>SUMIFS(Concentrado!D$2:D838,Concentrado!$A$2:$A838,"="&amp;$A13,Concentrado!$B$2:$B838, "=Sonora")</f>
        <v>5702</v>
      </c>
      <c r="D13" s="11">
        <f>SUMIFS(Concentrado!E$2:E838,Concentrado!$A$2:$A838,"="&amp;$A13,Concentrado!$B$2:$B838, "=Sonora")</f>
        <v>2</v>
      </c>
      <c r="E13" s="11">
        <f>SUMIFS(Concentrado!F$2:F838,Concentrado!$A$2:$A838,"="&amp;$A13,Concentrado!$B$2:$B838, "=Sonora")</f>
        <v>13941</v>
      </c>
    </row>
    <row r="14" spans="1:5" x14ac:dyDescent="0.25">
      <c r="A14" s="8">
        <v>2010</v>
      </c>
      <c r="B14" s="11">
        <f>SUMIFS(Concentrado!C$2:C839,Concentrado!$A$2:$A839,"="&amp;$A14,Concentrado!$B$2:$B839, "=Sonora")</f>
        <v>8747</v>
      </c>
      <c r="C14" s="11">
        <f>SUMIFS(Concentrado!D$2:D839,Concentrado!$A$2:$A839,"="&amp;$A14,Concentrado!$B$2:$B839, "=Sonora")</f>
        <v>6157</v>
      </c>
      <c r="D14" s="11">
        <f>SUMIFS(Concentrado!E$2:E839,Concentrado!$A$2:$A839,"="&amp;$A14,Concentrado!$B$2:$B839, "=Sonora")</f>
        <v>12</v>
      </c>
      <c r="E14" s="11">
        <f>SUMIFS(Concentrado!F$2:F839,Concentrado!$A$2:$A839,"="&amp;$A14,Concentrado!$B$2:$B839, "=Sonora")</f>
        <v>14916</v>
      </c>
    </row>
    <row r="15" spans="1:5" x14ac:dyDescent="0.25">
      <c r="A15" s="8">
        <v>2011</v>
      </c>
      <c r="B15" s="11">
        <f>SUMIFS(Concentrado!C$2:C840,Concentrado!$A$2:$A840,"="&amp;$A15,Concentrado!$B$2:$B840, "=Sonora")</f>
        <v>8704</v>
      </c>
      <c r="C15" s="11">
        <f>SUMIFS(Concentrado!D$2:D840,Concentrado!$A$2:$A840,"="&amp;$A15,Concentrado!$B$2:$B840, "=Sonora")</f>
        <v>6038</v>
      </c>
      <c r="D15" s="11">
        <f>SUMIFS(Concentrado!E$2:E840,Concentrado!$A$2:$A840,"="&amp;$A15,Concentrado!$B$2:$B840, "=Sonora")</f>
        <v>10</v>
      </c>
      <c r="E15" s="11">
        <f>SUMIFS(Concentrado!F$2:F840,Concentrado!$A$2:$A840,"="&amp;$A15,Concentrado!$B$2:$B840, "=Sonora")</f>
        <v>14752</v>
      </c>
    </row>
    <row r="16" spans="1:5" x14ac:dyDescent="0.25">
      <c r="A16" s="8">
        <v>2012</v>
      </c>
      <c r="B16" s="11">
        <f>SUMIFS(Concentrado!C$2:C841,Concentrado!$A$2:$A841,"="&amp;$A16,Concentrado!$B$2:$B841, "=Sonora")</f>
        <v>8804</v>
      </c>
      <c r="C16" s="11">
        <f>SUMIFS(Concentrado!D$2:D841,Concentrado!$A$2:$A841,"="&amp;$A16,Concentrado!$B$2:$B841, "=Sonora")</f>
        <v>6183</v>
      </c>
      <c r="D16" s="11">
        <f>SUMIFS(Concentrado!E$2:E841,Concentrado!$A$2:$A841,"="&amp;$A16,Concentrado!$B$2:$B841, "=Sonora")</f>
        <v>14</v>
      </c>
      <c r="E16" s="11">
        <f>SUMIFS(Concentrado!F$2:F841,Concentrado!$A$2:$A841,"="&amp;$A16,Concentrado!$B$2:$B841, "=Sonora")</f>
        <v>15001</v>
      </c>
    </row>
    <row r="17" spans="1:5" x14ac:dyDescent="0.25">
      <c r="A17" s="8">
        <v>2013</v>
      </c>
      <c r="B17" s="11">
        <f>SUMIFS(Concentrado!C$2:C842,Concentrado!$A$2:$A842,"="&amp;$A17,Concentrado!$B$2:$B842, "=Sonora")</f>
        <v>9152</v>
      </c>
      <c r="C17" s="11">
        <f>SUMIFS(Concentrado!D$2:D842,Concentrado!$A$2:$A842,"="&amp;$A17,Concentrado!$B$2:$B842, "=Sonora")</f>
        <v>6281</v>
      </c>
      <c r="D17" s="11">
        <f>SUMIFS(Concentrado!E$2:E842,Concentrado!$A$2:$A842,"="&amp;$A17,Concentrado!$B$2:$B842, "=Sonora")</f>
        <v>18</v>
      </c>
      <c r="E17" s="11">
        <f>SUMIFS(Concentrado!F$2:F842,Concentrado!$A$2:$A842,"="&amp;$A17,Concentrado!$B$2:$B842, "=Sonora")</f>
        <v>15451</v>
      </c>
    </row>
    <row r="18" spans="1:5" x14ac:dyDescent="0.25">
      <c r="A18" s="8">
        <v>2014</v>
      </c>
      <c r="B18" s="11">
        <f>SUMIFS(Concentrado!C$2:C843,Concentrado!$A$2:$A843,"="&amp;$A18,Concentrado!$B$2:$B843, "=Sonora")</f>
        <v>9521</v>
      </c>
      <c r="C18" s="11">
        <f>SUMIFS(Concentrado!D$2:D843,Concentrado!$A$2:$A843,"="&amp;$A18,Concentrado!$B$2:$B843, "=Sonora")</f>
        <v>6503</v>
      </c>
      <c r="D18" s="11">
        <f>SUMIFS(Concentrado!E$2:E843,Concentrado!$A$2:$A843,"="&amp;$A18,Concentrado!$B$2:$B843, "=Sonora")</f>
        <v>17</v>
      </c>
      <c r="E18" s="11">
        <f>SUMIFS(Concentrado!F$2:F843,Concentrado!$A$2:$A843,"="&amp;$A18,Concentrado!$B$2:$B843, "=Sonora")</f>
        <v>16041</v>
      </c>
    </row>
    <row r="19" spans="1:5" x14ac:dyDescent="0.25">
      <c r="A19" s="8">
        <v>2015</v>
      </c>
      <c r="B19" s="11">
        <f>SUMIFS(Concentrado!C$2:C844,Concentrado!$A$2:$A844,"="&amp;$A19,Concentrado!$B$2:$B844, "=Sonora")</f>
        <v>9641</v>
      </c>
      <c r="C19" s="11">
        <f>SUMIFS(Concentrado!D$2:D844,Concentrado!$A$2:$A844,"="&amp;$A19,Concentrado!$B$2:$B844, "=Sonora")</f>
        <v>6856</v>
      </c>
      <c r="D19" s="11">
        <f>SUMIFS(Concentrado!E$2:E844,Concentrado!$A$2:$A844,"="&amp;$A19,Concentrado!$B$2:$B844, "=Sonora")</f>
        <v>10</v>
      </c>
      <c r="E19" s="11">
        <f>SUMIFS(Concentrado!F$2:F844,Concentrado!$A$2:$A844,"="&amp;$A19,Concentrado!$B$2:$B844, "=Sonora")</f>
        <v>16507</v>
      </c>
    </row>
    <row r="20" spans="1:5" x14ac:dyDescent="0.25">
      <c r="A20" s="8">
        <v>2016</v>
      </c>
      <c r="B20" s="11">
        <f>SUMIFS(Concentrado!C$2:C845,Concentrado!$A$2:$A845,"="&amp;$A20,Concentrado!$B$2:$B845, "=Sonora")</f>
        <v>9849</v>
      </c>
      <c r="C20" s="11">
        <f>SUMIFS(Concentrado!D$2:D845,Concentrado!$A$2:$A845,"="&amp;$A20,Concentrado!$B$2:$B845, "=Sonora")</f>
        <v>6945</v>
      </c>
      <c r="D20" s="11">
        <f>SUMIFS(Concentrado!E$2:E845,Concentrado!$A$2:$A845,"="&amp;$A20,Concentrado!$B$2:$B845, "=Sonora")</f>
        <v>13</v>
      </c>
      <c r="E20" s="11">
        <f>SUMIFS(Concentrado!F$2:F845,Concentrado!$A$2:$A845,"="&amp;$A20,Concentrado!$B$2:$B845, "=Sonora")</f>
        <v>16807</v>
      </c>
    </row>
    <row r="21" spans="1:5" x14ac:dyDescent="0.25">
      <c r="A21" s="8">
        <v>2017</v>
      </c>
      <c r="B21" s="11">
        <f>SUMIFS(Concentrado!C$2:C846,Concentrado!$A$2:$A846,"="&amp;$A21,Concentrado!$B$2:$B846, "=Sonora")</f>
        <v>9906</v>
      </c>
      <c r="C21" s="11">
        <f>SUMIFS(Concentrado!D$2:D846,Concentrado!$A$2:$A846,"="&amp;$A21,Concentrado!$B$2:$B846, "=Sonora")</f>
        <v>6820</v>
      </c>
      <c r="D21" s="11">
        <f>SUMIFS(Concentrado!E$2:E846,Concentrado!$A$2:$A846,"="&amp;$A21,Concentrado!$B$2:$B846, "=Sonora")</f>
        <v>3</v>
      </c>
      <c r="E21" s="11">
        <f>SUMIFS(Concentrado!F$2:F846,Concentrado!$A$2:$A846,"="&amp;$A21,Concentrado!$B$2:$B846, "=Sonora")</f>
        <v>16729</v>
      </c>
    </row>
    <row r="22" spans="1:5" x14ac:dyDescent="0.25">
      <c r="A22" s="8">
        <v>2018</v>
      </c>
      <c r="B22" s="11">
        <f>SUMIFS(Concentrado!C$2:C847,Concentrado!$A$2:$A847,"="&amp;$A22,Concentrado!$B$2:$B847, "=Sonora")</f>
        <v>10461</v>
      </c>
      <c r="C22" s="11">
        <f>SUMIFS(Concentrado!D$2:D847,Concentrado!$A$2:$A847,"="&amp;$A22,Concentrado!$B$2:$B847, "=Sonora")</f>
        <v>7183</v>
      </c>
      <c r="D22" s="11">
        <f>SUMIFS(Concentrado!E$2:E847,Concentrado!$A$2:$A847,"="&amp;$A22,Concentrado!$B$2:$B847, "=Sonora")</f>
        <v>0</v>
      </c>
      <c r="E22" s="11">
        <f>SUMIFS(Concentrado!F$2:F847,Concentrado!$A$2:$A847,"="&amp;$A22,Concentrado!$B$2:$B847, "=Sonora")</f>
        <v>17644</v>
      </c>
    </row>
    <row r="23" spans="1:5" x14ac:dyDescent="0.25">
      <c r="A23" s="8">
        <v>2019</v>
      </c>
      <c r="B23" s="11">
        <f>SUMIFS(Concentrado!C$2:C848,Concentrado!$A$2:$A848,"="&amp;$A23,Concentrado!$B$2:$B848, "=Sonora")</f>
        <v>11100</v>
      </c>
      <c r="C23" s="11">
        <f>SUMIFS(Concentrado!D$2:D848,Concentrado!$A$2:$A848,"="&amp;$A23,Concentrado!$B$2:$B848, "=Sonora")</f>
        <v>7336</v>
      </c>
      <c r="D23" s="11">
        <f>SUMIFS(Concentrado!E$2:E848,Concentrado!$A$2:$A848,"="&amp;$A23,Concentrado!$B$2:$B848, "=Sonora")</f>
        <v>49</v>
      </c>
      <c r="E23" s="11">
        <f>SUMIFS(Concentrado!F$2:F848,Concentrado!$A$2:$A848,"="&amp;$A23,Concentrado!$B$2:$B848, "=Sonora")</f>
        <v>18485</v>
      </c>
    </row>
    <row r="24" spans="1:5" x14ac:dyDescent="0.25">
      <c r="A24" s="8">
        <v>2020</v>
      </c>
      <c r="B24" s="11">
        <f>SUMIFS(Concentrado!C$2:C849,Concentrado!$A$2:$A849,"="&amp;$A24,Concentrado!$B$2:$B849, "=Sonora")</f>
        <v>16754</v>
      </c>
      <c r="C24" s="11">
        <f>SUMIFS(Concentrado!D$2:D849,Concentrado!$A$2:$A849,"="&amp;$A24,Concentrado!$B$2:$B849, "=Sonora")</f>
        <v>11047</v>
      </c>
      <c r="D24" s="11">
        <f>SUMIFS(Concentrado!E$2:E849,Concentrado!$A$2:$A849,"="&amp;$A24,Concentrado!$B$2:$B849, "=Sonora")</f>
        <v>13</v>
      </c>
      <c r="E24" s="11">
        <f>SUMIFS(Concentrado!F$2:F849,Concentrado!$A$2:$A849,"="&amp;$A24,Concentrado!$B$2:$B849, "=Sonora")</f>
        <v>27814</v>
      </c>
    </row>
    <row r="25" spans="1:5" x14ac:dyDescent="0.25">
      <c r="A25" s="8">
        <v>2021</v>
      </c>
      <c r="B25" s="11">
        <f>SUMIFS(Concentrado!C$2:C850,Concentrado!$A$2:$A850,"="&amp;$A25,Concentrado!$B$2:$B850, "=Sonora")</f>
        <v>15139</v>
      </c>
      <c r="C25" s="11">
        <f>SUMIFS(Concentrado!D$2:D850,Concentrado!$A$2:$A850,"="&amp;$A25,Concentrado!$B$2:$B850, "=Sonora")</f>
        <v>10105</v>
      </c>
      <c r="D25" s="11">
        <f>SUMIFS(Concentrado!E$2:E850,Concentrado!$A$2:$A850,"="&amp;$A25,Concentrado!$B$2:$B850, "=Sonora")</f>
        <v>29</v>
      </c>
      <c r="E25" s="11">
        <f>SUMIFS(Concentrado!F$2:F850,Concentrado!$A$2:$A850,"="&amp;$A25,Concentrado!$B$2:$B850, "=Sonora")</f>
        <v>25273</v>
      </c>
    </row>
    <row r="26" spans="1:5" x14ac:dyDescent="0.25">
      <c r="A26" s="8">
        <v>2022</v>
      </c>
      <c r="B26" s="11">
        <f>SUMIFS(Concentrado!C$2:C851,Concentrado!$A$2:$A851,"="&amp;$A26,Concentrado!$B$2:$B851, "=Sonora")</f>
        <v>13005</v>
      </c>
      <c r="C26" s="11">
        <f>SUMIFS(Concentrado!D$2:D851,Concentrado!$A$2:$A851,"="&amp;$A26,Concentrado!$B$2:$B851, "=Sonora")</f>
        <v>8704</v>
      </c>
      <c r="D26" s="11">
        <f>SUMIFS(Concentrado!E$2:E851,Concentrado!$A$2:$A851,"="&amp;$A26,Concentrado!$B$2:$B851, "=Sonora")</f>
        <v>12</v>
      </c>
      <c r="E26" s="11">
        <f>SUMIFS(Concentrado!F$2:F851,Concentrado!$A$2:$A851,"="&amp;$A26,Concentrado!$B$2:$B851, "=Sonora")</f>
        <v>21721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"=Tabasco")</f>
        <v>4598</v>
      </c>
      <c r="C2" s="11">
        <f>SUMIFS(Concentrado!D$2:D827,Concentrado!$A$2:$A827,"="&amp;$A2,Concentrado!$B$2:$B827, "=Tabasco")</f>
        <v>3189</v>
      </c>
      <c r="D2" s="11">
        <f>SUMIFS(Concentrado!E$2:E827,Concentrado!$A$2:$A827,"="&amp;$A2,Concentrado!$B$2:$B827, "=Tabasco")</f>
        <v>2</v>
      </c>
      <c r="E2" s="11">
        <f>SUMIFS(Concentrado!F$2:F827,Concentrado!$A$2:$A827,"="&amp;$A2,Concentrado!$B$2:$B827, "=Tabasco")</f>
        <v>7789</v>
      </c>
    </row>
    <row r="3" spans="1:5" x14ac:dyDescent="0.25">
      <c r="A3" s="8">
        <v>1999</v>
      </c>
      <c r="B3" s="11">
        <f>SUMIFS(Concentrado!C$2:C828,Concentrado!$A$2:$A828,"="&amp;$A3,Concentrado!$B$2:$B828, "=Tabasco")</f>
        <v>4328</v>
      </c>
      <c r="C3" s="11">
        <f>SUMIFS(Concentrado!D$2:D828,Concentrado!$A$2:$A828,"="&amp;$A3,Concentrado!$B$2:$B828, "=Tabasco")</f>
        <v>2942</v>
      </c>
      <c r="D3" s="11">
        <f>SUMIFS(Concentrado!E$2:E828,Concentrado!$A$2:$A828,"="&amp;$A3,Concentrado!$B$2:$B828, "=Tabasco")</f>
        <v>0</v>
      </c>
      <c r="E3" s="11">
        <f>SUMIFS(Concentrado!F$2:F828,Concentrado!$A$2:$A828,"="&amp;$A3,Concentrado!$B$2:$B828, "=Tabasco")</f>
        <v>7270</v>
      </c>
    </row>
    <row r="4" spans="1:5" x14ac:dyDescent="0.25">
      <c r="A4" s="8">
        <v>2000</v>
      </c>
      <c r="B4" s="11">
        <f>SUMIFS(Concentrado!C$2:C829,Concentrado!$A$2:$A829,"="&amp;$A4,Concentrado!$B$2:$B829, "=Tabasco")</f>
        <v>4299</v>
      </c>
      <c r="C4" s="11">
        <f>SUMIFS(Concentrado!D$2:D829,Concentrado!$A$2:$A829,"="&amp;$A4,Concentrado!$B$2:$B829, "=Tabasco")</f>
        <v>2889</v>
      </c>
      <c r="D4" s="11">
        <f>SUMIFS(Concentrado!E$2:E829,Concentrado!$A$2:$A829,"="&amp;$A4,Concentrado!$B$2:$B829, "=Tabasco")</f>
        <v>0</v>
      </c>
      <c r="E4" s="11">
        <f>SUMIFS(Concentrado!F$2:F829,Concentrado!$A$2:$A829,"="&amp;$A4,Concentrado!$B$2:$B829, "=Tabasco")</f>
        <v>7188</v>
      </c>
    </row>
    <row r="5" spans="1:5" x14ac:dyDescent="0.25">
      <c r="A5" s="8">
        <v>2001</v>
      </c>
      <c r="B5" s="11">
        <f>SUMIFS(Concentrado!C$2:C830,Concentrado!$A$2:$A830,"="&amp;$A5,Concentrado!$B$2:$B830, "=Tabasco")</f>
        <v>4406</v>
      </c>
      <c r="C5" s="11">
        <f>SUMIFS(Concentrado!D$2:D830,Concentrado!$A$2:$A830,"="&amp;$A5,Concentrado!$B$2:$B830, "=Tabasco")</f>
        <v>3221</v>
      </c>
      <c r="D5" s="11">
        <f>SUMIFS(Concentrado!E$2:E830,Concentrado!$A$2:$A830,"="&amp;$A5,Concentrado!$B$2:$B830, "=Tabasco")</f>
        <v>9</v>
      </c>
      <c r="E5" s="11">
        <f>SUMIFS(Concentrado!F$2:F830,Concentrado!$A$2:$A830,"="&amp;$A5,Concentrado!$B$2:$B830, "=Tabasco")</f>
        <v>7636</v>
      </c>
    </row>
    <row r="6" spans="1:5" x14ac:dyDescent="0.25">
      <c r="A6" s="8">
        <v>2002</v>
      </c>
      <c r="B6" s="11">
        <f>SUMIFS(Concentrado!C$2:C831,Concentrado!$A$2:$A831,"="&amp;$A6,Concentrado!$B$2:$B831, "=Tabasco")</f>
        <v>4536</v>
      </c>
      <c r="C6" s="11">
        <f>SUMIFS(Concentrado!D$2:D831,Concentrado!$A$2:$A831,"="&amp;$A6,Concentrado!$B$2:$B831, "=Tabasco")</f>
        <v>3122</v>
      </c>
      <c r="D6" s="11">
        <f>SUMIFS(Concentrado!E$2:E831,Concentrado!$A$2:$A831,"="&amp;$A6,Concentrado!$B$2:$B831, "=Tabasco")</f>
        <v>4</v>
      </c>
      <c r="E6" s="11">
        <f>SUMIFS(Concentrado!F$2:F831,Concentrado!$A$2:$A831,"="&amp;$A6,Concentrado!$B$2:$B831, "=Tabasco")</f>
        <v>7662</v>
      </c>
    </row>
    <row r="7" spans="1:5" x14ac:dyDescent="0.25">
      <c r="A7" s="8">
        <v>2003</v>
      </c>
      <c r="B7" s="11">
        <f>SUMIFS(Concentrado!C$2:C832,Concentrado!$A$2:$A832,"="&amp;$A7,Concentrado!$B$2:$B832, "=Tabasco")</f>
        <v>4897</v>
      </c>
      <c r="C7" s="11">
        <f>SUMIFS(Concentrado!D$2:D832,Concentrado!$A$2:$A832,"="&amp;$A7,Concentrado!$B$2:$B832, "=Tabasco")</f>
        <v>3402</v>
      </c>
      <c r="D7" s="11">
        <f>SUMIFS(Concentrado!E$2:E832,Concentrado!$A$2:$A832,"="&amp;$A7,Concentrado!$B$2:$B832, "=Tabasco")</f>
        <v>10</v>
      </c>
      <c r="E7" s="11">
        <f>SUMIFS(Concentrado!F$2:F832,Concentrado!$A$2:$A832,"="&amp;$A7,Concentrado!$B$2:$B832, "=Tabasco")</f>
        <v>8309</v>
      </c>
    </row>
    <row r="8" spans="1:5" x14ac:dyDescent="0.25">
      <c r="A8" s="8">
        <v>2004</v>
      </c>
      <c r="B8" s="11">
        <f>SUMIFS(Concentrado!C$2:C833,Concentrado!$A$2:$A833,"="&amp;$A8,Concentrado!$B$2:$B833, "=Tabasco")</f>
        <v>4881</v>
      </c>
      <c r="C8" s="11">
        <f>SUMIFS(Concentrado!D$2:D833,Concentrado!$A$2:$A833,"="&amp;$A8,Concentrado!$B$2:$B833, "=Tabasco")</f>
        <v>3316</v>
      </c>
      <c r="D8" s="11">
        <f>SUMIFS(Concentrado!E$2:E833,Concentrado!$A$2:$A833,"="&amp;$A8,Concentrado!$B$2:$B833, "=Tabasco")</f>
        <v>5</v>
      </c>
      <c r="E8" s="11">
        <f>SUMIFS(Concentrado!F$2:F833,Concentrado!$A$2:$A833,"="&amp;$A8,Concentrado!$B$2:$B833, "=Tabasco")</f>
        <v>8202</v>
      </c>
    </row>
    <row r="9" spans="1:5" x14ac:dyDescent="0.25">
      <c r="A9" s="8">
        <v>2005</v>
      </c>
      <c r="B9" s="11">
        <f>SUMIFS(Concentrado!C$2:C834,Concentrado!$A$2:$A834,"="&amp;$A9,Concentrado!$B$2:$B834, "=Tabasco")</f>
        <v>5071</v>
      </c>
      <c r="C9" s="11">
        <f>SUMIFS(Concentrado!D$2:D834,Concentrado!$A$2:$A834,"="&amp;$A9,Concentrado!$B$2:$B834, "=Tabasco")</f>
        <v>3653</v>
      </c>
      <c r="D9" s="11">
        <f>SUMIFS(Concentrado!E$2:E834,Concentrado!$A$2:$A834,"="&amp;$A9,Concentrado!$B$2:$B834, "=Tabasco")</f>
        <v>0</v>
      </c>
      <c r="E9" s="11">
        <f>SUMIFS(Concentrado!F$2:F834,Concentrado!$A$2:$A834,"="&amp;$A9,Concentrado!$B$2:$B834, "=Tabasco")</f>
        <v>8724</v>
      </c>
    </row>
    <row r="10" spans="1:5" x14ac:dyDescent="0.25">
      <c r="A10" s="8">
        <v>2006</v>
      </c>
      <c r="B10" s="11">
        <f>SUMIFS(Concentrado!C$2:C835,Concentrado!$A$2:$A835,"="&amp;$A10,Concentrado!$B$2:$B835, "=Tabasco")</f>
        <v>5186</v>
      </c>
      <c r="C10" s="11">
        <f>SUMIFS(Concentrado!D$2:D835,Concentrado!$A$2:$A835,"="&amp;$A10,Concentrado!$B$2:$B835, "=Tabasco")</f>
        <v>3690</v>
      </c>
      <c r="D10" s="11">
        <f>SUMIFS(Concentrado!E$2:E835,Concentrado!$A$2:$A835,"="&amp;$A10,Concentrado!$B$2:$B835, "=Tabasco")</f>
        <v>2</v>
      </c>
      <c r="E10" s="11">
        <f>SUMIFS(Concentrado!F$2:F835,Concentrado!$A$2:$A835,"="&amp;$A10,Concentrado!$B$2:$B835, "=Tabasco")</f>
        <v>8878</v>
      </c>
    </row>
    <row r="11" spans="1:5" x14ac:dyDescent="0.25">
      <c r="A11" s="8">
        <v>2007</v>
      </c>
      <c r="B11" s="11">
        <f>SUMIFS(Concentrado!C$2:C836,Concentrado!$A$2:$A836,"="&amp;$A11,Concentrado!$B$2:$B836, "=Tabasco")</f>
        <v>5384</v>
      </c>
      <c r="C11" s="11">
        <f>SUMIFS(Concentrado!D$2:D836,Concentrado!$A$2:$A836,"="&amp;$A11,Concentrado!$B$2:$B836, "=Tabasco")</f>
        <v>3683</v>
      </c>
      <c r="D11" s="11">
        <f>SUMIFS(Concentrado!E$2:E836,Concentrado!$A$2:$A836,"="&amp;$A11,Concentrado!$B$2:$B836, "=Tabasco")</f>
        <v>6</v>
      </c>
      <c r="E11" s="11">
        <f>SUMIFS(Concentrado!F$2:F836,Concentrado!$A$2:$A836,"="&amp;$A11,Concentrado!$B$2:$B836, "=Tabasco")</f>
        <v>9073</v>
      </c>
    </row>
    <row r="12" spans="1:5" x14ac:dyDescent="0.25">
      <c r="A12" s="8">
        <v>2008</v>
      </c>
      <c r="B12" s="11">
        <f>SUMIFS(Concentrado!C$2:C837,Concentrado!$A$2:$A837,"="&amp;$A12,Concentrado!$B$2:$B837, "=Tabasco")</f>
        <v>5548</v>
      </c>
      <c r="C12" s="11">
        <f>SUMIFS(Concentrado!D$2:D837,Concentrado!$A$2:$A837,"="&amp;$A12,Concentrado!$B$2:$B837, "=Tabasco")</f>
        <v>3987</v>
      </c>
      <c r="D12" s="11">
        <f>SUMIFS(Concentrado!E$2:E837,Concentrado!$A$2:$A837,"="&amp;$A12,Concentrado!$B$2:$B837, "=Tabasco")</f>
        <v>1</v>
      </c>
      <c r="E12" s="11">
        <f>SUMIFS(Concentrado!F$2:F837,Concentrado!$A$2:$A837,"="&amp;$A12,Concentrado!$B$2:$B837, "=Tabasco")</f>
        <v>9536</v>
      </c>
    </row>
    <row r="13" spans="1:5" x14ac:dyDescent="0.25">
      <c r="A13" s="8">
        <v>2009</v>
      </c>
      <c r="B13" s="11">
        <f>SUMIFS(Concentrado!C$2:C838,Concentrado!$A$2:$A838,"="&amp;$A13,Concentrado!$B$2:$B838, "=Tabasco")</f>
        <v>5870</v>
      </c>
      <c r="C13" s="11">
        <f>SUMIFS(Concentrado!D$2:D838,Concentrado!$A$2:$A838,"="&amp;$A13,Concentrado!$B$2:$B838, "=Tabasco")</f>
        <v>4162</v>
      </c>
      <c r="D13" s="11">
        <f>SUMIFS(Concentrado!E$2:E838,Concentrado!$A$2:$A838,"="&amp;$A13,Concentrado!$B$2:$B838, "=Tabasco")</f>
        <v>1</v>
      </c>
      <c r="E13" s="11">
        <f>SUMIFS(Concentrado!F$2:F838,Concentrado!$A$2:$A838,"="&amp;$A13,Concentrado!$B$2:$B838, "=Tabasco")</f>
        <v>10033</v>
      </c>
    </row>
    <row r="14" spans="1:5" x14ac:dyDescent="0.25">
      <c r="A14" s="8">
        <v>2010</v>
      </c>
      <c r="B14" s="11">
        <f>SUMIFS(Concentrado!C$2:C839,Concentrado!$A$2:$A839,"="&amp;$A14,Concentrado!$B$2:$B839, "=Tabasco")</f>
        <v>6557</v>
      </c>
      <c r="C14" s="11">
        <f>SUMIFS(Concentrado!D$2:D839,Concentrado!$A$2:$A839,"="&amp;$A14,Concentrado!$B$2:$B839, "=Tabasco")</f>
        <v>4594</v>
      </c>
      <c r="D14" s="11">
        <f>SUMIFS(Concentrado!E$2:E839,Concentrado!$A$2:$A839,"="&amp;$A14,Concentrado!$B$2:$B839, "=Tabasco")</f>
        <v>5</v>
      </c>
      <c r="E14" s="11">
        <f>SUMIFS(Concentrado!F$2:F839,Concentrado!$A$2:$A839,"="&amp;$A14,Concentrado!$B$2:$B839, "=Tabasco")</f>
        <v>11156</v>
      </c>
    </row>
    <row r="15" spans="1:5" x14ac:dyDescent="0.25">
      <c r="A15" s="8">
        <v>2011</v>
      </c>
      <c r="B15" s="11">
        <f>SUMIFS(Concentrado!C$2:C840,Concentrado!$A$2:$A840,"="&amp;$A15,Concentrado!$B$2:$B840, "=Tabasco")</f>
        <v>6294</v>
      </c>
      <c r="C15" s="11">
        <f>SUMIFS(Concentrado!D$2:D840,Concentrado!$A$2:$A840,"="&amp;$A15,Concentrado!$B$2:$B840, "=Tabasco")</f>
        <v>4419</v>
      </c>
      <c r="D15" s="11">
        <f>SUMIFS(Concentrado!E$2:E840,Concentrado!$A$2:$A840,"="&amp;$A15,Concentrado!$B$2:$B840, "=Tabasco")</f>
        <v>2</v>
      </c>
      <c r="E15" s="11">
        <f>SUMIFS(Concentrado!F$2:F840,Concentrado!$A$2:$A840,"="&amp;$A15,Concentrado!$B$2:$B840, "=Tabasco")</f>
        <v>10715</v>
      </c>
    </row>
    <row r="16" spans="1:5" x14ac:dyDescent="0.25">
      <c r="A16" s="8">
        <v>2012</v>
      </c>
      <c r="B16" s="11">
        <f>SUMIFS(Concentrado!C$2:C841,Concentrado!$A$2:$A841,"="&amp;$A16,Concentrado!$B$2:$B841, "=Tabasco")</f>
        <v>6292</v>
      </c>
      <c r="C16" s="11">
        <f>SUMIFS(Concentrado!D$2:D841,Concentrado!$A$2:$A841,"="&amp;$A16,Concentrado!$B$2:$B841, "=Tabasco")</f>
        <v>4536</v>
      </c>
      <c r="D16" s="11">
        <f>SUMIFS(Concentrado!E$2:E841,Concentrado!$A$2:$A841,"="&amp;$A16,Concentrado!$B$2:$B841, "=Tabasco")</f>
        <v>6</v>
      </c>
      <c r="E16" s="11">
        <f>SUMIFS(Concentrado!F$2:F841,Concentrado!$A$2:$A841,"="&amp;$A16,Concentrado!$B$2:$B841, "=Tabasco")</f>
        <v>10834</v>
      </c>
    </row>
    <row r="17" spans="1:5" x14ac:dyDescent="0.25">
      <c r="A17" s="8">
        <v>2013</v>
      </c>
      <c r="B17" s="11">
        <f>SUMIFS(Concentrado!C$2:C842,Concentrado!$A$2:$A842,"="&amp;$A17,Concentrado!$B$2:$B842, "=Tabasco")</f>
        <v>6775</v>
      </c>
      <c r="C17" s="11">
        <f>SUMIFS(Concentrado!D$2:D842,Concentrado!$A$2:$A842,"="&amp;$A17,Concentrado!$B$2:$B842, "=Tabasco")</f>
        <v>4963</v>
      </c>
      <c r="D17" s="11">
        <f>SUMIFS(Concentrado!E$2:E842,Concentrado!$A$2:$A842,"="&amp;$A17,Concentrado!$B$2:$B842, "=Tabasco")</f>
        <v>0</v>
      </c>
      <c r="E17" s="11">
        <f>SUMIFS(Concentrado!F$2:F842,Concentrado!$A$2:$A842,"="&amp;$A17,Concentrado!$B$2:$B842, "=Tabasco")</f>
        <v>11738</v>
      </c>
    </row>
    <row r="18" spans="1:5" x14ac:dyDescent="0.25">
      <c r="A18" s="8">
        <v>2014</v>
      </c>
      <c r="B18" s="11">
        <f>SUMIFS(Concentrado!C$2:C843,Concentrado!$A$2:$A843,"="&amp;$A18,Concentrado!$B$2:$B843, "=Tabasco")</f>
        <v>6957</v>
      </c>
      <c r="C18" s="11">
        <f>SUMIFS(Concentrado!D$2:D843,Concentrado!$A$2:$A843,"="&amp;$A18,Concentrado!$B$2:$B843, "=Tabasco")</f>
        <v>5163</v>
      </c>
      <c r="D18" s="11">
        <f>SUMIFS(Concentrado!E$2:E843,Concentrado!$A$2:$A843,"="&amp;$A18,Concentrado!$B$2:$B843, "=Tabasco")</f>
        <v>0</v>
      </c>
      <c r="E18" s="11">
        <f>SUMIFS(Concentrado!F$2:F843,Concentrado!$A$2:$A843,"="&amp;$A18,Concentrado!$B$2:$B843, "=Tabasco")</f>
        <v>12120</v>
      </c>
    </row>
    <row r="19" spans="1:5" x14ac:dyDescent="0.25">
      <c r="A19" s="8">
        <v>2015</v>
      </c>
      <c r="B19" s="11">
        <f>SUMIFS(Concentrado!C$2:C844,Concentrado!$A$2:$A844,"="&amp;$A19,Concentrado!$B$2:$B844, "=Tabasco")</f>
        <v>7283</v>
      </c>
      <c r="C19" s="11">
        <f>SUMIFS(Concentrado!D$2:D844,Concentrado!$A$2:$A844,"="&amp;$A19,Concentrado!$B$2:$B844, "=Tabasco")</f>
        <v>5382</v>
      </c>
      <c r="D19" s="11">
        <f>SUMIFS(Concentrado!E$2:E844,Concentrado!$A$2:$A844,"="&amp;$A19,Concentrado!$B$2:$B844, "=Tabasco")</f>
        <v>1</v>
      </c>
      <c r="E19" s="11">
        <f>SUMIFS(Concentrado!F$2:F844,Concentrado!$A$2:$A844,"="&amp;$A19,Concentrado!$B$2:$B844, "=Tabasco")</f>
        <v>12666</v>
      </c>
    </row>
    <row r="20" spans="1:5" x14ac:dyDescent="0.25">
      <c r="A20" s="8">
        <v>2016</v>
      </c>
      <c r="B20" s="11">
        <f>SUMIFS(Concentrado!C$2:C845,Concentrado!$A$2:$A845,"="&amp;$A20,Concentrado!$B$2:$B845, "=Tabasco")</f>
        <v>7654</v>
      </c>
      <c r="C20" s="11">
        <f>SUMIFS(Concentrado!D$2:D845,Concentrado!$A$2:$A845,"="&amp;$A20,Concentrado!$B$2:$B845, "=Tabasco")</f>
        <v>5608</v>
      </c>
      <c r="D20" s="11">
        <f>SUMIFS(Concentrado!E$2:E845,Concentrado!$A$2:$A845,"="&amp;$A20,Concentrado!$B$2:$B845, "=Tabasco")</f>
        <v>1</v>
      </c>
      <c r="E20" s="11">
        <f>SUMIFS(Concentrado!F$2:F845,Concentrado!$A$2:$A845,"="&amp;$A20,Concentrado!$B$2:$B845, "=Tabasco")</f>
        <v>13263</v>
      </c>
    </row>
    <row r="21" spans="1:5" x14ac:dyDescent="0.25">
      <c r="A21" s="8">
        <v>2017</v>
      </c>
      <c r="B21" s="11">
        <f>SUMIFS(Concentrado!C$2:C846,Concentrado!$A$2:$A846,"="&amp;$A21,Concentrado!$B$2:$B846, "=Tabasco")</f>
        <v>7390</v>
      </c>
      <c r="C21" s="11">
        <f>SUMIFS(Concentrado!D$2:D846,Concentrado!$A$2:$A846,"="&amp;$A21,Concentrado!$B$2:$B846, "=Tabasco")</f>
        <v>5625</v>
      </c>
      <c r="D21" s="11">
        <f>SUMIFS(Concentrado!E$2:E846,Concentrado!$A$2:$A846,"="&amp;$A21,Concentrado!$B$2:$B846, "=Tabasco")</f>
        <v>1</v>
      </c>
      <c r="E21" s="11">
        <f>SUMIFS(Concentrado!F$2:F846,Concentrado!$A$2:$A846,"="&amp;$A21,Concentrado!$B$2:$B846, "=Tabasco")</f>
        <v>13016</v>
      </c>
    </row>
    <row r="22" spans="1:5" x14ac:dyDescent="0.25">
      <c r="A22" s="8">
        <v>2018</v>
      </c>
      <c r="B22" s="11">
        <f>SUMIFS(Concentrado!C$2:C847,Concentrado!$A$2:$A847,"="&amp;$A22,Concentrado!$B$2:$B847, "=Tabasco")</f>
        <v>7731</v>
      </c>
      <c r="C22" s="11">
        <f>SUMIFS(Concentrado!D$2:D847,Concentrado!$A$2:$A847,"="&amp;$A22,Concentrado!$B$2:$B847, "=Tabasco")</f>
        <v>5817</v>
      </c>
      <c r="D22" s="11">
        <f>SUMIFS(Concentrado!E$2:E847,Concentrado!$A$2:$A847,"="&amp;$A22,Concentrado!$B$2:$B847, "=Tabasco")</f>
        <v>0</v>
      </c>
      <c r="E22" s="11">
        <f>SUMIFS(Concentrado!F$2:F847,Concentrado!$A$2:$A847,"="&amp;$A22,Concentrado!$B$2:$B847, "=Tabasco")</f>
        <v>13548</v>
      </c>
    </row>
    <row r="23" spans="1:5" x14ac:dyDescent="0.25">
      <c r="A23" s="8">
        <v>2019</v>
      </c>
      <c r="B23" s="11">
        <f>SUMIFS(Concentrado!C$2:C848,Concentrado!$A$2:$A848,"="&amp;$A23,Concentrado!$B$2:$B848, "=Tabasco")</f>
        <v>8379</v>
      </c>
      <c r="C23" s="11">
        <f>SUMIFS(Concentrado!D$2:D848,Concentrado!$A$2:$A848,"="&amp;$A23,Concentrado!$B$2:$B848, "=Tabasco")</f>
        <v>6299</v>
      </c>
      <c r="D23" s="11">
        <f>SUMIFS(Concentrado!E$2:E848,Concentrado!$A$2:$A848,"="&amp;$A23,Concentrado!$B$2:$B848, "=Tabasco")</f>
        <v>1</v>
      </c>
      <c r="E23" s="11">
        <f>SUMIFS(Concentrado!F$2:F848,Concentrado!$A$2:$A848,"="&amp;$A23,Concentrado!$B$2:$B848, "=Tabasco")</f>
        <v>14679</v>
      </c>
    </row>
    <row r="24" spans="1:5" x14ac:dyDescent="0.25">
      <c r="A24" s="8">
        <v>2020</v>
      </c>
      <c r="B24" s="11">
        <f>SUMIFS(Concentrado!C$2:C849,Concentrado!$A$2:$A849,"="&amp;$A24,Concentrado!$B$2:$B849, "=Tabasco")</f>
        <v>12775</v>
      </c>
      <c r="C24" s="11">
        <f>SUMIFS(Concentrado!D$2:D849,Concentrado!$A$2:$A849,"="&amp;$A24,Concentrado!$B$2:$B849, "=Tabasco")</f>
        <v>9095</v>
      </c>
      <c r="D24" s="11">
        <f>SUMIFS(Concentrado!E$2:E849,Concentrado!$A$2:$A849,"="&amp;$A24,Concentrado!$B$2:$B849, "=Tabasco")</f>
        <v>1</v>
      </c>
      <c r="E24" s="11">
        <f>SUMIFS(Concentrado!F$2:F849,Concentrado!$A$2:$A849,"="&amp;$A24,Concentrado!$B$2:$B849, "=Tabasco")</f>
        <v>21871</v>
      </c>
    </row>
    <row r="25" spans="1:5" x14ac:dyDescent="0.25">
      <c r="A25" s="8">
        <v>2021</v>
      </c>
      <c r="B25" s="11">
        <f>SUMIFS(Concentrado!C$2:C850,Concentrado!$A$2:$A850,"="&amp;$A25,Concentrado!$B$2:$B850, "=Tabasco")</f>
        <v>10874</v>
      </c>
      <c r="C25" s="11">
        <f>SUMIFS(Concentrado!D$2:D850,Concentrado!$A$2:$A850,"="&amp;$A25,Concentrado!$B$2:$B850, "=Tabasco")</f>
        <v>8315</v>
      </c>
      <c r="D25" s="11">
        <f>SUMIFS(Concentrado!E$2:E850,Concentrado!$A$2:$A850,"="&amp;$A25,Concentrado!$B$2:$B850, "=Tabasco")</f>
        <v>0</v>
      </c>
      <c r="E25" s="11">
        <f>SUMIFS(Concentrado!F$2:F850,Concentrado!$A$2:$A850,"="&amp;$A25,Concentrado!$B$2:$B850, "=Tabasco")</f>
        <v>19189</v>
      </c>
    </row>
    <row r="26" spans="1:5" x14ac:dyDescent="0.25">
      <c r="A26" s="8">
        <v>2022</v>
      </c>
      <c r="B26" s="11">
        <f>SUMIFS(Concentrado!C$2:C851,Concentrado!$A$2:$A851,"="&amp;$A26,Concentrado!$B$2:$B851, "=Tabasco")</f>
        <v>8413</v>
      </c>
      <c r="C26" s="11">
        <f>SUMIFS(Concentrado!D$2:D851,Concentrado!$A$2:$A851,"="&amp;$A26,Concentrado!$B$2:$B851, "=Tabasco")</f>
        <v>6572</v>
      </c>
      <c r="D26" s="11">
        <f>SUMIFS(Concentrado!E$2:E851,Concentrado!$A$2:$A851,"="&amp;$A26,Concentrado!$B$2:$B851, "=Tabasco")</f>
        <v>3</v>
      </c>
      <c r="E26" s="11">
        <f>SUMIFS(Concentrado!F$2:F851,Concentrado!$A$2:$A851,"="&amp;$A26,Concentrado!$B$2:$B851, "=Tabasco")</f>
        <v>14988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SUMIFS(Concentrado!C$2:C$826,Concentrado!$A$2:$A$826,"="&amp;$A2,Concentrado!$B$2:$B$826, "=Aguascalientes")</f>
        <v>2064</v>
      </c>
      <c r="C2" s="11">
        <f>SUMIFS(Concentrado!D$2:D$826,Concentrado!$A$2:$A$826,"="&amp;$A2,Concentrado!$B$2:$B$826, "=Aguascalientes")</f>
        <v>1719</v>
      </c>
      <c r="D2" s="11">
        <f>SUMIFS(Concentrado!E$2:E$826,Concentrado!$A$2:$A$826,"="&amp;$A2,Concentrado!$B$2:$B$826, "=Aguascalientes")</f>
        <v>0</v>
      </c>
      <c r="E2" s="11">
        <f>SUMIFS(Concentrado!F$2:F$826,Concentrado!$A$2:$A$826,"="&amp;$A2,Concentrado!$B$2:$B$826, "=Aguascalientes")</f>
        <v>3783</v>
      </c>
    </row>
    <row r="3" spans="1:5" x14ac:dyDescent="0.25">
      <c r="A3" s="8">
        <v>1999</v>
      </c>
      <c r="B3" s="11">
        <f>SUMIFS(Concentrado!C$2:C$826,Concentrado!$A$2:$A$826,"="&amp;$A3,Concentrado!$B$2:$B$826, "=Aguascalientes")</f>
        <v>2135</v>
      </c>
      <c r="C3" s="11">
        <f>SUMIFS(Concentrado!D$2:D$826,Concentrado!$A$2:$A$826,"="&amp;$A3,Concentrado!$B$2:$B$826, "=Aguascalientes")</f>
        <v>1780</v>
      </c>
      <c r="D3" s="11">
        <f>SUMIFS(Concentrado!E$2:E$826,Concentrado!$A$2:$A$826,"="&amp;$A3,Concentrado!$B$2:$B$826, "=Aguascalientes")</f>
        <v>2</v>
      </c>
      <c r="E3" s="11">
        <f>SUMIFS(Concentrado!F$2:F$826,Concentrado!$A$2:$A$826,"="&amp;$A3,Concentrado!$B$2:$B$826, "=Aguascalientes")</f>
        <v>3917</v>
      </c>
    </row>
    <row r="4" spans="1:5" x14ac:dyDescent="0.25">
      <c r="A4" s="8">
        <v>2000</v>
      </c>
      <c r="B4" s="11">
        <f>SUMIFS(Concentrado!C$2:C$826,Concentrado!$A$2:$A$826,"="&amp;$A4,Concentrado!$B$2:$B$826, "=Aguascalientes")</f>
        <v>2008</v>
      </c>
      <c r="C4" s="11">
        <f>SUMIFS(Concentrado!D$2:D$826,Concentrado!$A$2:$A$826,"="&amp;$A4,Concentrado!$B$2:$B$826, "=Aguascalientes")</f>
        <v>1719</v>
      </c>
      <c r="D4" s="11">
        <f>SUMIFS(Concentrado!E$2:E$826,Concentrado!$A$2:$A$826,"="&amp;$A4,Concentrado!$B$2:$B$826, "=Aguascalientes")</f>
        <v>1</v>
      </c>
      <c r="E4" s="11">
        <f>SUMIFS(Concentrado!F$2:F$826,Concentrado!$A$2:$A$826,"="&amp;$A4,Concentrado!$B$2:$B$826, "=Aguascalientes")</f>
        <v>3728</v>
      </c>
    </row>
    <row r="5" spans="1:5" x14ac:dyDescent="0.25">
      <c r="A5" s="8">
        <v>2001</v>
      </c>
      <c r="B5" s="11">
        <f>SUMIFS(Concentrado!C$2:C$826,Concentrado!$A$2:$A$826,"="&amp;$A5,Concentrado!$B$2:$B$826, "=Aguascalientes")</f>
        <v>2025</v>
      </c>
      <c r="C5" s="11">
        <f>SUMIFS(Concentrado!D$2:D$826,Concentrado!$A$2:$A$826,"="&amp;$A5,Concentrado!$B$2:$B$826, "=Aguascalientes")</f>
        <v>1799</v>
      </c>
      <c r="D5" s="11">
        <f>SUMIFS(Concentrado!E$2:E$826,Concentrado!$A$2:$A$826,"="&amp;$A5,Concentrado!$B$2:$B$826, "=Aguascalientes")</f>
        <v>2</v>
      </c>
      <c r="E5" s="11">
        <f>SUMIFS(Concentrado!F$2:F$826,Concentrado!$A$2:$A$826,"="&amp;$A5,Concentrado!$B$2:$B$826, "=Aguascalientes")</f>
        <v>3826</v>
      </c>
    </row>
    <row r="6" spans="1:5" x14ac:dyDescent="0.25">
      <c r="A6" s="8">
        <v>2002</v>
      </c>
      <c r="B6" s="11">
        <f>SUMIFS(Concentrado!C$2:C$826,Concentrado!$A$2:$A$826,"="&amp;$A6,Concentrado!$B$2:$B$826, "=Aguascalientes")</f>
        <v>2277</v>
      </c>
      <c r="C6" s="11">
        <f>SUMIFS(Concentrado!D$2:D$826,Concentrado!$A$2:$A$826,"="&amp;$A6,Concentrado!$B$2:$B$826, "=Aguascalientes")</f>
        <v>2018</v>
      </c>
      <c r="D6" s="11">
        <f>SUMIFS(Concentrado!E$2:E$826,Concentrado!$A$2:$A$826,"="&amp;$A6,Concentrado!$B$2:$B$826, "=Aguascalientes")</f>
        <v>6</v>
      </c>
      <c r="E6" s="11">
        <f>SUMIFS(Concentrado!F$2:F$826,Concentrado!$A$2:$A$826,"="&amp;$A6,Concentrado!$B$2:$B$826, "=Aguascalientes")</f>
        <v>4301</v>
      </c>
    </row>
    <row r="7" spans="1:5" x14ac:dyDescent="0.25">
      <c r="A7" s="8">
        <v>2003</v>
      </c>
      <c r="B7" s="11">
        <f>SUMIFS(Concentrado!C$2:C$826,Concentrado!$A$2:$A$826,"="&amp;$A7,Concentrado!$B$2:$B$826, "=Aguascalientes")</f>
        <v>2283</v>
      </c>
      <c r="C7" s="11">
        <f>SUMIFS(Concentrado!D$2:D$826,Concentrado!$A$2:$A$826,"="&amp;$A7,Concentrado!$B$2:$B$826, "=Aguascalientes")</f>
        <v>2008</v>
      </c>
      <c r="D7" s="11">
        <f>SUMIFS(Concentrado!E$2:E$826,Concentrado!$A$2:$A$826,"="&amp;$A7,Concentrado!$B$2:$B$826, "=Aguascalientes")</f>
        <v>2</v>
      </c>
      <c r="E7" s="11">
        <f>SUMIFS(Concentrado!F$2:F$826,Concentrado!$A$2:$A$826,"="&amp;$A7,Concentrado!$B$2:$B$826, "=Aguascalientes")</f>
        <v>4293</v>
      </c>
    </row>
    <row r="8" spans="1:5" x14ac:dyDescent="0.25">
      <c r="A8" s="8">
        <v>2004</v>
      </c>
      <c r="B8" s="11">
        <f>SUMIFS(Concentrado!C$2:C$826,Concentrado!$A$2:$A$826,"="&amp;$A8,Concentrado!$B$2:$B$826, "=Aguascalientes")</f>
        <v>2299</v>
      </c>
      <c r="C8" s="11">
        <f>SUMIFS(Concentrado!D$2:D$826,Concentrado!$A$2:$A$826,"="&amp;$A8,Concentrado!$B$2:$B$826, "=Aguascalientes")</f>
        <v>1938</v>
      </c>
      <c r="D8" s="11">
        <f>SUMIFS(Concentrado!E$2:E$826,Concentrado!$A$2:$A$826,"="&amp;$A8,Concentrado!$B$2:$B$826, "=Aguascalientes")</f>
        <v>5</v>
      </c>
      <c r="E8" s="11">
        <f>SUMIFS(Concentrado!F$2:F$826,Concentrado!$A$2:$A$826,"="&amp;$A8,Concentrado!$B$2:$B$826, "=Aguascalientes")</f>
        <v>4242</v>
      </c>
    </row>
    <row r="9" spans="1:5" x14ac:dyDescent="0.25">
      <c r="A9" s="8">
        <v>2005</v>
      </c>
      <c r="B9" s="11">
        <f>SUMIFS(Concentrado!C$2:C$826,Concentrado!$A$2:$A$826,"="&amp;$A9,Concentrado!$B$2:$B$826, "=Aguascalientes")</f>
        <v>2291</v>
      </c>
      <c r="C9" s="11">
        <f>SUMIFS(Concentrado!D$2:D$826,Concentrado!$A$2:$A$826,"="&amp;$A9,Concentrado!$B$2:$B$826, "=Aguascalientes")</f>
        <v>2138</v>
      </c>
      <c r="D9" s="11">
        <f>SUMIFS(Concentrado!E$2:E$826,Concentrado!$A$2:$A$826,"="&amp;$A9,Concentrado!$B$2:$B$826, "=Aguascalientes")</f>
        <v>2</v>
      </c>
      <c r="E9" s="11">
        <f>SUMIFS(Concentrado!F$2:F$826,Concentrado!$A$2:$A$826,"="&amp;$A9,Concentrado!$B$2:$B$826, "=Aguascalientes")</f>
        <v>4431</v>
      </c>
    </row>
    <row r="10" spans="1:5" x14ac:dyDescent="0.25">
      <c r="A10" s="8">
        <v>2006</v>
      </c>
      <c r="B10" s="11">
        <f>SUMIFS(Concentrado!C$2:C$826,Concentrado!$A$2:$A$826,"="&amp;$A10,Concentrado!$B$2:$B$826, "=Aguascalientes")</f>
        <v>2453</v>
      </c>
      <c r="C10" s="11">
        <f>SUMIFS(Concentrado!D$2:D$826,Concentrado!$A$2:$A$826,"="&amp;$A10,Concentrado!$B$2:$B$826, "=Aguascalientes")</f>
        <v>2030</v>
      </c>
      <c r="D10" s="11">
        <f>SUMIFS(Concentrado!E$2:E$826,Concentrado!$A$2:$A$826,"="&amp;$A10,Concentrado!$B$2:$B$826, "=Aguascalientes")</f>
        <v>5</v>
      </c>
      <c r="E10" s="11">
        <f>SUMIFS(Concentrado!F$2:F$826,Concentrado!$A$2:$A$826,"="&amp;$A10,Concentrado!$B$2:$B$826, "=Aguascalientes")</f>
        <v>4488</v>
      </c>
    </row>
    <row r="11" spans="1:5" x14ac:dyDescent="0.25">
      <c r="A11" s="8">
        <v>2007</v>
      </c>
      <c r="B11" s="11">
        <f>SUMIFS(Concentrado!C$2:C$826,Concentrado!$A$2:$A$826,"="&amp;$A11,Concentrado!$B$2:$B$826, "=Aguascalientes")</f>
        <v>2600</v>
      </c>
      <c r="C11" s="11">
        <f>SUMIFS(Concentrado!D$2:D$826,Concentrado!$A$2:$A$826,"="&amp;$A11,Concentrado!$B$2:$B$826, "=Aguascalientes")</f>
        <v>2089</v>
      </c>
      <c r="D11" s="11">
        <f>SUMIFS(Concentrado!E$2:E$826,Concentrado!$A$2:$A$826,"="&amp;$A11,Concentrado!$B$2:$B$826, "=Aguascalientes")</f>
        <v>5</v>
      </c>
      <c r="E11" s="11">
        <f>SUMIFS(Concentrado!F$2:F$826,Concentrado!$A$2:$A$826,"="&amp;$A11,Concentrado!$B$2:$B$826, "=Aguascalientes")</f>
        <v>4694</v>
      </c>
    </row>
    <row r="12" spans="1:5" x14ac:dyDescent="0.25">
      <c r="A12" s="8">
        <v>2008</v>
      </c>
      <c r="B12" s="11">
        <f>SUMIFS(Concentrado!C$2:C$826,Concentrado!$A$2:$A$826,"="&amp;$A12,Concentrado!$B$2:$B$826, "=Aguascalientes")</f>
        <v>2689</v>
      </c>
      <c r="C12" s="11">
        <f>SUMIFS(Concentrado!D$2:D$826,Concentrado!$A$2:$A$826,"="&amp;$A12,Concentrado!$B$2:$B$826, "=Aguascalientes")</f>
        <v>2261</v>
      </c>
      <c r="D12" s="11">
        <f>SUMIFS(Concentrado!E$2:E$826,Concentrado!$A$2:$A$826,"="&amp;$A12,Concentrado!$B$2:$B$826, "=Aguascalientes")</f>
        <v>5</v>
      </c>
      <c r="E12" s="11">
        <f>SUMIFS(Concentrado!F$2:F$826,Concentrado!$A$2:$A$826,"="&amp;$A12,Concentrado!$B$2:$B$826, "=Aguascalientes")</f>
        <v>4955</v>
      </c>
    </row>
    <row r="13" spans="1:5" x14ac:dyDescent="0.25">
      <c r="A13" s="8">
        <v>2009</v>
      </c>
      <c r="B13" s="11">
        <f>SUMIFS(Concentrado!C$2:C$826,Concentrado!$A$2:$A$826,"="&amp;$A13,Concentrado!$B$2:$B$826, "=Aguascalientes")</f>
        <v>2685</v>
      </c>
      <c r="C13" s="11">
        <f>SUMIFS(Concentrado!D$2:D$826,Concentrado!$A$2:$A$826,"="&amp;$A13,Concentrado!$B$2:$B$826, "=Aguascalientes")</f>
        <v>2300</v>
      </c>
      <c r="D13" s="11">
        <f>SUMIFS(Concentrado!E$2:E$826,Concentrado!$A$2:$A$826,"="&amp;$A13,Concentrado!$B$2:$B$826, "=Aguascalientes")</f>
        <v>2</v>
      </c>
      <c r="E13" s="11">
        <f>SUMIFS(Concentrado!F$2:F$826,Concentrado!$A$2:$A$826,"="&amp;$A13,Concentrado!$B$2:$B$826, "=Aguascalientes")</f>
        <v>4987</v>
      </c>
    </row>
    <row r="14" spans="1:5" x14ac:dyDescent="0.25">
      <c r="A14" s="8">
        <v>2010</v>
      </c>
      <c r="B14" s="11">
        <f>SUMIFS(Concentrado!C$2:C$826,Concentrado!$A$2:$A$826,"="&amp;$A14,Concentrado!$B$2:$B$826, "=Aguascalientes")</f>
        <v>2721</v>
      </c>
      <c r="C14" s="11">
        <f>SUMIFS(Concentrado!D$2:D$826,Concentrado!$A$2:$A$826,"="&amp;$A14,Concentrado!$B$2:$B$826, "=Aguascalientes")</f>
        <v>2449</v>
      </c>
      <c r="D14" s="11">
        <f>SUMIFS(Concentrado!E$2:E$826,Concentrado!$A$2:$A$826,"="&amp;$A14,Concentrado!$B$2:$B$826, "=Aguascalientes")</f>
        <v>7</v>
      </c>
      <c r="E14" s="11">
        <f>SUMIFS(Concentrado!F$2:F$826,Concentrado!$A$2:$A$826,"="&amp;$A14,Concentrado!$B$2:$B$826, "=Aguascalientes")</f>
        <v>5177</v>
      </c>
    </row>
    <row r="15" spans="1:5" x14ac:dyDescent="0.25">
      <c r="A15" s="8">
        <v>2011</v>
      </c>
      <c r="B15" s="11">
        <f>SUMIFS(Concentrado!C$2:C$826,Concentrado!$A$2:$A$826,"="&amp;$A15,Concentrado!$B$2:$B$826, "=Aguascalientes")</f>
        <v>2679</v>
      </c>
      <c r="C15" s="11">
        <f>SUMIFS(Concentrado!D$2:D$826,Concentrado!$A$2:$A$826,"="&amp;$A15,Concentrado!$B$2:$B$826, "=Aguascalientes")</f>
        <v>2253</v>
      </c>
      <c r="D15" s="11">
        <f>SUMIFS(Concentrado!E$2:E$826,Concentrado!$A$2:$A$826,"="&amp;$A15,Concentrado!$B$2:$B$826, "=Aguascalientes")</f>
        <v>2</v>
      </c>
      <c r="E15" s="11">
        <f>SUMIFS(Concentrado!F$2:F$826,Concentrado!$A$2:$A$826,"="&amp;$A15,Concentrado!$B$2:$B$826, "=Aguascalientes")</f>
        <v>4934</v>
      </c>
    </row>
    <row r="16" spans="1:5" x14ac:dyDescent="0.25">
      <c r="A16" s="8">
        <v>2012</v>
      </c>
      <c r="B16" s="11">
        <f>SUMIFS(Concentrado!C$2:C$826,Concentrado!$A$2:$A$826,"="&amp;$A16,Concentrado!$B$2:$B$826, "=Aguascalientes")</f>
        <v>2834</v>
      </c>
      <c r="C16" s="11">
        <f>SUMIFS(Concentrado!D$2:D$826,Concentrado!$A$2:$A$826,"="&amp;$A16,Concentrado!$B$2:$B$826, "=Aguascalientes")</f>
        <v>2430</v>
      </c>
      <c r="D16" s="11">
        <f>SUMIFS(Concentrado!E$2:E$826,Concentrado!$A$2:$A$826,"="&amp;$A16,Concentrado!$B$2:$B$826, "=Aguascalientes")</f>
        <v>3</v>
      </c>
      <c r="E16" s="11">
        <f>SUMIFS(Concentrado!F$2:F$826,Concentrado!$A$2:$A$826,"="&amp;$A16,Concentrado!$B$2:$B$826, "=Aguascalientes")</f>
        <v>5267</v>
      </c>
    </row>
    <row r="17" spans="1:5" x14ac:dyDescent="0.25">
      <c r="A17" s="8">
        <v>2013</v>
      </c>
      <c r="B17" s="11">
        <f>SUMIFS(Concentrado!C$2:C$826,Concentrado!$A$2:$A$826,"="&amp;$A17,Concentrado!$B$2:$B$826, "=Aguascalientes")</f>
        <v>2971</v>
      </c>
      <c r="C17" s="11">
        <f>SUMIFS(Concentrado!D$2:D$826,Concentrado!$A$2:$A$826,"="&amp;$A17,Concentrado!$B$2:$B$826, "=Aguascalientes")</f>
        <v>2547</v>
      </c>
      <c r="D17" s="11">
        <f>SUMIFS(Concentrado!E$2:E$826,Concentrado!$A$2:$A$826,"="&amp;$A17,Concentrado!$B$2:$B$826, "=Aguascalientes")</f>
        <v>4</v>
      </c>
      <c r="E17" s="11">
        <f>SUMIFS(Concentrado!F$2:F$826,Concentrado!$A$2:$A$826,"="&amp;$A17,Concentrado!$B$2:$B$826, "=Aguascalientes")</f>
        <v>5522</v>
      </c>
    </row>
    <row r="18" spans="1:5" x14ac:dyDescent="0.25">
      <c r="A18" s="8">
        <v>2014</v>
      </c>
      <c r="B18" s="11">
        <f>SUMIFS(Concentrado!C$2:C$826,Concentrado!$A$2:$A$826,"="&amp;$A18,Concentrado!$B$2:$B$826, "=Aguascalientes")</f>
        <v>3100</v>
      </c>
      <c r="C18" s="11">
        <f>SUMIFS(Concentrado!D$2:D$826,Concentrado!$A$2:$A$826,"="&amp;$A18,Concentrado!$B$2:$B$826, "=Aguascalientes")</f>
        <v>2464</v>
      </c>
      <c r="D18" s="11">
        <f>SUMIFS(Concentrado!E$2:E$826,Concentrado!$A$2:$A$826,"="&amp;$A18,Concentrado!$B$2:$B$826, "=Aguascalientes")</f>
        <v>3</v>
      </c>
      <c r="E18" s="11">
        <f>SUMIFS(Concentrado!F$2:F$826,Concentrado!$A$2:$A$826,"="&amp;$A18,Concentrado!$B$2:$B$826, "=Aguascalientes")</f>
        <v>5567</v>
      </c>
    </row>
    <row r="19" spans="1:5" x14ac:dyDescent="0.25">
      <c r="A19" s="8">
        <v>2015</v>
      </c>
      <c r="B19" s="11">
        <f>SUMIFS(Concentrado!C$2:C$826,Concentrado!$A$2:$A$826,"="&amp;$A19,Concentrado!$B$2:$B$826, "=Aguascalientes")</f>
        <v>3067</v>
      </c>
      <c r="C19" s="11">
        <f>SUMIFS(Concentrado!D$2:D$826,Concentrado!$A$2:$A$826,"="&amp;$A19,Concentrado!$B$2:$B$826, "=Aguascalientes")</f>
        <v>2568</v>
      </c>
      <c r="D19" s="11">
        <f>SUMIFS(Concentrado!E$2:E$826,Concentrado!$A$2:$A$826,"="&amp;$A19,Concentrado!$B$2:$B$826, "=Aguascalientes")</f>
        <v>1</v>
      </c>
      <c r="E19" s="11">
        <f>SUMIFS(Concentrado!F$2:F$826,Concentrado!$A$2:$A$826,"="&amp;$A19,Concentrado!$B$2:$B$826, "=Aguascalientes")</f>
        <v>5636</v>
      </c>
    </row>
    <row r="20" spans="1:5" x14ac:dyDescent="0.25">
      <c r="A20" s="8">
        <v>2016</v>
      </c>
      <c r="B20" s="11">
        <f>SUMIFS(Concentrado!C$2:C$826,Concentrado!$A$2:$A$826,"="&amp;$A20,Concentrado!$B$2:$B$826, "=Aguascalientes")</f>
        <v>3198</v>
      </c>
      <c r="C20" s="11">
        <f>SUMIFS(Concentrado!D$2:D$826,Concentrado!$A$2:$A$826,"="&amp;$A20,Concentrado!$B$2:$B$826, "=Aguascalientes")</f>
        <v>2711</v>
      </c>
      <c r="D20" s="11">
        <f>SUMIFS(Concentrado!E$2:E$826,Concentrado!$A$2:$A$826,"="&amp;$A20,Concentrado!$B$2:$B$826, "=Aguascalientes")</f>
        <v>1</v>
      </c>
      <c r="E20" s="11">
        <f>SUMIFS(Concentrado!F$2:F$826,Concentrado!$A$2:$A$826,"="&amp;$A20,Concentrado!$B$2:$B$826, "=Aguascalientes")</f>
        <v>5910</v>
      </c>
    </row>
    <row r="21" spans="1:5" x14ac:dyDescent="0.25">
      <c r="A21" s="8">
        <v>2017</v>
      </c>
      <c r="B21" s="11">
        <f>SUMIFS(Concentrado!C$2:C$826,Concentrado!$A$2:$A$826,"="&amp;$A21,Concentrado!$B$2:$B$826, "=Aguascalientes")</f>
        <v>3374</v>
      </c>
      <c r="C21" s="11">
        <f>SUMIFS(Concentrado!D$2:D$826,Concentrado!$A$2:$A$826,"="&amp;$A21,Concentrado!$B$2:$B$826, "=Aguascalientes")</f>
        <v>2783</v>
      </c>
      <c r="D21" s="11">
        <f>SUMIFS(Concentrado!E$2:E$826,Concentrado!$A$2:$A$826,"="&amp;$A21,Concentrado!$B$2:$B$826, "=Aguascalientes")</f>
        <v>1</v>
      </c>
      <c r="E21" s="11">
        <f>SUMIFS(Concentrado!F$2:F$826,Concentrado!$A$2:$A$826,"="&amp;$A21,Concentrado!$B$2:$B$826, "=Aguascalientes")</f>
        <v>6158</v>
      </c>
    </row>
    <row r="22" spans="1:5" x14ac:dyDescent="0.25">
      <c r="A22" s="8">
        <v>2018</v>
      </c>
      <c r="B22" s="11">
        <f>SUMIFS(Concentrado!C$2:C$826,Concentrado!$A$2:$A$826,"="&amp;$A22,Concentrado!$B$2:$B$826, "=Aguascalientes")</f>
        <v>3433</v>
      </c>
      <c r="C22" s="11">
        <f>SUMIFS(Concentrado!D$2:D$826,Concentrado!$A$2:$A$826,"="&amp;$A22,Concentrado!$B$2:$B$826, "=Aguascalientes")</f>
        <v>2792</v>
      </c>
      <c r="D22" s="11">
        <f>SUMIFS(Concentrado!E$2:E$826,Concentrado!$A$2:$A$826,"="&amp;$A22,Concentrado!$B$2:$B$826, "=Aguascalientes")</f>
        <v>1</v>
      </c>
      <c r="E22" s="11">
        <f>SUMIFS(Concentrado!F$2:F$826,Concentrado!$A$2:$A$826,"="&amp;$A22,Concentrado!$B$2:$B$826, "=Aguascalientes")</f>
        <v>6226</v>
      </c>
    </row>
    <row r="23" spans="1:5" x14ac:dyDescent="0.25">
      <c r="A23" s="8">
        <v>2019</v>
      </c>
      <c r="B23" s="11">
        <f>SUMIFS(Concentrado!C$2:C$826,Concentrado!$A$2:$A$826,"="&amp;$A23,Concentrado!$B$2:$B$826, "=Aguascalientes")</f>
        <v>3732</v>
      </c>
      <c r="C23" s="11">
        <f>SUMIFS(Concentrado!D$2:D$826,Concentrado!$A$2:$A$826,"="&amp;$A23,Concentrado!$B$2:$B$826, "=Aguascalientes")</f>
        <v>3033</v>
      </c>
      <c r="D23" s="11">
        <f>SUMIFS(Concentrado!E$2:E$826,Concentrado!$A$2:$A$826,"="&amp;$A23,Concentrado!$B$2:$B$826, "=Aguascalientes")</f>
        <v>3</v>
      </c>
      <c r="E23" s="11">
        <f>SUMIFS(Concentrado!F$2:F$826,Concentrado!$A$2:$A$826,"="&amp;$A23,Concentrado!$B$2:$B$826, "=Aguascalientes")</f>
        <v>6768</v>
      </c>
    </row>
    <row r="24" spans="1:5" x14ac:dyDescent="0.25">
      <c r="A24" s="8">
        <v>2020</v>
      </c>
      <c r="B24" s="11">
        <f>SUMIFS(Concentrado!C$2:C$826,Concentrado!$A$2:$A$826,"="&amp;$A24,Concentrado!$B$2:$B$826, "=Aguascalientes")</f>
        <v>5578</v>
      </c>
      <c r="C24" s="11">
        <f>SUMIFS(Concentrado!D$2:D$826,Concentrado!$A$2:$A$826,"="&amp;$A24,Concentrado!$B$2:$B$826, "=Aguascalientes")</f>
        <v>3968</v>
      </c>
      <c r="D24" s="11">
        <f>SUMIFS(Concentrado!E$2:E$826,Concentrado!$A$2:$A$826,"="&amp;$A24,Concentrado!$B$2:$B$826, "=Aguascalientes")</f>
        <v>2</v>
      </c>
      <c r="E24" s="11">
        <f>SUMIFS(Concentrado!F$2:F$826,Concentrado!$A$2:$A$826,"="&amp;$A24,Concentrado!$B$2:$B$826, "=Aguascalientes")</f>
        <v>9548</v>
      </c>
    </row>
    <row r="25" spans="1:5" x14ac:dyDescent="0.25">
      <c r="A25" s="8">
        <v>2021</v>
      </c>
      <c r="B25" s="11">
        <f>SUMIFS(Concentrado!C$2:C$826,Concentrado!$A$2:$A$826,"="&amp;$A25,Concentrado!$B$2:$B$826, "=Aguascalientes")</f>
        <v>5457</v>
      </c>
      <c r="C25" s="11">
        <f>SUMIFS(Concentrado!D$2:D$826,Concentrado!$A$2:$A$826,"="&amp;$A25,Concentrado!$B$2:$B$826, "=Aguascalientes")</f>
        <v>4255</v>
      </c>
      <c r="D25" s="11">
        <f>SUMIFS(Concentrado!E$2:E$826,Concentrado!$A$2:$A$826,"="&amp;$A25,Concentrado!$B$2:$B$826, "=Aguascalientes")</f>
        <v>0</v>
      </c>
      <c r="E25" s="11">
        <f>SUMIFS(Concentrado!F$2:F$826,Concentrado!$A$2:$A$826,"="&amp;$A25,Concentrado!$B$2:$B$826, "=Aguascalientes")</f>
        <v>9712</v>
      </c>
    </row>
    <row r="26" spans="1:5" x14ac:dyDescent="0.25">
      <c r="A26" s="8">
        <v>2022</v>
      </c>
      <c r="B26" s="11">
        <f>SUMIFS(Concentrado!C$2:C$826,Concentrado!$A$2:$A$826,"="&amp;$A26,Concentrado!$B$2:$B$826, "=Aguascalientes")</f>
        <v>4469</v>
      </c>
      <c r="C26" s="11">
        <f>SUMIFS(Concentrado!D$2:D$826,Concentrado!$A$2:$A$826,"="&amp;$A26,Concentrado!$B$2:$B$826, "=Aguascalientes")</f>
        <v>3612</v>
      </c>
      <c r="D26" s="11">
        <f>SUMIFS(Concentrado!E$2:E$826,Concentrado!$A$2:$A$826,"="&amp;$A26,Concentrado!$B$2:$B$826, "=Aguascalientes")</f>
        <v>0</v>
      </c>
      <c r="E26" s="11">
        <f>SUMIFS(Concentrado!F$2:F$826,Concentrado!$A$2:$A$826,"="&amp;$A26,Concentrado!$B$2:$B$826, "=Aguascalientes")</f>
        <v>8081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"=Tamaulipas")</f>
        <v>6577</v>
      </c>
      <c r="C2" s="11">
        <f>SUMIFS(Concentrado!D$2:D827,Concentrado!$A$2:$A827,"="&amp;$A2,Concentrado!$B$2:$B827, "=Tamaulipas")</f>
        <v>4964</v>
      </c>
      <c r="D2" s="11">
        <f>SUMIFS(Concentrado!E$2:E827,Concentrado!$A$2:$A827,"="&amp;$A2,Concentrado!$B$2:$B827, "=Tamaulipas")</f>
        <v>7</v>
      </c>
      <c r="E2" s="11">
        <f>SUMIFS(Concentrado!F$2:F827,Concentrado!$A$2:$A827,"="&amp;$A2,Concentrado!$B$2:$B827, "=Tamaulipas")</f>
        <v>11548</v>
      </c>
    </row>
    <row r="3" spans="1:5" x14ac:dyDescent="0.25">
      <c r="A3" s="8">
        <v>1999</v>
      </c>
      <c r="B3" s="11">
        <f>SUMIFS(Concentrado!C$2:C828,Concentrado!$A$2:$A828,"="&amp;$A3,Concentrado!$B$2:$B828, "=Tamaulipas")</f>
        <v>6471</v>
      </c>
      <c r="C3" s="11">
        <f>SUMIFS(Concentrado!D$2:D828,Concentrado!$A$2:$A828,"="&amp;$A3,Concentrado!$B$2:$B828, "=Tamaulipas")</f>
        <v>5082</v>
      </c>
      <c r="D3" s="11">
        <f>SUMIFS(Concentrado!E$2:E828,Concentrado!$A$2:$A828,"="&amp;$A3,Concentrado!$B$2:$B828, "=Tamaulipas")</f>
        <v>10</v>
      </c>
      <c r="E3" s="11">
        <f>SUMIFS(Concentrado!F$2:F828,Concentrado!$A$2:$A828,"="&amp;$A3,Concentrado!$B$2:$B828, "=Tamaulipas")</f>
        <v>11563</v>
      </c>
    </row>
    <row r="4" spans="1:5" x14ac:dyDescent="0.25">
      <c r="A4" s="8">
        <v>2000</v>
      </c>
      <c r="B4" s="11">
        <f>SUMIFS(Concentrado!C$2:C829,Concentrado!$A$2:$A829,"="&amp;$A4,Concentrado!$B$2:$B829, "=Tamaulipas")</f>
        <v>6531</v>
      </c>
      <c r="C4" s="11">
        <f>SUMIFS(Concentrado!D$2:D829,Concentrado!$A$2:$A829,"="&amp;$A4,Concentrado!$B$2:$B829, "=Tamaulipas")</f>
        <v>5183</v>
      </c>
      <c r="D4" s="11">
        <f>SUMIFS(Concentrado!E$2:E829,Concentrado!$A$2:$A829,"="&amp;$A4,Concentrado!$B$2:$B829, "=Tamaulipas")</f>
        <v>5</v>
      </c>
      <c r="E4" s="11">
        <f>SUMIFS(Concentrado!F$2:F829,Concentrado!$A$2:$A829,"="&amp;$A4,Concentrado!$B$2:$B829, "=Tamaulipas")</f>
        <v>11719</v>
      </c>
    </row>
    <row r="5" spans="1:5" x14ac:dyDescent="0.25">
      <c r="A5" s="8">
        <v>2001</v>
      </c>
      <c r="B5" s="11">
        <f>SUMIFS(Concentrado!C$2:C830,Concentrado!$A$2:$A830,"="&amp;$A5,Concentrado!$B$2:$B830, "=Tamaulipas")</f>
        <v>6657</v>
      </c>
      <c r="C5" s="11">
        <f>SUMIFS(Concentrado!D$2:D830,Concentrado!$A$2:$A830,"="&amp;$A5,Concentrado!$B$2:$B830, "=Tamaulipas")</f>
        <v>5135</v>
      </c>
      <c r="D5" s="11">
        <f>SUMIFS(Concentrado!E$2:E830,Concentrado!$A$2:$A830,"="&amp;$A5,Concentrado!$B$2:$B830, "=Tamaulipas")</f>
        <v>4</v>
      </c>
      <c r="E5" s="11">
        <f>SUMIFS(Concentrado!F$2:F830,Concentrado!$A$2:$A830,"="&amp;$A5,Concentrado!$B$2:$B830, "=Tamaulipas")</f>
        <v>11796</v>
      </c>
    </row>
    <row r="6" spans="1:5" x14ac:dyDescent="0.25">
      <c r="A6" s="8">
        <v>2002</v>
      </c>
      <c r="B6" s="11">
        <f>SUMIFS(Concentrado!C$2:C831,Concentrado!$A$2:$A831,"="&amp;$A6,Concentrado!$B$2:$B831, "=Tamaulipas")</f>
        <v>6790</v>
      </c>
      <c r="C6" s="11">
        <f>SUMIFS(Concentrado!D$2:D831,Concentrado!$A$2:$A831,"="&amp;$A6,Concentrado!$B$2:$B831, "=Tamaulipas")</f>
        <v>5172</v>
      </c>
      <c r="D6" s="11">
        <f>SUMIFS(Concentrado!E$2:E831,Concentrado!$A$2:$A831,"="&amp;$A6,Concentrado!$B$2:$B831, "=Tamaulipas")</f>
        <v>8</v>
      </c>
      <c r="E6" s="11">
        <f>SUMIFS(Concentrado!F$2:F831,Concentrado!$A$2:$A831,"="&amp;$A6,Concentrado!$B$2:$B831, "=Tamaulipas")</f>
        <v>11970</v>
      </c>
    </row>
    <row r="7" spans="1:5" x14ac:dyDescent="0.25">
      <c r="A7" s="8">
        <v>2003</v>
      </c>
      <c r="B7" s="11">
        <f>SUMIFS(Concentrado!C$2:C832,Concentrado!$A$2:$A832,"="&amp;$A7,Concentrado!$B$2:$B832, "=Tamaulipas")</f>
        <v>7098</v>
      </c>
      <c r="C7" s="11">
        <f>SUMIFS(Concentrado!D$2:D832,Concentrado!$A$2:$A832,"="&amp;$A7,Concentrado!$B$2:$B832, "=Tamaulipas")</f>
        <v>5353</v>
      </c>
      <c r="D7" s="11">
        <f>SUMIFS(Concentrado!E$2:E832,Concentrado!$A$2:$A832,"="&amp;$A7,Concentrado!$B$2:$B832, "=Tamaulipas")</f>
        <v>11</v>
      </c>
      <c r="E7" s="11">
        <f>SUMIFS(Concentrado!F$2:F832,Concentrado!$A$2:$A832,"="&amp;$A7,Concentrado!$B$2:$B832, "=Tamaulipas")</f>
        <v>12462</v>
      </c>
    </row>
    <row r="8" spans="1:5" x14ac:dyDescent="0.25">
      <c r="A8" s="8">
        <v>2004</v>
      </c>
      <c r="B8" s="11">
        <f>SUMIFS(Concentrado!C$2:C833,Concentrado!$A$2:$A833,"="&amp;$A8,Concentrado!$B$2:$B833, "=Tamaulipas")</f>
        <v>7323</v>
      </c>
      <c r="C8" s="11">
        <f>SUMIFS(Concentrado!D$2:D833,Concentrado!$A$2:$A833,"="&amp;$A8,Concentrado!$B$2:$B833, "=Tamaulipas")</f>
        <v>5641</v>
      </c>
      <c r="D8" s="11">
        <f>SUMIFS(Concentrado!E$2:E833,Concentrado!$A$2:$A833,"="&amp;$A8,Concentrado!$B$2:$B833, "=Tamaulipas")</f>
        <v>5</v>
      </c>
      <c r="E8" s="11">
        <f>SUMIFS(Concentrado!F$2:F833,Concentrado!$A$2:$A833,"="&amp;$A8,Concentrado!$B$2:$B833, "=Tamaulipas")</f>
        <v>12969</v>
      </c>
    </row>
    <row r="9" spans="1:5" x14ac:dyDescent="0.25">
      <c r="A9" s="8">
        <v>2005</v>
      </c>
      <c r="B9" s="11">
        <f>SUMIFS(Concentrado!C$2:C834,Concentrado!$A$2:$A834,"="&amp;$A9,Concentrado!$B$2:$B834, "=Tamaulipas")</f>
        <v>7590</v>
      </c>
      <c r="C9" s="11">
        <f>SUMIFS(Concentrado!D$2:D834,Concentrado!$A$2:$A834,"="&amp;$A9,Concentrado!$B$2:$B834, "=Tamaulipas")</f>
        <v>5884</v>
      </c>
      <c r="D9" s="11">
        <f>SUMIFS(Concentrado!E$2:E834,Concentrado!$A$2:$A834,"="&amp;$A9,Concentrado!$B$2:$B834, "=Tamaulipas")</f>
        <v>13</v>
      </c>
      <c r="E9" s="11">
        <f>SUMIFS(Concentrado!F$2:F834,Concentrado!$A$2:$A834,"="&amp;$A9,Concentrado!$B$2:$B834, "=Tamaulipas")</f>
        <v>13487</v>
      </c>
    </row>
    <row r="10" spans="1:5" x14ac:dyDescent="0.25">
      <c r="A10" s="8">
        <v>2006</v>
      </c>
      <c r="B10" s="11">
        <f>SUMIFS(Concentrado!C$2:C835,Concentrado!$A$2:$A835,"="&amp;$A10,Concentrado!$B$2:$B835, "=Tamaulipas")</f>
        <v>7936</v>
      </c>
      <c r="C10" s="11">
        <f>SUMIFS(Concentrado!D$2:D835,Concentrado!$A$2:$A835,"="&amp;$A10,Concentrado!$B$2:$B835, "=Tamaulipas")</f>
        <v>5912</v>
      </c>
      <c r="D10" s="11">
        <f>SUMIFS(Concentrado!E$2:E835,Concentrado!$A$2:$A835,"="&amp;$A10,Concentrado!$B$2:$B835, "=Tamaulipas")</f>
        <v>4</v>
      </c>
      <c r="E10" s="11">
        <f>SUMIFS(Concentrado!F$2:F835,Concentrado!$A$2:$A835,"="&amp;$A10,Concentrado!$B$2:$B835, "=Tamaulipas")</f>
        <v>13852</v>
      </c>
    </row>
    <row r="11" spans="1:5" x14ac:dyDescent="0.25">
      <c r="A11" s="8">
        <v>2007</v>
      </c>
      <c r="B11" s="11">
        <f>SUMIFS(Concentrado!C$2:C836,Concentrado!$A$2:$A836,"="&amp;$A11,Concentrado!$B$2:$B836, "=Tamaulipas")</f>
        <v>8099</v>
      </c>
      <c r="C11" s="11">
        <f>SUMIFS(Concentrado!D$2:D836,Concentrado!$A$2:$A836,"="&amp;$A11,Concentrado!$B$2:$B836, "=Tamaulipas")</f>
        <v>6187</v>
      </c>
      <c r="D11" s="11">
        <f>SUMIFS(Concentrado!E$2:E836,Concentrado!$A$2:$A836,"="&amp;$A11,Concentrado!$B$2:$B836, "=Tamaulipas")</f>
        <v>15</v>
      </c>
      <c r="E11" s="11">
        <f>SUMIFS(Concentrado!F$2:F836,Concentrado!$A$2:$A836,"="&amp;$A11,Concentrado!$B$2:$B836, "=Tamaulipas")</f>
        <v>14301</v>
      </c>
    </row>
    <row r="12" spans="1:5" x14ac:dyDescent="0.25">
      <c r="A12" s="8">
        <v>2008</v>
      </c>
      <c r="B12" s="11">
        <f>SUMIFS(Concentrado!C$2:C837,Concentrado!$A$2:$A837,"="&amp;$A12,Concentrado!$B$2:$B837, "=Tamaulipas")</f>
        <v>8510</v>
      </c>
      <c r="C12" s="11">
        <f>SUMIFS(Concentrado!D$2:D837,Concentrado!$A$2:$A837,"="&amp;$A12,Concentrado!$B$2:$B837, "=Tamaulipas")</f>
        <v>6357</v>
      </c>
      <c r="D12" s="11">
        <f>SUMIFS(Concentrado!E$2:E837,Concentrado!$A$2:$A837,"="&amp;$A12,Concentrado!$B$2:$B837, "=Tamaulipas")</f>
        <v>3</v>
      </c>
      <c r="E12" s="11">
        <f>SUMIFS(Concentrado!F$2:F837,Concentrado!$A$2:$A837,"="&amp;$A12,Concentrado!$B$2:$B837, "=Tamaulipas")</f>
        <v>14870</v>
      </c>
    </row>
    <row r="13" spans="1:5" x14ac:dyDescent="0.25">
      <c r="A13" s="8">
        <v>2009</v>
      </c>
      <c r="B13" s="11">
        <f>SUMIFS(Concentrado!C$2:C838,Concentrado!$A$2:$A838,"="&amp;$A13,Concentrado!$B$2:$B838, "=Tamaulipas")</f>
        <v>8816</v>
      </c>
      <c r="C13" s="11">
        <f>SUMIFS(Concentrado!D$2:D838,Concentrado!$A$2:$A838,"="&amp;$A13,Concentrado!$B$2:$B838, "=Tamaulipas")</f>
        <v>6879</v>
      </c>
      <c r="D13" s="11">
        <f>SUMIFS(Concentrado!E$2:E838,Concentrado!$A$2:$A838,"="&amp;$A13,Concentrado!$B$2:$B838, "=Tamaulipas")</f>
        <v>4</v>
      </c>
      <c r="E13" s="11">
        <f>SUMIFS(Concentrado!F$2:F838,Concentrado!$A$2:$A838,"="&amp;$A13,Concentrado!$B$2:$B838, "=Tamaulipas")</f>
        <v>15699</v>
      </c>
    </row>
    <row r="14" spans="1:5" x14ac:dyDescent="0.25">
      <c r="A14" s="8">
        <v>2010</v>
      </c>
      <c r="B14" s="11">
        <f>SUMIFS(Concentrado!C$2:C839,Concentrado!$A$2:$A839,"="&amp;$A14,Concentrado!$B$2:$B839, "=Tamaulipas")</f>
        <v>10079</v>
      </c>
      <c r="C14" s="11">
        <f>SUMIFS(Concentrado!D$2:D839,Concentrado!$A$2:$A839,"="&amp;$A14,Concentrado!$B$2:$B839, "=Tamaulipas")</f>
        <v>7109</v>
      </c>
      <c r="D14" s="11">
        <f>SUMIFS(Concentrado!E$2:E839,Concentrado!$A$2:$A839,"="&amp;$A14,Concentrado!$B$2:$B839, "=Tamaulipas")</f>
        <v>12</v>
      </c>
      <c r="E14" s="11">
        <f>SUMIFS(Concentrado!F$2:F839,Concentrado!$A$2:$A839,"="&amp;$A14,Concentrado!$B$2:$B839, "=Tamaulipas")</f>
        <v>17200</v>
      </c>
    </row>
    <row r="15" spans="1:5" x14ac:dyDescent="0.25">
      <c r="A15" s="8">
        <v>2011</v>
      </c>
      <c r="B15" s="11">
        <f>SUMIFS(Concentrado!C$2:C840,Concentrado!$A$2:$A840,"="&amp;$A15,Concentrado!$B$2:$B840, "=Tamaulipas")</f>
        <v>9932</v>
      </c>
      <c r="C15" s="11">
        <f>SUMIFS(Concentrado!D$2:D840,Concentrado!$A$2:$A840,"="&amp;$A15,Concentrado!$B$2:$B840, "=Tamaulipas")</f>
        <v>6903</v>
      </c>
      <c r="D15" s="11">
        <f>SUMIFS(Concentrado!E$2:E840,Concentrado!$A$2:$A840,"="&amp;$A15,Concentrado!$B$2:$B840, "=Tamaulipas")</f>
        <v>45</v>
      </c>
      <c r="E15" s="11">
        <f>SUMIFS(Concentrado!F$2:F840,Concentrado!$A$2:$A840,"="&amp;$A15,Concentrado!$B$2:$B840, "=Tamaulipas")</f>
        <v>16880</v>
      </c>
    </row>
    <row r="16" spans="1:5" x14ac:dyDescent="0.25">
      <c r="A16" s="8">
        <v>2012</v>
      </c>
      <c r="B16" s="11">
        <f>SUMIFS(Concentrado!C$2:C841,Concentrado!$A$2:$A841,"="&amp;$A16,Concentrado!$B$2:$B841, "=Tamaulipas")</f>
        <v>10533</v>
      </c>
      <c r="C16" s="11">
        <f>SUMIFS(Concentrado!D$2:D841,Concentrado!$A$2:$A841,"="&amp;$A16,Concentrado!$B$2:$B841, "=Tamaulipas")</f>
        <v>7279</v>
      </c>
      <c r="D16" s="11">
        <f>SUMIFS(Concentrado!E$2:E841,Concentrado!$A$2:$A841,"="&amp;$A16,Concentrado!$B$2:$B841, "=Tamaulipas")</f>
        <v>44</v>
      </c>
      <c r="E16" s="11">
        <f>SUMIFS(Concentrado!F$2:F841,Concentrado!$A$2:$A841,"="&amp;$A16,Concentrado!$B$2:$B841, "=Tamaulipas")</f>
        <v>17856</v>
      </c>
    </row>
    <row r="17" spans="1:5" x14ac:dyDescent="0.25">
      <c r="A17" s="8">
        <v>2013</v>
      </c>
      <c r="B17" s="11">
        <f>SUMIFS(Concentrado!C$2:C842,Concentrado!$A$2:$A842,"="&amp;$A17,Concentrado!$B$2:$B842, "=Tamaulipas")</f>
        <v>10371</v>
      </c>
      <c r="C17" s="11">
        <f>SUMIFS(Concentrado!D$2:D842,Concentrado!$A$2:$A842,"="&amp;$A17,Concentrado!$B$2:$B842, "=Tamaulipas")</f>
        <v>7752</v>
      </c>
      <c r="D17" s="11">
        <f>SUMIFS(Concentrado!E$2:E842,Concentrado!$A$2:$A842,"="&amp;$A17,Concentrado!$B$2:$B842, "=Tamaulipas")</f>
        <v>40</v>
      </c>
      <c r="E17" s="11">
        <f>SUMIFS(Concentrado!F$2:F842,Concentrado!$A$2:$A842,"="&amp;$A17,Concentrado!$B$2:$B842, "=Tamaulipas")</f>
        <v>18163</v>
      </c>
    </row>
    <row r="18" spans="1:5" x14ac:dyDescent="0.25">
      <c r="A18" s="8">
        <v>2014</v>
      </c>
      <c r="B18" s="11">
        <f>SUMIFS(Concentrado!C$2:C843,Concentrado!$A$2:$A843,"="&amp;$A18,Concentrado!$B$2:$B843, "=Tamaulipas")</f>
        <v>10514</v>
      </c>
      <c r="C18" s="11">
        <f>SUMIFS(Concentrado!D$2:D843,Concentrado!$A$2:$A843,"="&amp;$A18,Concentrado!$B$2:$B843, "=Tamaulipas")</f>
        <v>8040</v>
      </c>
      <c r="D18" s="11">
        <f>SUMIFS(Concentrado!E$2:E843,Concentrado!$A$2:$A843,"="&amp;$A18,Concentrado!$B$2:$B843, "=Tamaulipas")</f>
        <v>57</v>
      </c>
      <c r="E18" s="11">
        <f>SUMIFS(Concentrado!F$2:F843,Concentrado!$A$2:$A843,"="&amp;$A18,Concentrado!$B$2:$B843, "=Tamaulipas")</f>
        <v>18611</v>
      </c>
    </row>
    <row r="19" spans="1:5" x14ac:dyDescent="0.25">
      <c r="A19" s="8">
        <v>2015</v>
      </c>
      <c r="B19" s="11">
        <f>SUMIFS(Concentrado!C$2:C844,Concentrado!$A$2:$A844,"="&amp;$A19,Concentrado!$B$2:$B844, "=Tamaulipas")</f>
        <v>10546</v>
      </c>
      <c r="C19" s="11">
        <f>SUMIFS(Concentrado!D$2:D844,Concentrado!$A$2:$A844,"="&amp;$A19,Concentrado!$B$2:$B844, "=Tamaulipas")</f>
        <v>8115</v>
      </c>
      <c r="D19" s="11">
        <f>SUMIFS(Concentrado!E$2:E844,Concentrado!$A$2:$A844,"="&amp;$A19,Concentrado!$B$2:$B844, "=Tamaulipas")</f>
        <v>39</v>
      </c>
      <c r="E19" s="11">
        <f>SUMIFS(Concentrado!F$2:F844,Concentrado!$A$2:$A844,"="&amp;$A19,Concentrado!$B$2:$B844, "=Tamaulipas")</f>
        <v>18700</v>
      </c>
    </row>
    <row r="20" spans="1:5" x14ac:dyDescent="0.25">
      <c r="A20" s="8">
        <v>2016</v>
      </c>
      <c r="B20" s="11">
        <f>SUMIFS(Concentrado!C$2:C845,Concentrado!$A$2:$A845,"="&amp;$A20,Concentrado!$B$2:$B845, "=Tamaulipas")</f>
        <v>10967</v>
      </c>
      <c r="C20" s="11">
        <f>SUMIFS(Concentrado!D$2:D845,Concentrado!$A$2:$A845,"="&amp;$A20,Concentrado!$B$2:$B845, "=Tamaulipas")</f>
        <v>8351</v>
      </c>
      <c r="D20" s="11">
        <f>SUMIFS(Concentrado!E$2:E845,Concentrado!$A$2:$A845,"="&amp;$A20,Concentrado!$B$2:$B845, "=Tamaulipas")</f>
        <v>16</v>
      </c>
      <c r="E20" s="11">
        <f>SUMIFS(Concentrado!F$2:F845,Concentrado!$A$2:$A845,"="&amp;$A20,Concentrado!$B$2:$B845, "=Tamaulipas")</f>
        <v>19334</v>
      </c>
    </row>
    <row r="21" spans="1:5" x14ac:dyDescent="0.25">
      <c r="A21" s="8">
        <v>2017</v>
      </c>
      <c r="B21" s="11">
        <f>SUMIFS(Concentrado!C$2:C846,Concentrado!$A$2:$A846,"="&amp;$A21,Concentrado!$B$2:$B846, "=Tamaulipas")</f>
        <v>11208</v>
      </c>
      <c r="C21" s="11">
        <f>SUMIFS(Concentrado!D$2:D846,Concentrado!$A$2:$A846,"="&amp;$A21,Concentrado!$B$2:$B846, "=Tamaulipas")</f>
        <v>8375</v>
      </c>
      <c r="D21" s="11">
        <f>SUMIFS(Concentrado!E$2:E846,Concentrado!$A$2:$A846,"="&amp;$A21,Concentrado!$B$2:$B846, "=Tamaulipas")</f>
        <v>4</v>
      </c>
      <c r="E21" s="11">
        <f>SUMIFS(Concentrado!F$2:F846,Concentrado!$A$2:$A846,"="&amp;$A21,Concentrado!$B$2:$B846, "=Tamaulipas")</f>
        <v>19587</v>
      </c>
    </row>
    <row r="22" spans="1:5" x14ac:dyDescent="0.25">
      <c r="A22" s="8">
        <v>2018</v>
      </c>
      <c r="B22" s="11">
        <f>SUMIFS(Concentrado!C$2:C847,Concentrado!$A$2:$A847,"="&amp;$A22,Concentrado!$B$2:$B847, "=Tamaulipas")</f>
        <v>11164</v>
      </c>
      <c r="C22" s="11">
        <f>SUMIFS(Concentrado!D$2:D847,Concentrado!$A$2:$A847,"="&amp;$A22,Concentrado!$B$2:$B847, "=Tamaulipas")</f>
        <v>8425</v>
      </c>
      <c r="D22" s="11">
        <f>SUMIFS(Concentrado!E$2:E847,Concentrado!$A$2:$A847,"="&amp;$A22,Concentrado!$B$2:$B847, "=Tamaulipas")</f>
        <v>7</v>
      </c>
      <c r="E22" s="11">
        <f>SUMIFS(Concentrado!F$2:F847,Concentrado!$A$2:$A847,"="&amp;$A22,Concentrado!$B$2:$B847, "=Tamaulipas")</f>
        <v>19596</v>
      </c>
    </row>
    <row r="23" spans="1:5" x14ac:dyDescent="0.25">
      <c r="A23" s="8">
        <v>2019</v>
      </c>
      <c r="B23" s="11">
        <f>SUMIFS(Concentrado!C$2:C848,Concentrado!$A$2:$A848,"="&amp;$A23,Concentrado!$B$2:$B848, "=Tamaulipas")</f>
        <v>11194</v>
      </c>
      <c r="C23" s="11">
        <f>SUMIFS(Concentrado!D$2:D848,Concentrado!$A$2:$A848,"="&amp;$A23,Concentrado!$B$2:$B848, "=Tamaulipas")</f>
        <v>8505</v>
      </c>
      <c r="D23" s="11">
        <f>SUMIFS(Concentrado!E$2:E848,Concentrado!$A$2:$A848,"="&amp;$A23,Concentrado!$B$2:$B848, "=Tamaulipas")</f>
        <v>4</v>
      </c>
      <c r="E23" s="11">
        <f>SUMIFS(Concentrado!F$2:F848,Concentrado!$A$2:$A848,"="&amp;$A23,Concentrado!$B$2:$B848, "=Tamaulipas")</f>
        <v>19703</v>
      </c>
    </row>
    <row r="24" spans="1:5" x14ac:dyDescent="0.25">
      <c r="A24" s="8">
        <v>2020</v>
      </c>
      <c r="B24" s="11">
        <f>SUMIFS(Concentrado!C$2:C849,Concentrado!$A$2:$A849,"="&amp;$A24,Concentrado!$B$2:$B849, "=Tamaulipas")</f>
        <v>16354</v>
      </c>
      <c r="C24" s="11">
        <f>SUMIFS(Concentrado!D$2:D849,Concentrado!$A$2:$A849,"="&amp;$A24,Concentrado!$B$2:$B849, "=Tamaulipas")</f>
        <v>11665</v>
      </c>
      <c r="D24" s="11">
        <f>SUMIFS(Concentrado!E$2:E849,Concentrado!$A$2:$A849,"="&amp;$A24,Concentrado!$B$2:$B849, "=Tamaulipas")</f>
        <v>6</v>
      </c>
      <c r="E24" s="11">
        <f>SUMIFS(Concentrado!F$2:F849,Concentrado!$A$2:$A849,"="&amp;$A24,Concentrado!$B$2:$B849, "=Tamaulipas")</f>
        <v>28025</v>
      </c>
    </row>
    <row r="25" spans="1:5" x14ac:dyDescent="0.25">
      <c r="A25" s="8">
        <v>2021</v>
      </c>
      <c r="B25" s="11">
        <f>SUMIFS(Concentrado!C$2:C850,Concentrado!$A$2:$A850,"="&amp;$A25,Concentrado!$B$2:$B850, "=Tamaulipas")</f>
        <v>15173</v>
      </c>
      <c r="C25" s="11">
        <f>SUMIFS(Concentrado!D$2:D850,Concentrado!$A$2:$A850,"="&amp;$A25,Concentrado!$B$2:$B850, "=Tamaulipas")</f>
        <v>11483</v>
      </c>
      <c r="D25" s="11">
        <f>SUMIFS(Concentrado!E$2:E850,Concentrado!$A$2:$A850,"="&amp;$A25,Concentrado!$B$2:$B850, "=Tamaulipas")</f>
        <v>5</v>
      </c>
      <c r="E25" s="11">
        <f>SUMIFS(Concentrado!F$2:F850,Concentrado!$A$2:$A850,"="&amp;$A25,Concentrado!$B$2:$B850, "=Tamaulipas")</f>
        <v>26661</v>
      </c>
    </row>
    <row r="26" spans="1:5" x14ac:dyDescent="0.25">
      <c r="A26" s="8">
        <v>2022</v>
      </c>
      <c r="B26" s="11">
        <f>SUMIFS(Concentrado!C$2:C851,Concentrado!$A$2:$A851,"="&amp;$A26,Concentrado!$B$2:$B851, "=Tamaulipas")</f>
        <v>12515</v>
      </c>
      <c r="C26" s="11">
        <f>SUMIFS(Concentrado!D$2:D851,Concentrado!$A$2:$A851,"="&amp;$A26,Concentrado!$B$2:$B851, "=Tamaulipas")</f>
        <v>9741</v>
      </c>
      <c r="D26" s="11">
        <f>SUMIFS(Concentrado!E$2:E851,Concentrado!$A$2:$A851,"="&amp;$A26,Concentrado!$B$2:$B851, "=Tamaulipas")</f>
        <v>3</v>
      </c>
      <c r="E26" s="11">
        <f>SUMIFS(Concentrado!F$2:F851,Concentrado!$A$2:$A851,"="&amp;$A26,Concentrado!$B$2:$B851, "=Tamaulipas")</f>
        <v>22259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"=Tlaxcala")</f>
        <v>2348</v>
      </c>
      <c r="C2" s="11">
        <f>SUMIFS(Concentrado!D$2:D827,Concentrado!$A$2:$A827,"="&amp;$A2,Concentrado!$B$2:$B827, "=Tlaxcala")</f>
        <v>2007</v>
      </c>
      <c r="D2" s="11">
        <f>SUMIFS(Concentrado!E$2:E827,Concentrado!$A$2:$A827,"="&amp;$A2,Concentrado!$B$2:$B827, "=Tlaxcala")</f>
        <v>1</v>
      </c>
      <c r="E2" s="11">
        <f>SUMIFS(Concentrado!F$2:F827,Concentrado!$A$2:$A827,"="&amp;$A2,Concentrado!$B$2:$B827, "=Tlaxcala")</f>
        <v>4356</v>
      </c>
    </row>
    <row r="3" spans="1:5" x14ac:dyDescent="0.25">
      <c r="A3" s="8">
        <v>1999</v>
      </c>
      <c r="B3" s="11">
        <f>SUMIFS(Concentrado!C$2:C828,Concentrado!$A$2:$A828,"="&amp;$A3,Concentrado!$B$2:$B828, "=Tlaxcala")</f>
        <v>2476</v>
      </c>
      <c r="C3" s="11">
        <f>SUMIFS(Concentrado!D$2:D828,Concentrado!$A$2:$A828,"="&amp;$A3,Concentrado!$B$2:$B828, "=Tlaxcala")</f>
        <v>2070</v>
      </c>
      <c r="D3" s="11">
        <f>SUMIFS(Concentrado!E$2:E828,Concentrado!$A$2:$A828,"="&amp;$A3,Concentrado!$B$2:$B828, "=Tlaxcala")</f>
        <v>4</v>
      </c>
      <c r="E3" s="11">
        <f>SUMIFS(Concentrado!F$2:F828,Concentrado!$A$2:$A828,"="&amp;$A3,Concentrado!$B$2:$B828, "=Tlaxcala")</f>
        <v>4550</v>
      </c>
    </row>
    <row r="4" spans="1:5" x14ac:dyDescent="0.25">
      <c r="A4" s="8">
        <v>2000</v>
      </c>
      <c r="B4" s="11">
        <f>SUMIFS(Concentrado!C$2:C829,Concentrado!$A$2:$A829,"="&amp;$A4,Concentrado!$B$2:$B829, "=Tlaxcala")</f>
        <v>2361</v>
      </c>
      <c r="C4" s="11">
        <f>SUMIFS(Concentrado!D$2:D829,Concentrado!$A$2:$A829,"="&amp;$A4,Concentrado!$B$2:$B829, "=Tlaxcala")</f>
        <v>1892</v>
      </c>
      <c r="D4" s="11">
        <f>SUMIFS(Concentrado!E$2:E829,Concentrado!$A$2:$A829,"="&amp;$A4,Concentrado!$B$2:$B829, "=Tlaxcala")</f>
        <v>0</v>
      </c>
      <c r="E4" s="11">
        <f>SUMIFS(Concentrado!F$2:F829,Concentrado!$A$2:$A829,"="&amp;$A4,Concentrado!$B$2:$B829, "=Tlaxcala")</f>
        <v>4253</v>
      </c>
    </row>
    <row r="5" spans="1:5" x14ac:dyDescent="0.25">
      <c r="A5" s="8">
        <v>2001</v>
      </c>
      <c r="B5" s="11">
        <f>SUMIFS(Concentrado!C$2:C830,Concentrado!$A$2:$A830,"="&amp;$A5,Concentrado!$B$2:$B830, "=Tlaxcala")</f>
        <v>2459</v>
      </c>
      <c r="C5" s="11">
        <f>SUMIFS(Concentrado!D$2:D830,Concentrado!$A$2:$A830,"="&amp;$A5,Concentrado!$B$2:$B830, "=Tlaxcala")</f>
        <v>2026</v>
      </c>
      <c r="D5" s="11">
        <f>SUMIFS(Concentrado!E$2:E830,Concentrado!$A$2:$A830,"="&amp;$A5,Concentrado!$B$2:$B830, "=Tlaxcala")</f>
        <v>2</v>
      </c>
      <c r="E5" s="11">
        <f>SUMIFS(Concentrado!F$2:F830,Concentrado!$A$2:$A830,"="&amp;$A5,Concentrado!$B$2:$B830, "=Tlaxcala")</f>
        <v>4487</v>
      </c>
    </row>
    <row r="6" spans="1:5" x14ac:dyDescent="0.25">
      <c r="A6" s="8">
        <v>2002</v>
      </c>
      <c r="B6" s="11">
        <f>SUMIFS(Concentrado!C$2:C831,Concentrado!$A$2:$A831,"="&amp;$A6,Concentrado!$B$2:$B831, "=Tlaxcala")</f>
        <v>2561</v>
      </c>
      <c r="C6" s="11">
        <f>SUMIFS(Concentrado!D$2:D831,Concentrado!$A$2:$A831,"="&amp;$A6,Concentrado!$B$2:$B831, "=Tlaxcala")</f>
        <v>2072</v>
      </c>
      <c r="D6" s="11">
        <f>SUMIFS(Concentrado!E$2:E831,Concentrado!$A$2:$A831,"="&amp;$A6,Concentrado!$B$2:$B831, "=Tlaxcala")</f>
        <v>0</v>
      </c>
      <c r="E6" s="11">
        <f>SUMIFS(Concentrado!F$2:F831,Concentrado!$A$2:$A831,"="&amp;$A6,Concentrado!$B$2:$B831, "=Tlaxcala")</f>
        <v>4633</v>
      </c>
    </row>
    <row r="7" spans="1:5" x14ac:dyDescent="0.25">
      <c r="A7" s="8">
        <v>2003</v>
      </c>
      <c r="B7" s="11">
        <f>SUMIFS(Concentrado!C$2:C832,Concentrado!$A$2:$A832,"="&amp;$A7,Concentrado!$B$2:$B832, "=Tlaxcala")</f>
        <v>2402</v>
      </c>
      <c r="C7" s="11">
        <f>SUMIFS(Concentrado!D$2:D832,Concentrado!$A$2:$A832,"="&amp;$A7,Concentrado!$B$2:$B832, "=Tlaxcala")</f>
        <v>2070</v>
      </c>
      <c r="D7" s="11">
        <f>SUMIFS(Concentrado!E$2:E832,Concentrado!$A$2:$A832,"="&amp;$A7,Concentrado!$B$2:$B832, "=Tlaxcala")</f>
        <v>4</v>
      </c>
      <c r="E7" s="11">
        <f>SUMIFS(Concentrado!F$2:F832,Concentrado!$A$2:$A832,"="&amp;$A7,Concentrado!$B$2:$B832, "=Tlaxcala")</f>
        <v>4476</v>
      </c>
    </row>
    <row r="8" spans="1:5" x14ac:dyDescent="0.25">
      <c r="A8" s="8">
        <v>2004</v>
      </c>
      <c r="B8" s="11">
        <f>SUMIFS(Concentrado!C$2:C833,Concentrado!$A$2:$A833,"="&amp;$A8,Concentrado!$B$2:$B833, "=Tlaxcala")</f>
        <v>2572</v>
      </c>
      <c r="C8" s="11">
        <f>SUMIFS(Concentrado!D$2:D833,Concentrado!$A$2:$A833,"="&amp;$A8,Concentrado!$B$2:$B833, "=Tlaxcala")</f>
        <v>2211</v>
      </c>
      <c r="D8" s="11">
        <f>SUMIFS(Concentrado!E$2:E833,Concentrado!$A$2:$A833,"="&amp;$A8,Concentrado!$B$2:$B833, "=Tlaxcala")</f>
        <v>2</v>
      </c>
      <c r="E8" s="11">
        <f>SUMIFS(Concentrado!F$2:F833,Concentrado!$A$2:$A833,"="&amp;$A8,Concentrado!$B$2:$B833, "=Tlaxcala")</f>
        <v>4785</v>
      </c>
    </row>
    <row r="9" spans="1:5" x14ac:dyDescent="0.25">
      <c r="A9" s="8">
        <v>2005</v>
      </c>
      <c r="B9" s="11">
        <f>SUMIFS(Concentrado!C$2:C834,Concentrado!$A$2:$A834,"="&amp;$A9,Concentrado!$B$2:$B834, "=Tlaxcala")</f>
        <v>2486</v>
      </c>
      <c r="C9" s="11">
        <f>SUMIFS(Concentrado!D$2:D834,Concentrado!$A$2:$A834,"="&amp;$A9,Concentrado!$B$2:$B834, "=Tlaxcala")</f>
        <v>2226</v>
      </c>
      <c r="D9" s="11">
        <f>SUMIFS(Concentrado!E$2:E834,Concentrado!$A$2:$A834,"="&amp;$A9,Concentrado!$B$2:$B834, "=Tlaxcala")</f>
        <v>2</v>
      </c>
      <c r="E9" s="11">
        <f>SUMIFS(Concentrado!F$2:F834,Concentrado!$A$2:$A834,"="&amp;$A9,Concentrado!$B$2:$B834, "=Tlaxcala")</f>
        <v>4714</v>
      </c>
    </row>
    <row r="10" spans="1:5" x14ac:dyDescent="0.25">
      <c r="A10" s="8">
        <v>2006</v>
      </c>
      <c r="B10" s="11">
        <f>SUMIFS(Concentrado!C$2:C835,Concentrado!$A$2:$A835,"="&amp;$A10,Concentrado!$B$2:$B835, "=Tlaxcala")</f>
        <v>2687</v>
      </c>
      <c r="C10" s="11">
        <f>SUMIFS(Concentrado!D$2:D835,Concentrado!$A$2:$A835,"="&amp;$A10,Concentrado!$B$2:$B835, "=Tlaxcala")</f>
        <v>2243</v>
      </c>
      <c r="D10" s="11">
        <f>SUMIFS(Concentrado!E$2:E835,Concentrado!$A$2:$A835,"="&amp;$A10,Concentrado!$B$2:$B835, "=Tlaxcala")</f>
        <v>1</v>
      </c>
      <c r="E10" s="11">
        <f>SUMIFS(Concentrado!F$2:F835,Concentrado!$A$2:$A835,"="&amp;$A10,Concentrado!$B$2:$B835, "=Tlaxcala")</f>
        <v>4931</v>
      </c>
    </row>
    <row r="11" spans="1:5" x14ac:dyDescent="0.25">
      <c r="A11" s="8">
        <v>2007</v>
      </c>
      <c r="B11" s="11">
        <f>SUMIFS(Concentrado!C$2:C836,Concentrado!$A$2:$A836,"="&amp;$A11,Concentrado!$B$2:$B836, "=Tlaxcala")</f>
        <v>2738</v>
      </c>
      <c r="C11" s="11">
        <f>SUMIFS(Concentrado!D$2:D836,Concentrado!$A$2:$A836,"="&amp;$A11,Concentrado!$B$2:$B836, "=Tlaxcala")</f>
        <v>2295</v>
      </c>
      <c r="D11" s="11">
        <f>SUMIFS(Concentrado!E$2:E836,Concentrado!$A$2:$A836,"="&amp;$A11,Concentrado!$B$2:$B836, "=Tlaxcala")</f>
        <v>3</v>
      </c>
      <c r="E11" s="11">
        <f>SUMIFS(Concentrado!F$2:F836,Concentrado!$A$2:$A836,"="&amp;$A11,Concentrado!$B$2:$B836, "=Tlaxcala")</f>
        <v>5036</v>
      </c>
    </row>
    <row r="12" spans="1:5" x14ac:dyDescent="0.25">
      <c r="A12" s="8">
        <v>2008</v>
      </c>
      <c r="B12" s="11">
        <f>SUMIFS(Concentrado!C$2:C837,Concentrado!$A$2:$A837,"="&amp;$A12,Concentrado!$B$2:$B837, "=Tlaxcala")</f>
        <v>2743</v>
      </c>
      <c r="C12" s="11">
        <f>SUMIFS(Concentrado!D$2:D837,Concentrado!$A$2:$A837,"="&amp;$A12,Concentrado!$B$2:$B837, "=Tlaxcala")</f>
        <v>2385</v>
      </c>
      <c r="D12" s="11">
        <f>SUMIFS(Concentrado!E$2:E837,Concentrado!$A$2:$A837,"="&amp;$A12,Concentrado!$B$2:$B837, "=Tlaxcala")</f>
        <v>2</v>
      </c>
      <c r="E12" s="11">
        <f>SUMIFS(Concentrado!F$2:F837,Concentrado!$A$2:$A837,"="&amp;$A12,Concentrado!$B$2:$B837, "=Tlaxcala")</f>
        <v>5130</v>
      </c>
    </row>
    <row r="13" spans="1:5" x14ac:dyDescent="0.25">
      <c r="A13" s="8">
        <v>2009</v>
      </c>
      <c r="B13" s="11">
        <f>SUMIFS(Concentrado!C$2:C838,Concentrado!$A$2:$A838,"="&amp;$A13,Concentrado!$B$2:$B838, "=Tlaxcala")</f>
        <v>2893</v>
      </c>
      <c r="C13" s="11">
        <f>SUMIFS(Concentrado!D$2:D838,Concentrado!$A$2:$A838,"="&amp;$A13,Concentrado!$B$2:$B838, "=Tlaxcala")</f>
        <v>2517</v>
      </c>
      <c r="D13" s="11">
        <f>SUMIFS(Concentrado!E$2:E838,Concentrado!$A$2:$A838,"="&amp;$A13,Concentrado!$B$2:$B838, "=Tlaxcala")</f>
        <v>2</v>
      </c>
      <c r="E13" s="11">
        <f>SUMIFS(Concentrado!F$2:F838,Concentrado!$A$2:$A838,"="&amp;$A13,Concentrado!$B$2:$B838, "=Tlaxcala")</f>
        <v>5412</v>
      </c>
    </row>
    <row r="14" spans="1:5" x14ac:dyDescent="0.25">
      <c r="A14" s="8">
        <v>2010</v>
      </c>
      <c r="B14" s="11">
        <f>SUMIFS(Concentrado!C$2:C839,Concentrado!$A$2:$A839,"="&amp;$A14,Concentrado!$B$2:$B839, "=Tlaxcala")</f>
        <v>2958</v>
      </c>
      <c r="C14" s="11">
        <f>SUMIFS(Concentrado!D$2:D839,Concentrado!$A$2:$A839,"="&amp;$A14,Concentrado!$B$2:$B839, "=Tlaxcala")</f>
        <v>2574</v>
      </c>
      <c r="D14" s="11">
        <f>SUMIFS(Concentrado!E$2:E839,Concentrado!$A$2:$A839,"="&amp;$A14,Concentrado!$B$2:$B839, "=Tlaxcala")</f>
        <v>3</v>
      </c>
      <c r="E14" s="11">
        <f>SUMIFS(Concentrado!F$2:F839,Concentrado!$A$2:$A839,"="&amp;$A14,Concentrado!$B$2:$B839, "=Tlaxcala")</f>
        <v>5535</v>
      </c>
    </row>
    <row r="15" spans="1:5" x14ac:dyDescent="0.25">
      <c r="A15" s="8">
        <v>2011</v>
      </c>
      <c r="B15" s="11">
        <f>SUMIFS(Concentrado!C$2:C840,Concentrado!$A$2:$A840,"="&amp;$A15,Concentrado!$B$2:$B840, "=Tlaxcala")</f>
        <v>2910</v>
      </c>
      <c r="C15" s="11">
        <f>SUMIFS(Concentrado!D$2:D840,Concentrado!$A$2:$A840,"="&amp;$A15,Concentrado!$B$2:$B840, "=Tlaxcala")</f>
        <v>2554</v>
      </c>
      <c r="D15" s="11">
        <f>SUMIFS(Concentrado!E$2:E840,Concentrado!$A$2:$A840,"="&amp;$A15,Concentrado!$B$2:$B840, "=Tlaxcala")</f>
        <v>7</v>
      </c>
      <c r="E15" s="11">
        <f>SUMIFS(Concentrado!F$2:F840,Concentrado!$A$2:$A840,"="&amp;$A15,Concentrado!$B$2:$B840, "=Tlaxcala")</f>
        <v>5471</v>
      </c>
    </row>
    <row r="16" spans="1:5" x14ac:dyDescent="0.25">
      <c r="A16" s="8">
        <v>2012</v>
      </c>
      <c r="B16" s="11">
        <f>SUMIFS(Concentrado!C$2:C841,Concentrado!$A$2:$A841,"="&amp;$A16,Concentrado!$B$2:$B841, "=Tlaxcala")</f>
        <v>3103</v>
      </c>
      <c r="C16" s="11">
        <f>SUMIFS(Concentrado!D$2:D841,Concentrado!$A$2:$A841,"="&amp;$A16,Concentrado!$B$2:$B841, "=Tlaxcala")</f>
        <v>2553</v>
      </c>
      <c r="D16" s="11">
        <f>SUMIFS(Concentrado!E$2:E841,Concentrado!$A$2:$A841,"="&amp;$A16,Concentrado!$B$2:$B841, "=Tlaxcala")</f>
        <v>3</v>
      </c>
      <c r="E16" s="11">
        <f>SUMIFS(Concentrado!F$2:F841,Concentrado!$A$2:$A841,"="&amp;$A16,Concentrado!$B$2:$B841, "=Tlaxcala")</f>
        <v>5659</v>
      </c>
    </row>
    <row r="17" spans="1:5" x14ac:dyDescent="0.25">
      <c r="A17" s="8">
        <v>2013</v>
      </c>
      <c r="B17" s="11">
        <f>SUMIFS(Concentrado!C$2:C842,Concentrado!$A$2:$A842,"="&amp;$A17,Concentrado!$B$2:$B842, "=Tlaxcala")</f>
        <v>3233</v>
      </c>
      <c r="C17" s="11">
        <f>SUMIFS(Concentrado!D$2:D842,Concentrado!$A$2:$A842,"="&amp;$A17,Concentrado!$B$2:$B842, "=Tlaxcala")</f>
        <v>2632</v>
      </c>
      <c r="D17" s="11">
        <f>SUMIFS(Concentrado!E$2:E842,Concentrado!$A$2:$A842,"="&amp;$A17,Concentrado!$B$2:$B842, "=Tlaxcala")</f>
        <v>4</v>
      </c>
      <c r="E17" s="11">
        <f>SUMIFS(Concentrado!F$2:F842,Concentrado!$A$2:$A842,"="&amp;$A17,Concentrado!$B$2:$B842, "=Tlaxcala")</f>
        <v>5869</v>
      </c>
    </row>
    <row r="18" spans="1:5" x14ac:dyDescent="0.25">
      <c r="A18" s="8">
        <v>2014</v>
      </c>
      <c r="B18" s="11">
        <f>SUMIFS(Concentrado!C$2:C843,Concentrado!$A$2:$A843,"="&amp;$A18,Concentrado!$B$2:$B843, "=Tlaxcala")</f>
        <v>3167</v>
      </c>
      <c r="C18" s="11">
        <f>SUMIFS(Concentrado!D$2:D843,Concentrado!$A$2:$A843,"="&amp;$A18,Concentrado!$B$2:$B843, "=Tlaxcala")</f>
        <v>2761</v>
      </c>
      <c r="D18" s="11">
        <f>SUMIFS(Concentrado!E$2:E843,Concentrado!$A$2:$A843,"="&amp;$A18,Concentrado!$B$2:$B843, "=Tlaxcala")</f>
        <v>3</v>
      </c>
      <c r="E18" s="11">
        <f>SUMIFS(Concentrado!F$2:F843,Concentrado!$A$2:$A843,"="&amp;$A18,Concentrado!$B$2:$B843, "=Tlaxcala")</f>
        <v>5931</v>
      </c>
    </row>
    <row r="19" spans="1:5" x14ac:dyDescent="0.25">
      <c r="A19" s="8">
        <v>2015</v>
      </c>
      <c r="B19" s="11">
        <f>SUMIFS(Concentrado!C$2:C844,Concentrado!$A$2:$A844,"="&amp;$A19,Concentrado!$B$2:$B844, "=Tlaxcala")</f>
        <v>3329</v>
      </c>
      <c r="C19" s="11">
        <f>SUMIFS(Concentrado!D$2:D844,Concentrado!$A$2:$A844,"="&amp;$A19,Concentrado!$B$2:$B844, "=Tlaxcala")</f>
        <v>2781</v>
      </c>
      <c r="D19" s="11">
        <f>SUMIFS(Concentrado!E$2:E844,Concentrado!$A$2:$A844,"="&amp;$A19,Concentrado!$B$2:$B844, "=Tlaxcala")</f>
        <v>0</v>
      </c>
      <c r="E19" s="11">
        <f>SUMIFS(Concentrado!F$2:F844,Concentrado!$A$2:$A844,"="&amp;$A19,Concentrado!$B$2:$B844, "=Tlaxcala")</f>
        <v>6110</v>
      </c>
    </row>
    <row r="20" spans="1:5" x14ac:dyDescent="0.25">
      <c r="A20" s="8">
        <v>2016</v>
      </c>
      <c r="B20" s="11">
        <f>SUMIFS(Concentrado!C$2:C845,Concentrado!$A$2:$A845,"="&amp;$A20,Concentrado!$B$2:$B845, "=Tlaxcala")</f>
        <v>3588</v>
      </c>
      <c r="C20" s="11">
        <f>SUMIFS(Concentrado!D$2:D845,Concentrado!$A$2:$A845,"="&amp;$A20,Concentrado!$B$2:$B845, "=Tlaxcala")</f>
        <v>3014</v>
      </c>
      <c r="D20" s="11">
        <f>SUMIFS(Concentrado!E$2:E845,Concentrado!$A$2:$A845,"="&amp;$A20,Concentrado!$B$2:$B845, "=Tlaxcala")</f>
        <v>0</v>
      </c>
      <c r="E20" s="11">
        <f>SUMIFS(Concentrado!F$2:F845,Concentrado!$A$2:$A845,"="&amp;$A20,Concentrado!$B$2:$B845, "=Tlaxcala")</f>
        <v>6602</v>
      </c>
    </row>
    <row r="21" spans="1:5" x14ac:dyDescent="0.25">
      <c r="A21" s="8">
        <v>2017</v>
      </c>
      <c r="B21" s="11">
        <f>SUMIFS(Concentrado!C$2:C846,Concentrado!$A$2:$A846,"="&amp;$A21,Concentrado!$B$2:$B846, "=Tlaxcala")</f>
        <v>3558</v>
      </c>
      <c r="C21" s="11">
        <f>SUMIFS(Concentrado!D$2:D846,Concentrado!$A$2:$A846,"="&amp;$A21,Concentrado!$B$2:$B846, "=Tlaxcala")</f>
        <v>3031</v>
      </c>
      <c r="D21" s="11">
        <f>SUMIFS(Concentrado!E$2:E846,Concentrado!$A$2:$A846,"="&amp;$A21,Concentrado!$B$2:$B846, "=Tlaxcala")</f>
        <v>2</v>
      </c>
      <c r="E21" s="11">
        <f>SUMIFS(Concentrado!F$2:F846,Concentrado!$A$2:$A846,"="&amp;$A21,Concentrado!$B$2:$B846, "=Tlaxcala")</f>
        <v>6591</v>
      </c>
    </row>
    <row r="22" spans="1:5" x14ac:dyDescent="0.25">
      <c r="A22" s="8">
        <v>2018</v>
      </c>
      <c r="B22" s="11">
        <f>SUMIFS(Concentrado!C$2:C847,Concentrado!$A$2:$A847,"="&amp;$A22,Concentrado!$B$2:$B847, "=Tlaxcala")</f>
        <v>3838</v>
      </c>
      <c r="C22" s="11">
        <f>SUMIFS(Concentrado!D$2:D847,Concentrado!$A$2:$A847,"="&amp;$A22,Concentrado!$B$2:$B847, "=Tlaxcala")</f>
        <v>3107</v>
      </c>
      <c r="D22" s="11">
        <f>SUMIFS(Concentrado!E$2:E847,Concentrado!$A$2:$A847,"="&amp;$A22,Concentrado!$B$2:$B847, "=Tlaxcala")</f>
        <v>1</v>
      </c>
      <c r="E22" s="11">
        <f>SUMIFS(Concentrado!F$2:F847,Concentrado!$A$2:$A847,"="&amp;$A22,Concentrado!$B$2:$B847, "=Tlaxcala")</f>
        <v>6946</v>
      </c>
    </row>
    <row r="23" spans="1:5" x14ac:dyDescent="0.25">
      <c r="A23" s="8">
        <v>2019</v>
      </c>
      <c r="B23" s="11">
        <f>SUMIFS(Concentrado!C$2:C848,Concentrado!$A$2:$A848,"="&amp;$A23,Concentrado!$B$2:$B848, "=Tlaxcala")</f>
        <v>3787</v>
      </c>
      <c r="C23" s="11">
        <f>SUMIFS(Concentrado!D$2:D848,Concentrado!$A$2:$A848,"="&amp;$A23,Concentrado!$B$2:$B848, "=Tlaxcala")</f>
        <v>3165</v>
      </c>
      <c r="D23" s="11">
        <f>SUMIFS(Concentrado!E$2:E848,Concentrado!$A$2:$A848,"="&amp;$A23,Concentrado!$B$2:$B848, "=Tlaxcala")</f>
        <v>0</v>
      </c>
      <c r="E23" s="11">
        <f>SUMIFS(Concentrado!F$2:F848,Concentrado!$A$2:$A848,"="&amp;$A23,Concentrado!$B$2:$B848, "=Tlaxcala")</f>
        <v>6952</v>
      </c>
    </row>
    <row r="24" spans="1:5" x14ac:dyDescent="0.25">
      <c r="A24" s="8">
        <v>2020</v>
      </c>
      <c r="B24" s="11">
        <f>SUMIFS(Concentrado!C$2:C849,Concentrado!$A$2:$A849,"="&amp;$A24,Concentrado!$B$2:$B849, "=Tlaxcala")</f>
        <v>7089</v>
      </c>
      <c r="C24" s="11">
        <f>SUMIFS(Concentrado!D$2:D849,Concentrado!$A$2:$A849,"="&amp;$A24,Concentrado!$B$2:$B849, "=Tlaxcala")</f>
        <v>4944</v>
      </c>
      <c r="D24" s="11">
        <f>SUMIFS(Concentrado!E$2:E849,Concentrado!$A$2:$A849,"="&amp;$A24,Concentrado!$B$2:$B849, "=Tlaxcala")</f>
        <v>0</v>
      </c>
      <c r="E24" s="11">
        <f>SUMIFS(Concentrado!F$2:F849,Concentrado!$A$2:$A849,"="&amp;$A24,Concentrado!$B$2:$B849, "=Tlaxcala")</f>
        <v>12033</v>
      </c>
    </row>
    <row r="25" spans="1:5" x14ac:dyDescent="0.25">
      <c r="A25" s="8">
        <v>2021</v>
      </c>
      <c r="B25" s="11">
        <f>SUMIFS(Concentrado!C$2:C850,Concentrado!$A$2:$A850,"="&amp;$A25,Concentrado!$B$2:$B850, "=Tlaxcala")</f>
        <v>7053</v>
      </c>
      <c r="C25" s="11">
        <f>SUMIFS(Concentrado!D$2:D850,Concentrado!$A$2:$A850,"="&amp;$A25,Concentrado!$B$2:$B850, "=Tlaxcala")</f>
        <v>5278</v>
      </c>
      <c r="D25" s="11">
        <f>SUMIFS(Concentrado!E$2:E850,Concentrado!$A$2:$A850,"="&amp;$A25,Concentrado!$B$2:$B850, "=Tlaxcala")</f>
        <v>0</v>
      </c>
      <c r="E25" s="11">
        <f>SUMIFS(Concentrado!F$2:F850,Concentrado!$A$2:$A850,"="&amp;$A25,Concentrado!$B$2:$B850, "=Tlaxcala")</f>
        <v>12331</v>
      </c>
    </row>
    <row r="26" spans="1:5" x14ac:dyDescent="0.25">
      <c r="A26" s="8">
        <v>2022</v>
      </c>
      <c r="B26" s="11">
        <f>SUMIFS(Concentrado!C$2:C851,Concentrado!$A$2:$A851,"="&amp;$A26,Concentrado!$B$2:$B851, "=Tlaxcala")</f>
        <v>4346</v>
      </c>
      <c r="C26" s="11">
        <f>SUMIFS(Concentrado!D$2:D851,Concentrado!$A$2:$A851,"="&amp;$A26,Concentrado!$B$2:$B851, "=Tlaxcala")</f>
        <v>3689</v>
      </c>
      <c r="D26" s="11">
        <f>SUMIFS(Concentrado!E$2:E851,Concentrado!$A$2:$A851,"="&amp;$A26,Concentrado!$B$2:$B851, "=Tlaxcala")</f>
        <v>0</v>
      </c>
      <c r="E26" s="11">
        <f>SUMIFS(Concentrado!F$2:F851,Concentrado!$A$2:$A851,"="&amp;$A26,Concentrado!$B$2:$B851, "=Tlaxcala")</f>
        <v>8035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"=Veracruz")</f>
        <v>18232</v>
      </c>
      <c r="C2" s="11">
        <f>SUMIFS(Concentrado!D$2:D827,Concentrado!$A$2:$A827,"="&amp;$A2,Concentrado!$B$2:$B827, "=Veracruz")</f>
        <v>14175</v>
      </c>
      <c r="D2" s="11">
        <f>SUMIFS(Concentrado!E$2:E827,Concentrado!$A$2:$A827,"="&amp;$A2,Concentrado!$B$2:$B827, "=Veracruz")</f>
        <v>17</v>
      </c>
      <c r="E2" s="11">
        <f>SUMIFS(Concentrado!F$2:F827,Concentrado!$A$2:$A827,"="&amp;$A2,Concentrado!$B$2:$B827, "=Veracruz")</f>
        <v>32424</v>
      </c>
    </row>
    <row r="3" spans="1:5" x14ac:dyDescent="0.25">
      <c r="A3" s="8">
        <v>1999</v>
      </c>
      <c r="B3" s="11">
        <f>SUMIFS(Concentrado!C$2:C828,Concentrado!$A$2:$A828,"="&amp;$A3,Concentrado!$B$2:$B828, "=Veracruz")</f>
        <v>18297</v>
      </c>
      <c r="C3" s="11">
        <f>SUMIFS(Concentrado!D$2:D828,Concentrado!$A$2:$A828,"="&amp;$A3,Concentrado!$B$2:$B828, "=Veracruz")</f>
        <v>14424</v>
      </c>
      <c r="D3" s="11">
        <f>SUMIFS(Concentrado!E$2:E828,Concentrado!$A$2:$A828,"="&amp;$A3,Concentrado!$B$2:$B828, "=Veracruz")</f>
        <v>1</v>
      </c>
      <c r="E3" s="11">
        <f>SUMIFS(Concentrado!F$2:F828,Concentrado!$A$2:$A828,"="&amp;$A3,Concentrado!$B$2:$B828, "=Veracruz")</f>
        <v>32722</v>
      </c>
    </row>
    <row r="4" spans="1:5" x14ac:dyDescent="0.25">
      <c r="A4" s="8">
        <v>2000</v>
      </c>
      <c r="B4" s="11">
        <f>SUMIFS(Concentrado!C$2:C829,Concentrado!$A$2:$A829,"="&amp;$A4,Concentrado!$B$2:$B829, "=Veracruz")</f>
        <v>17954</v>
      </c>
      <c r="C4" s="11">
        <f>SUMIFS(Concentrado!D$2:D829,Concentrado!$A$2:$A829,"="&amp;$A4,Concentrado!$B$2:$B829, "=Veracruz")</f>
        <v>13970</v>
      </c>
      <c r="D4" s="11">
        <f>SUMIFS(Concentrado!E$2:E829,Concentrado!$A$2:$A829,"="&amp;$A4,Concentrado!$B$2:$B829, "=Veracruz")</f>
        <v>3</v>
      </c>
      <c r="E4" s="11">
        <f>SUMIFS(Concentrado!F$2:F829,Concentrado!$A$2:$A829,"="&amp;$A4,Concentrado!$B$2:$B829, "=Veracruz")</f>
        <v>31927</v>
      </c>
    </row>
    <row r="5" spans="1:5" x14ac:dyDescent="0.25">
      <c r="A5" s="8">
        <v>2001</v>
      </c>
      <c r="B5" s="11">
        <f>SUMIFS(Concentrado!C$2:C830,Concentrado!$A$2:$A830,"="&amp;$A5,Concentrado!$B$2:$B830, "=Veracruz")</f>
        <v>18627</v>
      </c>
      <c r="C5" s="11">
        <f>SUMIFS(Concentrado!D$2:D830,Concentrado!$A$2:$A830,"="&amp;$A5,Concentrado!$B$2:$B830, "=Veracruz")</f>
        <v>14571</v>
      </c>
      <c r="D5" s="11">
        <f>SUMIFS(Concentrado!E$2:E830,Concentrado!$A$2:$A830,"="&amp;$A5,Concentrado!$B$2:$B830, "=Veracruz")</f>
        <v>5</v>
      </c>
      <c r="E5" s="11">
        <f>SUMIFS(Concentrado!F$2:F830,Concentrado!$A$2:$A830,"="&amp;$A5,Concentrado!$B$2:$B830, "=Veracruz")</f>
        <v>33203</v>
      </c>
    </row>
    <row r="6" spans="1:5" x14ac:dyDescent="0.25">
      <c r="A6" s="8">
        <v>2002</v>
      </c>
      <c r="B6" s="11">
        <f>SUMIFS(Concentrado!C$2:C831,Concentrado!$A$2:$A831,"="&amp;$A6,Concentrado!$B$2:$B831, "=Veracruz")</f>
        <v>19357</v>
      </c>
      <c r="C6" s="11">
        <f>SUMIFS(Concentrado!D$2:D831,Concentrado!$A$2:$A831,"="&amp;$A6,Concentrado!$B$2:$B831, "=Veracruz")</f>
        <v>14855</v>
      </c>
      <c r="D6" s="11">
        <f>SUMIFS(Concentrado!E$2:E831,Concentrado!$A$2:$A831,"="&amp;$A6,Concentrado!$B$2:$B831, "=Veracruz")</f>
        <v>4</v>
      </c>
      <c r="E6" s="11">
        <f>SUMIFS(Concentrado!F$2:F831,Concentrado!$A$2:$A831,"="&amp;$A6,Concentrado!$B$2:$B831, "=Veracruz")</f>
        <v>34216</v>
      </c>
    </row>
    <row r="7" spans="1:5" x14ac:dyDescent="0.25">
      <c r="A7" s="8">
        <v>2003</v>
      </c>
      <c r="B7" s="11">
        <f>SUMIFS(Concentrado!C$2:C832,Concentrado!$A$2:$A832,"="&amp;$A7,Concentrado!$B$2:$B832, "=Veracruz")</f>
        <v>20371</v>
      </c>
      <c r="C7" s="11">
        <f>SUMIFS(Concentrado!D$2:D832,Concentrado!$A$2:$A832,"="&amp;$A7,Concentrado!$B$2:$B832, "=Veracruz")</f>
        <v>15741</v>
      </c>
      <c r="D7" s="11">
        <f>SUMIFS(Concentrado!E$2:E832,Concentrado!$A$2:$A832,"="&amp;$A7,Concentrado!$B$2:$B832, "=Veracruz")</f>
        <v>6</v>
      </c>
      <c r="E7" s="11">
        <f>SUMIFS(Concentrado!F$2:F832,Concentrado!$A$2:$A832,"="&amp;$A7,Concentrado!$B$2:$B832, "=Veracruz")</f>
        <v>36118</v>
      </c>
    </row>
    <row r="8" spans="1:5" x14ac:dyDescent="0.25">
      <c r="A8" s="8">
        <v>2004</v>
      </c>
      <c r="B8" s="11">
        <f>SUMIFS(Concentrado!C$2:C833,Concentrado!$A$2:$A833,"="&amp;$A8,Concentrado!$B$2:$B833, "=Veracruz")</f>
        <v>20064</v>
      </c>
      <c r="C8" s="11">
        <f>SUMIFS(Concentrado!D$2:D833,Concentrado!$A$2:$A833,"="&amp;$A8,Concentrado!$B$2:$B833, "=Veracruz")</f>
        <v>16341</v>
      </c>
      <c r="D8" s="11">
        <f>SUMIFS(Concentrado!E$2:E833,Concentrado!$A$2:$A833,"="&amp;$A8,Concentrado!$B$2:$B833, "=Veracruz")</f>
        <v>8</v>
      </c>
      <c r="E8" s="11">
        <f>SUMIFS(Concentrado!F$2:F833,Concentrado!$A$2:$A833,"="&amp;$A8,Concentrado!$B$2:$B833, "=Veracruz")</f>
        <v>36413</v>
      </c>
    </row>
    <row r="9" spans="1:5" x14ac:dyDescent="0.25">
      <c r="A9" s="8">
        <v>2005</v>
      </c>
      <c r="B9" s="11">
        <f>SUMIFS(Concentrado!C$2:C834,Concentrado!$A$2:$A834,"="&amp;$A9,Concentrado!$B$2:$B834, "=Veracruz")</f>
        <v>20929</v>
      </c>
      <c r="C9" s="11">
        <f>SUMIFS(Concentrado!D$2:D834,Concentrado!$A$2:$A834,"="&amp;$A9,Concentrado!$B$2:$B834, "=Veracruz")</f>
        <v>16943</v>
      </c>
      <c r="D9" s="11">
        <f>SUMIFS(Concentrado!E$2:E834,Concentrado!$A$2:$A834,"="&amp;$A9,Concentrado!$B$2:$B834, "=Veracruz")</f>
        <v>5</v>
      </c>
      <c r="E9" s="11">
        <f>SUMIFS(Concentrado!F$2:F834,Concentrado!$A$2:$A834,"="&amp;$A9,Concentrado!$B$2:$B834, "=Veracruz")</f>
        <v>37877</v>
      </c>
    </row>
    <row r="10" spans="1:5" x14ac:dyDescent="0.25">
      <c r="A10" s="8">
        <v>2006</v>
      </c>
      <c r="B10" s="11">
        <f>SUMIFS(Concentrado!C$2:C835,Concentrado!$A$2:$A835,"="&amp;$A10,Concentrado!$B$2:$B835, "=Veracruz")</f>
        <v>20623</v>
      </c>
      <c r="C10" s="11">
        <f>SUMIFS(Concentrado!D$2:D835,Concentrado!$A$2:$A835,"="&amp;$A10,Concentrado!$B$2:$B835, "=Veracruz")</f>
        <v>16780</v>
      </c>
      <c r="D10" s="11">
        <f>SUMIFS(Concentrado!E$2:E835,Concentrado!$A$2:$A835,"="&amp;$A10,Concentrado!$B$2:$B835, "=Veracruz")</f>
        <v>1</v>
      </c>
      <c r="E10" s="11">
        <f>SUMIFS(Concentrado!F$2:F835,Concentrado!$A$2:$A835,"="&amp;$A10,Concentrado!$B$2:$B835, "=Veracruz")</f>
        <v>37404</v>
      </c>
    </row>
    <row r="11" spans="1:5" x14ac:dyDescent="0.25">
      <c r="A11" s="8">
        <v>2007</v>
      </c>
      <c r="B11" s="11">
        <f>SUMIFS(Concentrado!C$2:C836,Concentrado!$A$2:$A836,"="&amp;$A11,Concentrado!$B$2:$B836, "=Veracruz")</f>
        <v>21640</v>
      </c>
      <c r="C11" s="11">
        <f>SUMIFS(Concentrado!D$2:D836,Concentrado!$A$2:$A836,"="&amp;$A11,Concentrado!$B$2:$B836, "=Veracruz")</f>
        <v>17843</v>
      </c>
      <c r="D11" s="11">
        <f>SUMIFS(Concentrado!E$2:E836,Concentrado!$A$2:$A836,"="&amp;$A11,Concentrado!$B$2:$B836, "=Veracruz")</f>
        <v>6</v>
      </c>
      <c r="E11" s="11">
        <f>SUMIFS(Concentrado!F$2:F836,Concentrado!$A$2:$A836,"="&amp;$A11,Concentrado!$B$2:$B836, "=Veracruz")</f>
        <v>39489</v>
      </c>
    </row>
    <row r="12" spans="1:5" x14ac:dyDescent="0.25">
      <c r="A12" s="8">
        <v>2008</v>
      </c>
      <c r="B12" s="11">
        <f>SUMIFS(Concentrado!C$2:C837,Concentrado!$A$2:$A837,"="&amp;$A12,Concentrado!$B$2:$B837, "=Veracruz")</f>
        <v>22875</v>
      </c>
      <c r="C12" s="11">
        <f>SUMIFS(Concentrado!D$2:D837,Concentrado!$A$2:$A837,"="&amp;$A12,Concentrado!$B$2:$B837, "=Veracruz")</f>
        <v>18391</v>
      </c>
      <c r="D12" s="11">
        <f>SUMIFS(Concentrado!E$2:E837,Concentrado!$A$2:$A837,"="&amp;$A12,Concentrado!$B$2:$B837, "=Veracruz")</f>
        <v>7</v>
      </c>
      <c r="E12" s="11">
        <f>SUMIFS(Concentrado!F$2:F837,Concentrado!$A$2:$A837,"="&amp;$A12,Concentrado!$B$2:$B837, "=Veracruz")</f>
        <v>41273</v>
      </c>
    </row>
    <row r="13" spans="1:5" x14ac:dyDescent="0.25">
      <c r="A13" s="8">
        <v>2009</v>
      </c>
      <c r="B13" s="11">
        <f>SUMIFS(Concentrado!C$2:C838,Concentrado!$A$2:$A838,"="&amp;$A13,Concentrado!$B$2:$B838, "=Veracruz")</f>
        <v>24198</v>
      </c>
      <c r="C13" s="11">
        <f>SUMIFS(Concentrado!D$2:D838,Concentrado!$A$2:$A838,"="&amp;$A13,Concentrado!$B$2:$B838, "=Veracruz")</f>
        <v>19377</v>
      </c>
      <c r="D13" s="11">
        <f>SUMIFS(Concentrado!E$2:E838,Concentrado!$A$2:$A838,"="&amp;$A13,Concentrado!$B$2:$B838, "=Veracruz")</f>
        <v>21</v>
      </c>
      <c r="E13" s="11">
        <f>SUMIFS(Concentrado!F$2:F838,Concentrado!$A$2:$A838,"="&amp;$A13,Concentrado!$B$2:$B838, "=Veracruz")</f>
        <v>43596</v>
      </c>
    </row>
    <row r="14" spans="1:5" x14ac:dyDescent="0.25">
      <c r="A14" s="8">
        <v>2010</v>
      </c>
      <c r="B14" s="11">
        <f>SUMIFS(Concentrado!C$2:C839,Concentrado!$A$2:$A839,"="&amp;$A14,Concentrado!$B$2:$B839, "=Veracruz")</f>
        <v>24669</v>
      </c>
      <c r="C14" s="11">
        <f>SUMIFS(Concentrado!D$2:D839,Concentrado!$A$2:$A839,"="&amp;$A14,Concentrado!$B$2:$B839, "=Veracruz")</f>
        <v>20404</v>
      </c>
      <c r="D14" s="11">
        <f>SUMIFS(Concentrado!E$2:E839,Concentrado!$A$2:$A839,"="&amp;$A14,Concentrado!$B$2:$B839, "=Veracruz")</f>
        <v>6</v>
      </c>
      <c r="E14" s="11">
        <f>SUMIFS(Concentrado!F$2:F839,Concentrado!$A$2:$A839,"="&amp;$A14,Concentrado!$B$2:$B839, "=Veracruz")</f>
        <v>45079</v>
      </c>
    </row>
    <row r="15" spans="1:5" x14ac:dyDescent="0.25">
      <c r="A15" s="8">
        <v>2011</v>
      </c>
      <c r="B15" s="11">
        <f>SUMIFS(Concentrado!C$2:C840,Concentrado!$A$2:$A840,"="&amp;$A15,Concentrado!$B$2:$B840, "=Veracruz")</f>
        <v>25275</v>
      </c>
      <c r="C15" s="11">
        <f>SUMIFS(Concentrado!D$2:D840,Concentrado!$A$2:$A840,"="&amp;$A15,Concentrado!$B$2:$B840, "=Veracruz")</f>
        <v>20111</v>
      </c>
      <c r="D15" s="11">
        <f>SUMIFS(Concentrado!E$2:E840,Concentrado!$A$2:$A840,"="&amp;$A15,Concentrado!$B$2:$B840, "=Veracruz")</f>
        <v>31</v>
      </c>
      <c r="E15" s="11">
        <f>SUMIFS(Concentrado!F$2:F840,Concentrado!$A$2:$A840,"="&amp;$A15,Concentrado!$B$2:$B840, "=Veracruz")</f>
        <v>45417</v>
      </c>
    </row>
    <row r="16" spans="1:5" x14ac:dyDescent="0.25">
      <c r="A16" s="8">
        <v>2012</v>
      </c>
      <c r="B16" s="11">
        <f>SUMIFS(Concentrado!C$2:C841,Concentrado!$A$2:$A841,"="&amp;$A16,Concentrado!$B$2:$B841, "=Veracruz")</f>
        <v>26391</v>
      </c>
      <c r="C16" s="11">
        <f>SUMIFS(Concentrado!D$2:D841,Concentrado!$A$2:$A841,"="&amp;$A16,Concentrado!$B$2:$B841, "=Veracruz")</f>
        <v>21159</v>
      </c>
      <c r="D16" s="11">
        <f>SUMIFS(Concentrado!E$2:E841,Concentrado!$A$2:$A841,"="&amp;$A16,Concentrado!$B$2:$B841, "=Veracruz")</f>
        <v>35</v>
      </c>
      <c r="E16" s="11">
        <f>SUMIFS(Concentrado!F$2:F841,Concentrado!$A$2:$A841,"="&amp;$A16,Concentrado!$B$2:$B841, "=Veracruz")</f>
        <v>47585</v>
      </c>
    </row>
    <row r="17" spans="1:5" x14ac:dyDescent="0.25">
      <c r="A17" s="8">
        <v>2013</v>
      </c>
      <c r="B17" s="11">
        <f>SUMIFS(Concentrado!C$2:C842,Concentrado!$A$2:$A842,"="&amp;$A17,Concentrado!$B$2:$B842, "=Veracruz")</f>
        <v>26656</v>
      </c>
      <c r="C17" s="11">
        <f>SUMIFS(Concentrado!D$2:D842,Concentrado!$A$2:$A842,"="&amp;$A17,Concentrado!$B$2:$B842, "=Veracruz")</f>
        <v>21822</v>
      </c>
      <c r="D17" s="11">
        <f>SUMIFS(Concentrado!E$2:E842,Concentrado!$A$2:$A842,"="&amp;$A17,Concentrado!$B$2:$B842, "=Veracruz")</f>
        <v>17</v>
      </c>
      <c r="E17" s="11">
        <f>SUMIFS(Concentrado!F$2:F842,Concentrado!$A$2:$A842,"="&amp;$A17,Concentrado!$B$2:$B842, "=Veracruz")</f>
        <v>48495</v>
      </c>
    </row>
    <row r="18" spans="1:5" x14ac:dyDescent="0.25">
      <c r="A18" s="8">
        <v>2014</v>
      </c>
      <c r="B18" s="11">
        <f>SUMIFS(Concentrado!C$2:C843,Concentrado!$A$2:$A843,"="&amp;$A18,Concentrado!$B$2:$B843, "=Veracruz")</f>
        <v>27192</v>
      </c>
      <c r="C18" s="11">
        <f>SUMIFS(Concentrado!D$2:D843,Concentrado!$A$2:$A843,"="&amp;$A18,Concentrado!$B$2:$B843, "=Veracruz")</f>
        <v>22238</v>
      </c>
      <c r="D18" s="11">
        <f>SUMIFS(Concentrado!E$2:E843,Concentrado!$A$2:$A843,"="&amp;$A18,Concentrado!$B$2:$B843, "=Veracruz")</f>
        <v>10</v>
      </c>
      <c r="E18" s="11">
        <f>SUMIFS(Concentrado!F$2:F843,Concentrado!$A$2:$A843,"="&amp;$A18,Concentrado!$B$2:$B843, "=Veracruz")</f>
        <v>49440</v>
      </c>
    </row>
    <row r="19" spans="1:5" x14ac:dyDescent="0.25">
      <c r="A19" s="8">
        <v>2015</v>
      </c>
      <c r="B19" s="11">
        <f>SUMIFS(Concentrado!C$2:C844,Concentrado!$A$2:$A844,"="&amp;$A19,Concentrado!$B$2:$B844, "=Veracruz")</f>
        <v>28901</v>
      </c>
      <c r="C19" s="11">
        <f>SUMIFS(Concentrado!D$2:D844,Concentrado!$A$2:$A844,"="&amp;$A19,Concentrado!$B$2:$B844, "=Veracruz")</f>
        <v>23438</v>
      </c>
      <c r="D19" s="11">
        <f>SUMIFS(Concentrado!E$2:E844,Concentrado!$A$2:$A844,"="&amp;$A19,Concentrado!$B$2:$B844, "=Veracruz")</f>
        <v>15</v>
      </c>
      <c r="E19" s="11">
        <f>SUMIFS(Concentrado!F$2:F844,Concentrado!$A$2:$A844,"="&amp;$A19,Concentrado!$B$2:$B844, "=Veracruz")</f>
        <v>52354</v>
      </c>
    </row>
    <row r="20" spans="1:5" x14ac:dyDescent="0.25">
      <c r="A20" s="8">
        <v>2016</v>
      </c>
      <c r="B20" s="11">
        <f>SUMIFS(Concentrado!C$2:C845,Concentrado!$A$2:$A845,"="&amp;$A20,Concentrado!$B$2:$B845, "=Veracruz")</f>
        <v>29694</v>
      </c>
      <c r="C20" s="11">
        <f>SUMIFS(Concentrado!D$2:D845,Concentrado!$A$2:$A845,"="&amp;$A20,Concentrado!$B$2:$B845, "=Veracruz")</f>
        <v>24009</v>
      </c>
      <c r="D20" s="11">
        <f>SUMIFS(Concentrado!E$2:E845,Concentrado!$A$2:$A845,"="&amp;$A20,Concentrado!$B$2:$B845, "=Veracruz")</f>
        <v>46</v>
      </c>
      <c r="E20" s="11">
        <f>SUMIFS(Concentrado!F$2:F845,Concentrado!$A$2:$A845,"="&amp;$A20,Concentrado!$B$2:$B845, "=Veracruz")</f>
        <v>53749</v>
      </c>
    </row>
    <row r="21" spans="1:5" x14ac:dyDescent="0.25">
      <c r="A21" s="8">
        <v>2017</v>
      </c>
      <c r="B21" s="11">
        <f>SUMIFS(Concentrado!C$2:C846,Concentrado!$A$2:$A846,"="&amp;$A21,Concentrado!$B$2:$B846, "=Veracruz")</f>
        <v>28959</v>
      </c>
      <c r="C21" s="11">
        <f>SUMIFS(Concentrado!D$2:D846,Concentrado!$A$2:$A846,"="&amp;$A21,Concentrado!$B$2:$B846, "=Veracruz")</f>
        <v>23860</v>
      </c>
      <c r="D21" s="11">
        <f>SUMIFS(Concentrado!E$2:E846,Concentrado!$A$2:$A846,"="&amp;$A21,Concentrado!$B$2:$B846, "=Veracruz")</f>
        <v>1</v>
      </c>
      <c r="E21" s="11">
        <f>SUMIFS(Concentrado!F$2:F846,Concentrado!$A$2:$A846,"="&amp;$A21,Concentrado!$B$2:$B846, "=Veracruz")</f>
        <v>52820</v>
      </c>
    </row>
    <row r="22" spans="1:5" x14ac:dyDescent="0.25">
      <c r="A22" s="8">
        <v>2018</v>
      </c>
      <c r="B22" s="11">
        <f>SUMIFS(Concentrado!C$2:C847,Concentrado!$A$2:$A847,"="&amp;$A22,Concentrado!$B$2:$B847, "=Veracruz")</f>
        <v>29005</v>
      </c>
      <c r="C22" s="11">
        <f>SUMIFS(Concentrado!D$2:D847,Concentrado!$A$2:$A847,"="&amp;$A22,Concentrado!$B$2:$B847, "=Veracruz")</f>
        <v>24388</v>
      </c>
      <c r="D22" s="11">
        <f>SUMIFS(Concentrado!E$2:E847,Concentrado!$A$2:$A847,"="&amp;$A22,Concentrado!$B$2:$B847, "=Veracruz")</f>
        <v>2</v>
      </c>
      <c r="E22" s="11">
        <f>SUMIFS(Concentrado!F$2:F847,Concentrado!$A$2:$A847,"="&amp;$A22,Concentrado!$B$2:$B847, "=Veracruz")</f>
        <v>53395</v>
      </c>
    </row>
    <row r="23" spans="1:5" x14ac:dyDescent="0.25">
      <c r="A23" s="8">
        <v>2019</v>
      </c>
      <c r="B23" s="11">
        <f>SUMIFS(Concentrado!C$2:C848,Concentrado!$A$2:$A848,"="&amp;$A23,Concentrado!$B$2:$B848, "=Veracruz")</f>
        <v>31265</v>
      </c>
      <c r="C23" s="11">
        <f>SUMIFS(Concentrado!D$2:D848,Concentrado!$A$2:$A848,"="&amp;$A23,Concentrado!$B$2:$B848, "=Veracruz")</f>
        <v>25953</v>
      </c>
      <c r="D23" s="11">
        <f>SUMIFS(Concentrado!E$2:E848,Concentrado!$A$2:$A848,"="&amp;$A23,Concentrado!$B$2:$B848, "=Veracruz")</f>
        <v>2</v>
      </c>
      <c r="E23" s="11">
        <f>SUMIFS(Concentrado!F$2:F848,Concentrado!$A$2:$A848,"="&amp;$A23,Concentrado!$B$2:$B848, "=Veracruz")</f>
        <v>57220</v>
      </c>
    </row>
    <row r="24" spans="1:5" x14ac:dyDescent="0.25">
      <c r="A24" s="8">
        <v>2020</v>
      </c>
      <c r="B24" s="11">
        <f>SUMIFS(Concentrado!C$2:C849,Concentrado!$A$2:$A849,"="&amp;$A24,Concentrado!$B$2:$B849, "=Veracruz")</f>
        <v>42455</v>
      </c>
      <c r="C24" s="11">
        <f>SUMIFS(Concentrado!D$2:D849,Concentrado!$A$2:$A849,"="&amp;$A24,Concentrado!$B$2:$B849, "=Veracruz")</f>
        <v>32302</v>
      </c>
      <c r="D24" s="11">
        <f>SUMIFS(Concentrado!E$2:E849,Concentrado!$A$2:$A849,"="&amp;$A24,Concentrado!$B$2:$B849, "=Veracruz")</f>
        <v>1</v>
      </c>
      <c r="E24" s="11">
        <f>SUMIFS(Concentrado!F$2:F849,Concentrado!$A$2:$A849,"="&amp;$A24,Concentrado!$B$2:$B849, "=Veracruz")</f>
        <v>74758</v>
      </c>
    </row>
    <row r="25" spans="1:5" x14ac:dyDescent="0.25">
      <c r="A25" s="8">
        <v>2021</v>
      </c>
      <c r="B25" s="11">
        <f>SUMIFS(Concentrado!C$2:C850,Concentrado!$A$2:$A850,"="&amp;$A25,Concentrado!$B$2:$B850, "=Veracruz")</f>
        <v>43560</v>
      </c>
      <c r="C25" s="11">
        <f>SUMIFS(Concentrado!D$2:D850,Concentrado!$A$2:$A850,"="&amp;$A25,Concentrado!$B$2:$B850, "=Veracruz")</f>
        <v>35489</v>
      </c>
      <c r="D25" s="11">
        <f>SUMIFS(Concentrado!E$2:E850,Concentrado!$A$2:$A850,"="&amp;$A25,Concentrado!$B$2:$B850, "=Veracruz")</f>
        <v>4</v>
      </c>
      <c r="E25" s="11">
        <f>SUMIFS(Concentrado!F$2:F850,Concentrado!$A$2:$A850,"="&amp;$A25,Concentrado!$B$2:$B850, "=Veracruz")</f>
        <v>79053</v>
      </c>
    </row>
    <row r="26" spans="1:5" x14ac:dyDescent="0.25">
      <c r="A26" s="8">
        <v>2022</v>
      </c>
      <c r="B26" s="11">
        <f>SUMIFS(Concentrado!C$2:C851,Concentrado!$A$2:$A851,"="&amp;$A26,Concentrado!$B$2:$B851, "=Veracruz")</f>
        <v>32983</v>
      </c>
      <c r="C26" s="11">
        <f>SUMIFS(Concentrado!D$2:D851,Concentrado!$A$2:$A851,"="&amp;$A26,Concentrado!$B$2:$B851, "=Veracruz")</f>
        <v>28560</v>
      </c>
      <c r="D26" s="11">
        <f>SUMIFS(Concentrado!E$2:E851,Concentrado!$A$2:$A851,"="&amp;$A26,Concentrado!$B$2:$B851, "=Veracruz")</f>
        <v>12</v>
      </c>
      <c r="E26" s="11">
        <f>SUMIFS(Concentrado!F$2:F851,Concentrado!$A$2:$A851,"="&amp;$A26,Concentrado!$B$2:$B851, "=Veracruz")</f>
        <v>61555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"=Yucatán")</f>
        <v>4501</v>
      </c>
      <c r="C2" s="11">
        <f>SUMIFS(Concentrado!D$2:D827,Concentrado!$A$2:$A827,"="&amp;$A2,Concentrado!$B$2:$B827, "=Yucatán")</f>
        <v>3816</v>
      </c>
      <c r="D2" s="11">
        <f>SUMIFS(Concentrado!E$2:E827,Concentrado!$A$2:$A827,"="&amp;$A2,Concentrado!$B$2:$B827, "=Yucatán")</f>
        <v>1</v>
      </c>
      <c r="E2" s="11">
        <f>SUMIFS(Concentrado!F$2:F827,Concentrado!$A$2:$A827,"="&amp;$A2,Concentrado!$B$2:$B827, "=Yucatán")</f>
        <v>8318</v>
      </c>
    </row>
    <row r="3" spans="1:5" x14ac:dyDescent="0.25">
      <c r="A3" s="8">
        <v>1999</v>
      </c>
      <c r="B3" s="11">
        <f>SUMIFS(Concentrado!C$2:C828,Concentrado!$A$2:$A828,"="&amp;$A3,Concentrado!$B$2:$B828, "=Yucatán")</f>
        <v>4387</v>
      </c>
      <c r="C3" s="11">
        <f>SUMIFS(Concentrado!D$2:D828,Concentrado!$A$2:$A828,"="&amp;$A3,Concentrado!$B$2:$B828, "=Yucatán")</f>
        <v>3619</v>
      </c>
      <c r="D3" s="11">
        <f>SUMIFS(Concentrado!E$2:E828,Concentrado!$A$2:$A828,"="&amp;$A3,Concentrado!$B$2:$B828, "=Yucatán")</f>
        <v>1</v>
      </c>
      <c r="E3" s="11">
        <f>SUMIFS(Concentrado!F$2:F828,Concentrado!$A$2:$A828,"="&amp;$A3,Concentrado!$B$2:$B828, "=Yucatán")</f>
        <v>8007</v>
      </c>
    </row>
    <row r="4" spans="1:5" x14ac:dyDescent="0.25">
      <c r="A4" s="8">
        <v>2000</v>
      </c>
      <c r="B4" s="11">
        <f>SUMIFS(Concentrado!C$2:C829,Concentrado!$A$2:$A829,"="&amp;$A4,Concentrado!$B$2:$B829, "=Yucatán")</f>
        <v>4352</v>
      </c>
      <c r="C4" s="11">
        <f>SUMIFS(Concentrado!D$2:D829,Concentrado!$A$2:$A829,"="&amp;$A4,Concentrado!$B$2:$B829, "=Yucatán")</f>
        <v>3707</v>
      </c>
      <c r="D4" s="11">
        <f>SUMIFS(Concentrado!E$2:E829,Concentrado!$A$2:$A829,"="&amp;$A4,Concentrado!$B$2:$B829, "=Yucatán")</f>
        <v>1</v>
      </c>
      <c r="E4" s="11">
        <f>SUMIFS(Concentrado!F$2:F829,Concentrado!$A$2:$A829,"="&amp;$A4,Concentrado!$B$2:$B829, "=Yucatán")</f>
        <v>8060</v>
      </c>
    </row>
    <row r="5" spans="1:5" x14ac:dyDescent="0.25">
      <c r="A5" s="8">
        <v>2001</v>
      </c>
      <c r="B5" s="11">
        <f>SUMIFS(Concentrado!C$2:C830,Concentrado!$A$2:$A830,"="&amp;$A5,Concentrado!$B$2:$B830, "=Yucatán")</f>
        <v>4499</v>
      </c>
      <c r="C5" s="11">
        <f>SUMIFS(Concentrado!D$2:D830,Concentrado!$A$2:$A830,"="&amp;$A5,Concentrado!$B$2:$B830, "=Yucatán")</f>
        <v>3855</v>
      </c>
      <c r="D5" s="11">
        <f>SUMIFS(Concentrado!E$2:E830,Concentrado!$A$2:$A830,"="&amp;$A5,Concentrado!$B$2:$B830, "=Yucatán")</f>
        <v>3</v>
      </c>
      <c r="E5" s="11">
        <f>SUMIFS(Concentrado!F$2:F830,Concentrado!$A$2:$A830,"="&amp;$A5,Concentrado!$B$2:$B830, "=Yucatán")</f>
        <v>8357</v>
      </c>
    </row>
    <row r="6" spans="1:5" x14ac:dyDescent="0.25">
      <c r="A6" s="8">
        <v>2002</v>
      </c>
      <c r="B6" s="11">
        <f>SUMIFS(Concentrado!C$2:C831,Concentrado!$A$2:$A831,"="&amp;$A6,Concentrado!$B$2:$B831, "=Yucatán")</f>
        <v>4732</v>
      </c>
      <c r="C6" s="11">
        <f>SUMIFS(Concentrado!D$2:D831,Concentrado!$A$2:$A831,"="&amp;$A6,Concentrado!$B$2:$B831, "=Yucatán")</f>
        <v>3948</v>
      </c>
      <c r="D6" s="11">
        <f>SUMIFS(Concentrado!E$2:E831,Concentrado!$A$2:$A831,"="&amp;$A6,Concentrado!$B$2:$B831, "=Yucatán")</f>
        <v>1</v>
      </c>
      <c r="E6" s="11">
        <f>SUMIFS(Concentrado!F$2:F831,Concentrado!$A$2:$A831,"="&amp;$A6,Concentrado!$B$2:$B831, "=Yucatán")</f>
        <v>8681</v>
      </c>
    </row>
    <row r="7" spans="1:5" x14ac:dyDescent="0.25">
      <c r="A7" s="8">
        <v>2003</v>
      </c>
      <c r="B7" s="11">
        <f>SUMIFS(Concentrado!C$2:C832,Concentrado!$A$2:$A832,"="&amp;$A7,Concentrado!$B$2:$B832, "=Yucatán")</f>
        <v>4958</v>
      </c>
      <c r="C7" s="11">
        <f>SUMIFS(Concentrado!D$2:D832,Concentrado!$A$2:$A832,"="&amp;$A7,Concentrado!$B$2:$B832, "=Yucatán")</f>
        <v>4151</v>
      </c>
      <c r="D7" s="11">
        <f>SUMIFS(Concentrado!E$2:E832,Concentrado!$A$2:$A832,"="&amp;$A7,Concentrado!$B$2:$B832, "=Yucatán")</f>
        <v>1</v>
      </c>
      <c r="E7" s="11">
        <f>SUMIFS(Concentrado!F$2:F832,Concentrado!$A$2:$A832,"="&amp;$A7,Concentrado!$B$2:$B832, "=Yucatán")</f>
        <v>9110</v>
      </c>
    </row>
    <row r="8" spans="1:5" x14ac:dyDescent="0.25">
      <c r="A8" s="8">
        <v>2004</v>
      </c>
      <c r="B8" s="11">
        <f>SUMIFS(Concentrado!C$2:C833,Concentrado!$A$2:$A833,"="&amp;$A8,Concentrado!$B$2:$B833, "=Yucatán")</f>
        <v>4617</v>
      </c>
      <c r="C8" s="11">
        <f>SUMIFS(Concentrado!D$2:D833,Concentrado!$A$2:$A833,"="&amp;$A8,Concentrado!$B$2:$B833, "=Yucatán")</f>
        <v>4008</v>
      </c>
      <c r="D8" s="11">
        <f>SUMIFS(Concentrado!E$2:E833,Concentrado!$A$2:$A833,"="&amp;$A8,Concentrado!$B$2:$B833, "=Yucatán")</f>
        <v>0</v>
      </c>
      <c r="E8" s="11">
        <f>SUMIFS(Concentrado!F$2:F833,Concentrado!$A$2:$A833,"="&amp;$A8,Concentrado!$B$2:$B833, "=Yucatán")</f>
        <v>8625</v>
      </c>
    </row>
    <row r="9" spans="1:5" x14ac:dyDescent="0.25">
      <c r="A9" s="8">
        <v>2005</v>
      </c>
      <c r="B9" s="11">
        <f>SUMIFS(Concentrado!C$2:C834,Concentrado!$A$2:$A834,"="&amp;$A9,Concentrado!$B$2:$B834, "=Yucatán")</f>
        <v>4947</v>
      </c>
      <c r="C9" s="11">
        <f>SUMIFS(Concentrado!D$2:D834,Concentrado!$A$2:$A834,"="&amp;$A9,Concentrado!$B$2:$B834, "=Yucatán")</f>
        <v>4220</v>
      </c>
      <c r="D9" s="11">
        <f>SUMIFS(Concentrado!E$2:E834,Concentrado!$A$2:$A834,"="&amp;$A9,Concentrado!$B$2:$B834, "=Yucatán")</f>
        <v>2</v>
      </c>
      <c r="E9" s="11">
        <f>SUMIFS(Concentrado!F$2:F834,Concentrado!$A$2:$A834,"="&amp;$A9,Concentrado!$B$2:$B834, "=Yucatán")</f>
        <v>9169</v>
      </c>
    </row>
    <row r="10" spans="1:5" x14ac:dyDescent="0.25">
      <c r="A10" s="8">
        <v>2006</v>
      </c>
      <c r="B10" s="11">
        <f>SUMIFS(Concentrado!C$2:C835,Concentrado!$A$2:$A835,"="&amp;$A10,Concentrado!$B$2:$B835, "=Yucatán")</f>
        <v>5181</v>
      </c>
      <c r="C10" s="11">
        <f>SUMIFS(Concentrado!D$2:D835,Concentrado!$A$2:$A835,"="&amp;$A10,Concentrado!$B$2:$B835, "=Yucatán")</f>
        <v>4318</v>
      </c>
      <c r="D10" s="11">
        <f>SUMIFS(Concentrado!E$2:E835,Concentrado!$A$2:$A835,"="&amp;$A10,Concentrado!$B$2:$B835, "=Yucatán")</f>
        <v>2</v>
      </c>
      <c r="E10" s="11">
        <f>SUMIFS(Concentrado!F$2:F835,Concentrado!$A$2:$A835,"="&amp;$A10,Concentrado!$B$2:$B835, "=Yucatán")</f>
        <v>9501</v>
      </c>
    </row>
    <row r="11" spans="1:5" x14ac:dyDescent="0.25">
      <c r="A11" s="8">
        <v>2007</v>
      </c>
      <c r="B11" s="11">
        <f>SUMIFS(Concentrado!C$2:C836,Concentrado!$A$2:$A836,"="&amp;$A11,Concentrado!$B$2:$B836, "=Yucatán")</f>
        <v>5409</v>
      </c>
      <c r="C11" s="11">
        <f>SUMIFS(Concentrado!D$2:D836,Concentrado!$A$2:$A836,"="&amp;$A11,Concentrado!$B$2:$B836, "=Yucatán")</f>
        <v>4402</v>
      </c>
      <c r="D11" s="11">
        <f>SUMIFS(Concentrado!E$2:E836,Concentrado!$A$2:$A836,"="&amp;$A11,Concentrado!$B$2:$B836, "=Yucatán")</f>
        <v>1</v>
      </c>
      <c r="E11" s="11">
        <f>SUMIFS(Concentrado!F$2:F836,Concentrado!$A$2:$A836,"="&amp;$A11,Concentrado!$B$2:$B836, "=Yucatán")</f>
        <v>9812</v>
      </c>
    </row>
    <row r="12" spans="1:5" x14ac:dyDescent="0.25">
      <c r="A12" s="8">
        <v>2008</v>
      </c>
      <c r="B12" s="11">
        <f>SUMIFS(Concentrado!C$2:C837,Concentrado!$A$2:$A837,"="&amp;$A12,Concentrado!$B$2:$B837, "=Yucatán")</f>
        <v>5539</v>
      </c>
      <c r="C12" s="11">
        <f>SUMIFS(Concentrado!D$2:D837,Concentrado!$A$2:$A837,"="&amp;$A12,Concentrado!$B$2:$B837, "=Yucatán")</f>
        <v>4632</v>
      </c>
      <c r="D12" s="11">
        <f>SUMIFS(Concentrado!E$2:E837,Concentrado!$A$2:$A837,"="&amp;$A12,Concentrado!$B$2:$B837, "=Yucatán")</f>
        <v>1</v>
      </c>
      <c r="E12" s="11">
        <f>SUMIFS(Concentrado!F$2:F837,Concentrado!$A$2:$A837,"="&amp;$A12,Concentrado!$B$2:$B837, "=Yucatán")</f>
        <v>10172</v>
      </c>
    </row>
    <row r="13" spans="1:5" x14ac:dyDescent="0.25">
      <c r="A13" s="8">
        <v>2009</v>
      </c>
      <c r="B13" s="11">
        <f>SUMIFS(Concentrado!C$2:C838,Concentrado!$A$2:$A838,"="&amp;$A13,Concentrado!$B$2:$B838, "=Yucatán")</f>
        <v>5800</v>
      </c>
      <c r="C13" s="11">
        <f>SUMIFS(Concentrado!D$2:D838,Concentrado!$A$2:$A838,"="&amp;$A13,Concentrado!$B$2:$B838, "=Yucatán")</f>
        <v>4606</v>
      </c>
      <c r="D13" s="11">
        <f>SUMIFS(Concentrado!E$2:E838,Concentrado!$A$2:$A838,"="&amp;$A13,Concentrado!$B$2:$B838, "=Yucatán")</f>
        <v>0</v>
      </c>
      <c r="E13" s="11">
        <f>SUMIFS(Concentrado!F$2:F838,Concentrado!$A$2:$A838,"="&amp;$A13,Concentrado!$B$2:$B838, "=Yucatán")</f>
        <v>10406</v>
      </c>
    </row>
    <row r="14" spans="1:5" x14ac:dyDescent="0.25">
      <c r="A14" s="8">
        <v>2010</v>
      </c>
      <c r="B14" s="11">
        <f>SUMIFS(Concentrado!C$2:C839,Concentrado!$A$2:$A839,"="&amp;$A14,Concentrado!$B$2:$B839, "=Yucatán")</f>
        <v>6046</v>
      </c>
      <c r="C14" s="11">
        <f>SUMIFS(Concentrado!D$2:D839,Concentrado!$A$2:$A839,"="&amp;$A14,Concentrado!$B$2:$B839, "=Yucatán")</f>
        <v>5125</v>
      </c>
      <c r="D14" s="11">
        <f>SUMIFS(Concentrado!E$2:E839,Concentrado!$A$2:$A839,"="&amp;$A14,Concentrado!$B$2:$B839, "=Yucatán")</f>
        <v>1</v>
      </c>
      <c r="E14" s="11">
        <f>SUMIFS(Concentrado!F$2:F839,Concentrado!$A$2:$A839,"="&amp;$A14,Concentrado!$B$2:$B839, "=Yucatán")</f>
        <v>11172</v>
      </c>
    </row>
    <row r="15" spans="1:5" x14ac:dyDescent="0.25">
      <c r="A15" s="8">
        <v>2011</v>
      </c>
      <c r="B15" s="11">
        <f>SUMIFS(Concentrado!C$2:C840,Concentrado!$A$2:$A840,"="&amp;$A15,Concentrado!$B$2:$B840, "=Yucatán")</f>
        <v>5893</v>
      </c>
      <c r="C15" s="11">
        <f>SUMIFS(Concentrado!D$2:D840,Concentrado!$A$2:$A840,"="&amp;$A15,Concentrado!$B$2:$B840, "=Yucatán")</f>
        <v>4867</v>
      </c>
      <c r="D15" s="11">
        <f>SUMIFS(Concentrado!E$2:E840,Concentrado!$A$2:$A840,"="&amp;$A15,Concentrado!$B$2:$B840, "=Yucatán")</f>
        <v>3</v>
      </c>
      <c r="E15" s="11">
        <f>SUMIFS(Concentrado!F$2:F840,Concentrado!$A$2:$A840,"="&amp;$A15,Concentrado!$B$2:$B840, "=Yucatán")</f>
        <v>10763</v>
      </c>
    </row>
    <row r="16" spans="1:5" x14ac:dyDescent="0.25">
      <c r="A16" s="8">
        <v>2012</v>
      </c>
      <c r="B16" s="11">
        <f>SUMIFS(Concentrado!C$2:C841,Concentrado!$A$2:$A841,"="&amp;$A16,Concentrado!$B$2:$B841, "=Yucatán")</f>
        <v>6068</v>
      </c>
      <c r="C16" s="11">
        <f>SUMIFS(Concentrado!D$2:D841,Concentrado!$A$2:$A841,"="&amp;$A16,Concentrado!$B$2:$B841, "=Yucatán")</f>
        <v>4886</v>
      </c>
      <c r="D16" s="11">
        <f>SUMIFS(Concentrado!E$2:E841,Concentrado!$A$2:$A841,"="&amp;$A16,Concentrado!$B$2:$B841, "=Yucatán")</f>
        <v>0</v>
      </c>
      <c r="E16" s="11">
        <f>SUMIFS(Concentrado!F$2:F841,Concentrado!$A$2:$A841,"="&amp;$A16,Concentrado!$B$2:$B841, "=Yucatán")</f>
        <v>10954</v>
      </c>
    </row>
    <row r="17" spans="1:5" x14ac:dyDescent="0.25">
      <c r="A17" s="8">
        <v>2013</v>
      </c>
      <c r="B17" s="11">
        <f>SUMIFS(Concentrado!C$2:C842,Concentrado!$A$2:$A842,"="&amp;$A17,Concentrado!$B$2:$B842, "=Yucatán")</f>
        <v>6409</v>
      </c>
      <c r="C17" s="11">
        <f>SUMIFS(Concentrado!D$2:D842,Concentrado!$A$2:$A842,"="&amp;$A17,Concentrado!$B$2:$B842, "=Yucatán")</f>
        <v>5197</v>
      </c>
      <c r="D17" s="11">
        <f>SUMIFS(Concentrado!E$2:E842,Concentrado!$A$2:$A842,"="&amp;$A17,Concentrado!$B$2:$B842, "=Yucatán")</f>
        <v>0</v>
      </c>
      <c r="E17" s="11">
        <f>SUMIFS(Concentrado!F$2:F842,Concentrado!$A$2:$A842,"="&amp;$A17,Concentrado!$B$2:$B842, "=Yucatán")</f>
        <v>11606</v>
      </c>
    </row>
    <row r="18" spans="1:5" x14ac:dyDescent="0.25">
      <c r="A18" s="8">
        <v>2014</v>
      </c>
      <c r="B18" s="11">
        <f>SUMIFS(Concentrado!C$2:C843,Concentrado!$A$2:$A843,"="&amp;$A18,Concentrado!$B$2:$B843, "=Yucatán")</f>
        <v>6517</v>
      </c>
      <c r="C18" s="11">
        <f>SUMIFS(Concentrado!D$2:D843,Concentrado!$A$2:$A843,"="&amp;$A18,Concentrado!$B$2:$B843, "=Yucatán")</f>
        <v>5301</v>
      </c>
      <c r="D18" s="11">
        <f>SUMIFS(Concentrado!E$2:E843,Concentrado!$A$2:$A843,"="&amp;$A18,Concentrado!$B$2:$B843, "=Yucatán")</f>
        <v>1</v>
      </c>
      <c r="E18" s="11">
        <f>SUMIFS(Concentrado!F$2:F843,Concentrado!$A$2:$A843,"="&amp;$A18,Concentrado!$B$2:$B843, "=Yucatán")</f>
        <v>11819</v>
      </c>
    </row>
    <row r="19" spans="1:5" x14ac:dyDescent="0.25">
      <c r="A19" s="8">
        <v>2015</v>
      </c>
      <c r="B19" s="11">
        <f>SUMIFS(Concentrado!C$2:C844,Concentrado!$A$2:$A844,"="&amp;$A19,Concentrado!$B$2:$B844, "=Yucatán")</f>
        <v>7266</v>
      </c>
      <c r="C19" s="11">
        <f>SUMIFS(Concentrado!D$2:D844,Concentrado!$A$2:$A844,"="&amp;$A19,Concentrado!$B$2:$B844, "=Yucatán")</f>
        <v>6012</v>
      </c>
      <c r="D19" s="11">
        <f>SUMIFS(Concentrado!E$2:E844,Concentrado!$A$2:$A844,"="&amp;$A19,Concentrado!$B$2:$B844, "=Yucatán")</f>
        <v>4</v>
      </c>
      <c r="E19" s="11">
        <f>SUMIFS(Concentrado!F$2:F844,Concentrado!$A$2:$A844,"="&amp;$A19,Concentrado!$B$2:$B844, "=Yucatán")</f>
        <v>13282</v>
      </c>
    </row>
    <row r="20" spans="1:5" x14ac:dyDescent="0.25">
      <c r="A20" s="8">
        <v>2016</v>
      </c>
      <c r="B20" s="11">
        <f>SUMIFS(Concentrado!C$2:C845,Concentrado!$A$2:$A845,"="&amp;$A20,Concentrado!$B$2:$B845, "=Yucatán")</f>
        <v>7189</v>
      </c>
      <c r="C20" s="11">
        <f>SUMIFS(Concentrado!D$2:D845,Concentrado!$A$2:$A845,"="&amp;$A20,Concentrado!$B$2:$B845, "=Yucatán")</f>
        <v>5886</v>
      </c>
      <c r="D20" s="11">
        <f>SUMIFS(Concentrado!E$2:E845,Concentrado!$A$2:$A845,"="&amp;$A20,Concentrado!$B$2:$B845, "=Yucatán")</f>
        <v>5</v>
      </c>
      <c r="E20" s="11">
        <f>SUMIFS(Concentrado!F$2:F845,Concentrado!$A$2:$A845,"="&amp;$A20,Concentrado!$B$2:$B845, "=Yucatán")</f>
        <v>13080</v>
      </c>
    </row>
    <row r="21" spans="1:5" x14ac:dyDescent="0.25">
      <c r="A21" s="8">
        <v>2017</v>
      </c>
      <c r="B21" s="11">
        <f>SUMIFS(Concentrado!C$2:C846,Concentrado!$A$2:$A846,"="&amp;$A21,Concentrado!$B$2:$B846, "=Yucatán")</f>
        <v>6930</v>
      </c>
      <c r="C21" s="11">
        <f>SUMIFS(Concentrado!D$2:D846,Concentrado!$A$2:$A846,"="&amp;$A21,Concentrado!$B$2:$B846, "=Yucatán")</f>
        <v>5703</v>
      </c>
      <c r="D21" s="11">
        <f>SUMIFS(Concentrado!E$2:E846,Concentrado!$A$2:$A846,"="&amp;$A21,Concentrado!$B$2:$B846, "=Yucatán")</f>
        <v>3</v>
      </c>
      <c r="E21" s="11">
        <f>SUMIFS(Concentrado!F$2:F846,Concentrado!$A$2:$A846,"="&amp;$A21,Concentrado!$B$2:$B846, "=Yucatán")</f>
        <v>12636</v>
      </c>
    </row>
    <row r="22" spans="1:5" x14ac:dyDescent="0.25">
      <c r="A22" s="8">
        <v>2018</v>
      </c>
      <c r="B22" s="11">
        <f>SUMIFS(Concentrado!C$2:C847,Concentrado!$A$2:$A847,"="&amp;$A22,Concentrado!$B$2:$B847, "=Yucatán")</f>
        <v>7079</v>
      </c>
      <c r="C22" s="11">
        <f>SUMIFS(Concentrado!D$2:D847,Concentrado!$A$2:$A847,"="&amp;$A22,Concentrado!$B$2:$B847, "=Yucatán")</f>
        <v>5937</v>
      </c>
      <c r="D22" s="11">
        <f>SUMIFS(Concentrado!E$2:E847,Concentrado!$A$2:$A847,"="&amp;$A22,Concentrado!$B$2:$B847, "=Yucatán")</f>
        <v>1</v>
      </c>
      <c r="E22" s="11">
        <f>SUMIFS(Concentrado!F$2:F847,Concentrado!$A$2:$A847,"="&amp;$A22,Concentrado!$B$2:$B847, "=Yucatán")</f>
        <v>13017</v>
      </c>
    </row>
    <row r="23" spans="1:5" x14ac:dyDescent="0.25">
      <c r="A23" s="8">
        <v>2019</v>
      </c>
      <c r="B23" s="11">
        <f>SUMIFS(Concentrado!C$2:C848,Concentrado!$A$2:$A848,"="&amp;$A23,Concentrado!$B$2:$B848, "=Yucatán")</f>
        <v>7409</v>
      </c>
      <c r="C23" s="11">
        <f>SUMIFS(Concentrado!D$2:D848,Concentrado!$A$2:$A848,"="&amp;$A23,Concentrado!$B$2:$B848, "=Yucatán")</f>
        <v>6073</v>
      </c>
      <c r="D23" s="11">
        <f>SUMIFS(Concentrado!E$2:E848,Concentrado!$A$2:$A848,"="&amp;$A23,Concentrado!$B$2:$B848, "=Yucatán")</f>
        <v>1</v>
      </c>
      <c r="E23" s="11">
        <f>SUMIFS(Concentrado!F$2:F848,Concentrado!$A$2:$A848,"="&amp;$A23,Concentrado!$B$2:$B848, "=Yucatán")</f>
        <v>13483</v>
      </c>
    </row>
    <row r="24" spans="1:5" x14ac:dyDescent="0.25">
      <c r="A24" s="8">
        <v>2020</v>
      </c>
      <c r="B24" s="11">
        <f>SUMIFS(Concentrado!C$2:C849,Concentrado!$A$2:$A849,"="&amp;$A24,Concentrado!$B$2:$B849, "=Yucatán")</f>
        <v>10329</v>
      </c>
      <c r="C24" s="11">
        <f>SUMIFS(Concentrado!D$2:D849,Concentrado!$A$2:$A849,"="&amp;$A24,Concentrado!$B$2:$B849, "=Yucatán")</f>
        <v>7889</v>
      </c>
      <c r="D24" s="11">
        <f>SUMIFS(Concentrado!E$2:E849,Concentrado!$A$2:$A849,"="&amp;$A24,Concentrado!$B$2:$B849, "=Yucatán")</f>
        <v>3</v>
      </c>
      <c r="E24" s="11">
        <f>SUMIFS(Concentrado!F$2:F849,Concentrado!$A$2:$A849,"="&amp;$A24,Concentrado!$B$2:$B849, "=Yucatán")</f>
        <v>18221</v>
      </c>
    </row>
    <row r="25" spans="1:5" x14ac:dyDescent="0.25">
      <c r="A25" s="8">
        <v>2021</v>
      </c>
      <c r="B25" s="11">
        <f>SUMIFS(Concentrado!C$2:C850,Concentrado!$A$2:$A850,"="&amp;$A25,Concentrado!$B$2:$B850, "=Yucatán")</f>
        <v>10689</v>
      </c>
      <c r="C25" s="11">
        <f>SUMIFS(Concentrado!D$2:D850,Concentrado!$A$2:$A850,"="&amp;$A25,Concentrado!$B$2:$B850, "=Yucatán")</f>
        <v>8308</v>
      </c>
      <c r="D25" s="11">
        <f>SUMIFS(Concentrado!E$2:E850,Concentrado!$A$2:$A850,"="&amp;$A25,Concentrado!$B$2:$B850, "=Yucatán")</f>
        <v>2</v>
      </c>
      <c r="E25" s="11">
        <f>SUMIFS(Concentrado!F$2:F850,Concentrado!$A$2:$A850,"="&amp;$A25,Concentrado!$B$2:$B850, "=Yucatán")</f>
        <v>18999</v>
      </c>
    </row>
    <row r="26" spans="1:5" x14ac:dyDescent="0.25">
      <c r="A26" s="8">
        <v>2022</v>
      </c>
      <c r="B26" s="11">
        <f>SUMIFS(Concentrado!C$2:C851,Concentrado!$A$2:$A851,"="&amp;$A26,Concentrado!$B$2:$B851, "=Yucatán")</f>
        <v>8255</v>
      </c>
      <c r="C26" s="11">
        <f>SUMIFS(Concentrado!D$2:D851,Concentrado!$A$2:$A851,"="&amp;$A26,Concentrado!$B$2:$B851, "=Yucatán")</f>
        <v>6948</v>
      </c>
      <c r="D26" s="11">
        <f>SUMIFS(Concentrado!E$2:E851,Concentrado!$A$2:$A851,"="&amp;$A26,Concentrado!$B$2:$B851, "=Yucatán")</f>
        <v>4</v>
      </c>
      <c r="E26" s="11">
        <f>SUMIFS(Concentrado!F$2:F851,Concentrado!$A$2:$A851,"="&amp;$A26,Concentrado!$B$2:$B851, "=Yucatán")</f>
        <v>15207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"=Zacatecas")</f>
        <v>3703</v>
      </c>
      <c r="C2" s="11">
        <f>SUMIFS(Concentrado!D$2:D827,Concentrado!$A$2:$A827,"="&amp;$A2,Concentrado!$B$2:$B827, "=Zacatecas")</f>
        <v>2876</v>
      </c>
      <c r="D2" s="11">
        <f>SUMIFS(Concentrado!E$2:E827,Concentrado!$A$2:$A827,"="&amp;$A2,Concentrado!$B$2:$B827, "=Zacatecas")</f>
        <v>1</v>
      </c>
      <c r="E2" s="11">
        <f>SUMIFS(Concentrado!F$2:F827,Concentrado!$A$2:$A827,"="&amp;$A2,Concentrado!$B$2:$B827, "=Zacatecas")</f>
        <v>6580</v>
      </c>
    </row>
    <row r="3" spans="1:5" x14ac:dyDescent="0.25">
      <c r="A3" s="8">
        <v>1999</v>
      </c>
      <c r="B3" s="11">
        <f>SUMIFS(Concentrado!C$2:C828,Concentrado!$A$2:$A828,"="&amp;$A3,Concentrado!$B$2:$B828, "=Zacatecas")</f>
        <v>3506</v>
      </c>
      <c r="C3" s="11">
        <f>SUMIFS(Concentrado!D$2:D828,Concentrado!$A$2:$A828,"="&amp;$A3,Concentrado!$B$2:$B828, "=Zacatecas")</f>
        <v>2815</v>
      </c>
      <c r="D3" s="11">
        <f>SUMIFS(Concentrado!E$2:E828,Concentrado!$A$2:$A828,"="&amp;$A3,Concentrado!$B$2:$B828, "=Zacatecas")</f>
        <v>2</v>
      </c>
      <c r="E3" s="11">
        <f>SUMIFS(Concentrado!F$2:F828,Concentrado!$A$2:$A828,"="&amp;$A3,Concentrado!$B$2:$B828, "=Zacatecas")</f>
        <v>6323</v>
      </c>
    </row>
    <row r="4" spans="1:5" x14ac:dyDescent="0.25">
      <c r="A4" s="8">
        <v>2000</v>
      </c>
      <c r="B4" s="11">
        <f>SUMIFS(Concentrado!C$2:C829,Concentrado!$A$2:$A829,"="&amp;$A4,Concentrado!$B$2:$B829, "=Zacatecas")</f>
        <v>3611</v>
      </c>
      <c r="C4" s="11">
        <f>SUMIFS(Concentrado!D$2:D829,Concentrado!$A$2:$A829,"="&amp;$A4,Concentrado!$B$2:$B829, "=Zacatecas")</f>
        <v>2727</v>
      </c>
      <c r="D4" s="11">
        <f>SUMIFS(Concentrado!E$2:E829,Concentrado!$A$2:$A829,"="&amp;$A4,Concentrado!$B$2:$B829, "=Zacatecas")</f>
        <v>2</v>
      </c>
      <c r="E4" s="11">
        <f>SUMIFS(Concentrado!F$2:F829,Concentrado!$A$2:$A829,"="&amp;$A4,Concentrado!$B$2:$B829, "=Zacatecas")</f>
        <v>6340</v>
      </c>
    </row>
    <row r="5" spans="1:5" x14ac:dyDescent="0.25">
      <c r="A5" s="8">
        <v>2001</v>
      </c>
      <c r="B5" s="11">
        <f>SUMIFS(Concentrado!C$2:C830,Concentrado!$A$2:$A830,"="&amp;$A5,Concentrado!$B$2:$B830, "=Zacatecas")</f>
        <v>3513</v>
      </c>
      <c r="C5" s="11">
        <f>SUMIFS(Concentrado!D$2:D830,Concentrado!$A$2:$A830,"="&amp;$A5,Concentrado!$B$2:$B830, "=Zacatecas")</f>
        <v>2828</v>
      </c>
      <c r="D5" s="11">
        <f>SUMIFS(Concentrado!E$2:E830,Concentrado!$A$2:$A830,"="&amp;$A5,Concentrado!$B$2:$B830, "=Zacatecas")</f>
        <v>19</v>
      </c>
      <c r="E5" s="11">
        <f>SUMIFS(Concentrado!F$2:F830,Concentrado!$A$2:$A830,"="&amp;$A5,Concentrado!$B$2:$B830, "=Zacatecas")</f>
        <v>6360</v>
      </c>
    </row>
    <row r="6" spans="1:5" x14ac:dyDescent="0.25">
      <c r="A6" s="8">
        <v>2002</v>
      </c>
      <c r="B6" s="11">
        <f>SUMIFS(Concentrado!C$2:C831,Concentrado!$A$2:$A831,"="&amp;$A6,Concentrado!$B$2:$B831, "=Zacatecas")</f>
        <v>3733</v>
      </c>
      <c r="C6" s="11">
        <f>SUMIFS(Concentrado!D$2:D831,Concentrado!$A$2:$A831,"="&amp;$A6,Concentrado!$B$2:$B831, "=Zacatecas")</f>
        <v>3062</v>
      </c>
      <c r="D6" s="11">
        <f>SUMIFS(Concentrado!E$2:E831,Concentrado!$A$2:$A831,"="&amp;$A6,Concentrado!$B$2:$B831, "=Zacatecas")</f>
        <v>31</v>
      </c>
      <c r="E6" s="11">
        <f>SUMIFS(Concentrado!F$2:F831,Concentrado!$A$2:$A831,"="&amp;$A6,Concentrado!$B$2:$B831, "=Zacatecas")</f>
        <v>6826</v>
      </c>
    </row>
    <row r="7" spans="1:5" x14ac:dyDescent="0.25">
      <c r="A7" s="8">
        <v>2003</v>
      </c>
      <c r="B7" s="11">
        <f>SUMIFS(Concentrado!C$2:C832,Concentrado!$A$2:$A832,"="&amp;$A7,Concentrado!$B$2:$B832, "=Zacatecas")</f>
        <v>3779</v>
      </c>
      <c r="C7" s="11">
        <f>SUMIFS(Concentrado!D$2:D832,Concentrado!$A$2:$A832,"="&amp;$A7,Concentrado!$B$2:$B832, "=Zacatecas")</f>
        <v>3164</v>
      </c>
      <c r="D7" s="11">
        <f>SUMIFS(Concentrado!E$2:E832,Concentrado!$A$2:$A832,"="&amp;$A7,Concentrado!$B$2:$B832, "=Zacatecas")</f>
        <v>10</v>
      </c>
      <c r="E7" s="11">
        <f>SUMIFS(Concentrado!F$2:F832,Concentrado!$A$2:$A832,"="&amp;$A7,Concentrado!$B$2:$B832, "=Zacatecas")</f>
        <v>6953</v>
      </c>
    </row>
    <row r="8" spans="1:5" x14ac:dyDescent="0.25">
      <c r="A8" s="8">
        <v>2004</v>
      </c>
      <c r="B8" s="11">
        <f>SUMIFS(Concentrado!C$2:C833,Concentrado!$A$2:$A833,"="&amp;$A8,Concentrado!$B$2:$B833, "=Zacatecas")</f>
        <v>3900</v>
      </c>
      <c r="C8" s="11">
        <f>SUMIFS(Concentrado!D$2:D833,Concentrado!$A$2:$A833,"="&amp;$A8,Concentrado!$B$2:$B833, "=Zacatecas")</f>
        <v>2997</v>
      </c>
      <c r="D8" s="11">
        <f>SUMIFS(Concentrado!E$2:E833,Concentrado!$A$2:$A833,"="&amp;$A8,Concentrado!$B$2:$B833, "=Zacatecas")</f>
        <v>6</v>
      </c>
      <c r="E8" s="11">
        <f>SUMIFS(Concentrado!F$2:F833,Concentrado!$A$2:$A833,"="&amp;$A8,Concentrado!$B$2:$B833, "=Zacatecas")</f>
        <v>6903</v>
      </c>
    </row>
    <row r="9" spans="1:5" x14ac:dyDescent="0.25">
      <c r="A9" s="8">
        <v>2005</v>
      </c>
      <c r="B9" s="11">
        <f>SUMIFS(Concentrado!C$2:C834,Concentrado!$A$2:$A834,"="&amp;$A9,Concentrado!$B$2:$B834, "=Zacatecas")</f>
        <v>3810</v>
      </c>
      <c r="C9" s="11">
        <f>SUMIFS(Concentrado!D$2:D834,Concentrado!$A$2:$A834,"="&amp;$A9,Concentrado!$B$2:$B834, "=Zacatecas")</f>
        <v>3210</v>
      </c>
      <c r="D9" s="11">
        <f>SUMIFS(Concentrado!E$2:E834,Concentrado!$A$2:$A834,"="&amp;$A9,Concentrado!$B$2:$B834, "=Zacatecas")</f>
        <v>1</v>
      </c>
      <c r="E9" s="11">
        <f>SUMIFS(Concentrado!F$2:F834,Concentrado!$A$2:$A834,"="&amp;$A9,Concentrado!$B$2:$B834, "=Zacatecas")</f>
        <v>7021</v>
      </c>
    </row>
    <row r="10" spans="1:5" x14ac:dyDescent="0.25">
      <c r="A10" s="8">
        <v>2006</v>
      </c>
      <c r="B10" s="11">
        <f>SUMIFS(Concentrado!C$2:C835,Concentrado!$A$2:$A835,"="&amp;$A10,Concentrado!$B$2:$B835, "=Zacatecas")</f>
        <v>3837</v>
      </c>
      <c r="C10" s="11">
        <f>SUMIFS(Concentrado!D$2:D835,Concentrado!$A$2:$A835,"="&amp;$A10,Concentrado!$B$2:$B835, "=Zacatecas")</f>
        <v>3092</v>
      </c>
      <c r="D10" s="11">
        <f>SUMIFS(Concentrado!E$2:E835,Concentrado!$A$2:$A835,"="&amp;$A10,Concentrado!$B$2:$B835, "=Zacatecas")</f>
        <v>3</v>
      </c>
      <c r="E10" s="11">
        <f>SUMIFS(Concentrado!F$2:F835,Concentrado!$A$2:$A835,"="&amp;$A10,Concentrado!$B$2:$B835, "=Zacatecas")</f>
        <v>6932</v>
      </c>
    </row>
    <row r="11" spans="1:5" x14ac:dyDescent="0.25">
      <c r="A11" s="8">
        <v>2007</v>
      </c>
      <c r="B11" s="11">
        <f>SUMIFS(Concentrado!C$2:C836,Concentrado!$A$2:$A836,"="&amp;$A11,Concentrado!$B$2:$B836, "=Zacatecas")</f>
        <v>4001</v>
      </c>
      <c r="C11" s="11">
        <f>SUMIFS(Concentrado!D$2:D836,Concentrado!$A$2:$A836,"="&amp;$A11,Concentrado!$B$2:$B836, "=Zacatecas")</f>
        <v>3276</v>
      </c>
      <c r="D11" s="11">
        <f>SUMIFS(Concentrado!E$2:E836,Concentrado!$A$2:$A836,"="&amp;$A11,Concentrado!$B$2:$B836, "=Zacatecas")</f>
        <v>4</v>
      </c>
      <c r="E11" s="11">
        <f>SUMIFS(Concentrado!F$2:F836,Concentrado!$A$2:$A836,"="&amp;$A11,Concentrado!$B$2:$B836, "=Zacatecas")</f>
        <v>7281</v>
      </c>
    </row>
    <row r="12" spans="1:5" x14ac:dyDescent="0.25">
      <c r="A12" s="8">
        <v>2008</v>
      </c>
      <c r="B12" s="11">
        <f>SUMIFS(Concentrado!C$2:C837,Concentrado!$A$2:$A837,"="&amp;$A12,Concentrado!$B$2:$B837, "=Zacatecas")</f>
        <v>4160</v>
      </c>
      <c r="C12" s="11">
        <f>SUMIFS(Concentrado!D$2:D837,Concentrado!$A$2:$A837,"="&amp;$A12,Concentrado!$B$2:$B837, "=Zacatecas")</f>
        <v>3472</v>
      </c>
      <c r="D12" s="11">
        <f>SUMIFS(Concentrado!E$2:E837,Concentrado!$A$2:$A837,"="&amp;$A12,Concentrado!$B$2:$B837, "=Zacatecas")</f>
        <v>1</v>
      </c>
      <c r="E12" s="11">
        <f>SUMIFS(Concentrado!F$2:F837,Concentrado!$A$2:$A837,"="&amp;$A12,Concentrado!$B$2:$B837, "=Zacatecas")</f>
        <v>7633</v>
      </c>
    </row>
    <row r="13" spans="1:5" x14ac:dyDescent="0.25">
      <c r="A13" s="8">
        <v>2009</v>
      </c>
      <c r="B13" s="11">
        <f>SUMIFS(Concentrado!C$2:C838,Concentrado!$A$2:$A838,"="&amp;$A13,Concentrado!$B$2:$B838, "=Zacatecas")</f>
        <v>4395</v>
      </c>
      <c r="C13" s="11">
        <f>SUMIFS(Concentrado!D$2:D838,Concentrado!$A$2:$A838,"="&amp;$A13,Concentrado!$B$2:$B838, "=Zacatecas")</f>
        <v>3514</v>
      </c>
      <c r="D13" s="11">
        <f>SUMIFS(Concentrado!E$2:E838,Concentrado!$A$2:$A838,"="&amp;$A13,Concentrado!$B$2:$B838, "=Zacatecas")</f>
        <v>1</v>
      </c>
      <c r="E13" s="11">
        <f>SUMIFS(Concentrado!F$2:F838,Concentrado!$A$2:$A838,"="&amp;$A13,Concentrado!$B$2:$B838, "=Zacatecas")</f>
        <v>7910</v>
      </c>
    </row>
    <row r="14" spans="1:5" x14ac:dyDescent="0.25">
      <c r="A14" s="8">
        <v>2010</v>
      </c>
      <c r="B14" s="11">
        <f>SUMIFS(Concentrado!C$2:C839,Concentrado!$A$2:$A839,"="&amp;$A14,Concentrado!$B$2:$B839, "=Zacatecas")</f>
        <v>4614</v>
      </c>
      <c r="C14" s="11">
        <f>SUMIFS(Concentrado!D$2:D839,Concentrado!$A$2:$A839,"="&amp;$A14,Concentrado!$B$2:$B839, "=Zacatecas")</f>
        <v>3757</v>
      </c>
      <c r="D14" s="11">
        <f>SUMIFS(Concentrado!E$2:E839,Concentrado!$A$2:$A839,"="&amp;$A14,Concentrado!$B$2:$B839, "=Zacatecas")</f>
        <v>2</v>
      </c>
      <c r="E14" s="11">
        <f>SUMIFS(Concentrado!F$2:F839,Concentrado!$A$2:$A839,"="&amp;$A14,Concentrado!$B$2:$B839, "=Zacatecas")</f>
        <v>8373</v>
      </c>
    </row>
    <row r="15" spans="1:5" x14ac:dyDescent="0.25">
      <c r="A15" s="8">
        <v>2011</v>
      </c>
      <c r="B15" s="11">
        <f>SUMIFS(Concentrado!C$2:C840,Concentrado!$A$2:$A840,"="&amp;$A15,Concentrado!$B$2:$B840, "=Zacatecas")</f>
        <v>4461</v>
      </c>
      <c r="C15" s="11">
        <f>SUMIFS(Concentrado!D$2:D840,Concentrado!$A$2:$A840,"="&amp;$A15,Concentrado!$B$2:$B840, "=Zacatecas")</f>
        <v>3514</v>
      </c>
      <c r="D15" s="11">
        <f>SUMIFS(Concentrado!E$2:E840,Concentrado!$A$2:$A840,"="&amp;$A15,Concentrado!$B$2:$B840, "=Zacatecas")</f>
        <v>13</v>
      </c>
      <c r="E15" s="11">
        <f>SUMIFS(Concentrado!F$2:F840,Concentrado!$A$2:$A840,"="&amp;$A15,Concentrado!$B$2:$B840, "=Zacatecas")</f>
        <v>7988</v>
      </c>
    </row>
    <row r="16" spans="1:5" x14ac:dyDescent="0.25">
      <c r="A16" s="8">
        <v>2012</v>
      </c>
      <c r="B16" s="11">
        <f>SUMIFS(Concentrado!C$2:C841,Concentrado!$A$2:$A841,"="&amp;$A16,Concentrado!$B$2:$B841, "=Zacatecas")</f>
        <v>4719</v>
      </c>
      <c r="C16" s="11">
        <f>SUMIFS(Concentrado!D$2:D841,Concentrado!$A$2:$A841,"="&amp;$A16,Concentrado!$B$2:$B841, "=Zacatecas")</f>
        <v>3689</v>
      </c>
      <c r="D16" s="11">
        <f>SUMIFS(Concentrado!E$2:E841,Concentrado!$A$2:$A841,"="&amp;$A16,Concentrado!$B$2:$B841, "=Zacatecas")</f>
        <v>6</v>
      </c>
      <c r="E16" s="11">
        <f>SUMIFS(Concentrado!F$2:F841,Concentrado!$A$2:$A841,"="&amp;$A16,Concentrado!$B$2:$B841, "=Zacatecas")</f>
        <v>8414</v>
      </c>
    </row>
    <row r="17" spans="1:5" x14ac:dyDescent="0.25">
      <c r="A17" s="8">
        <v>2013</v>
      </c>
      <c r="B17" s="11">
        <f>SUMIFS(Concentrado!C$2:C842,Concentrado!$A$2:$A842,"="&amp;$A17,Concentrado!$B$2:$B842, "=Zacatecas")</f>
        <v>5036</v>
      </c>
      <c r="C17" s="11">
        <f>SUMIFS(Concentrado!D$2:D842,Concentrado!$A$2:$A842,"="&amp;$A17,Concentrado!$B$2:$B842, "=Zacatecas")</f>
        <v>3911</v>
      </c>
      <c r="D17" s="11">
        <f>SUMIFS(Concentrado!E$2:E842,Concentrado!$A$2:$A842,"="&amp;$A17,Concentrado!$B$2:$B842, "=Zacatecas")</f>
        <v>23</v>
      </c>
      <c r="E17" s="11">
        <f>SUMIFS(Concentrado!F$2:F842,Concentrado!$A$2:$A842,"="&amp;$A17,Concentrado!$B$2:$B842, "=Zacatecas")</f>
        <v>8970</v>
      </c>
    </row>
    <row r="18" spans="1:5" x14ac:dyDescent="0.25">
      <c r="A18" s="8">
        <v>2014</v>
      </c>
      <c r="B18" s="11">
        <f>SUMIFS(Concentrado!C$2:C843,Concentrado!$A$2:$A843,"="&amp;$A18,Concentrado!$B$2:$B843, "=Zacatecas")</f>
        <v>4826</v>
      </c>
      <c r="C18" s="11">
        <f>SUMIFS(Concentrado!D$2:D843,Concentrado!$A$2:$A843,"="&amp;$A18,Concentrado!$B$2:$B843, "=Zacatecas")</f>
        <v>3876</v>
      </c>
      <c r="D18" s="11">
        <f>SUMIFS(Concentrado!E$2:E843,Concentrado!$A$2:$A843,"="&amp;$A18,Concentrado!$B$2:$B843, "=Zacatecas")</f>
        <v>3</v>
      </c>
      <c r="E18" s="11">
        <f>SUMIFS(Concentrado!F$2:F843,Concentrado!$A$2:$A843,"="&amp;$A18,Concentrado!$B$2:$B843, "=Zacatecas")</f>
        <v>8705</v>
      </c>
    </row>
    <row r="19" spans="1:5" x14ac:dyDescent="0.25">
      <c r="A19" s="8">
        <v>2015</v>
      </c>
      <c r="B19" s="11">
        <f>SUMIFS(Concentrado!C$2:C844,Concentrado!$A$2:$A844,"="&amp;$A19,Concentrado!$B$2:$B844, "=Zacatecas")</f>
        <v>5001</v>
      </c>
      <c r="C19" s="11">
        <f>SUMIFS(Concentrado!D$2:D844,Concentrado!$A$2:$A844,"="&amp;$A19,Concentrado!$B$2:$B844, "=Zacatecas")</f>
        <v>3832</v>
      </c>
      <c r="D19" s="11">
        <f>SUMIFS(Concentrado!E$2:E844,Concentrado!$A$2:$A844,"="&amp;$A19,Concentrado!$B$2:$B844, "=Zacatecas")</f>
        <v>5</v>
      </c>
      <c r="E19" s="11">
        <f>SUMIFS(Concentrado!F$2:F844,Concentrado!$A$2:$A844,"="&amp;$A19,Concentrado!$B$2:$B844, "=Zacatecas")</f>
        <v>8838</v>
      </c>
    </row>
    <row r="20" spans="1:5" x14ac:dyDescent="0.25">
      <c r="A20" s="8">
        <v>2016</v>
      </c>
      <c r="B20" s="11">
        <f>SUMIFS(Concentrado!C$2:C845,Concentrado!$A$2:$A845,"="&amp;$A20,Concentrado!$B$2:$B845, "=Zacatecas")</f>
        <v>5426</v>
      </c>
      <c r="C20" s="11">
        <f>SUMIFS(Concentrado!D$2:D845,Concentrado!$A$2:$A845,"="&amp;$A20,Concentrado!$B$2:$B845, "=Zacatecas")</f>
        <v>4174</v>
      </c>
      <c r="D20" s="11">
        <f>SUMIFS(Concentrado!E$2:E845,Concentrado!$A$2:$A845,"="&amp;$A20,Concentrado!$B$2:$B845, "=Zacatecas")</f>
        <v>8</v>
      </c>
      <c r="E20" s="11">
        <f>SUMIFS(Concentrado!F$2:F845,Concentrado!$A$2:$A845,"="&amp;$A20,Concentrado!$B$2:$B845, "=Zacatecas")</f>
        <v>9608</v>
      </c>
    </row>
    <row r="21" spans="1:5" x14ac:dyDescent="0.25">
      <c r="A21" s="8">
        <v>2017</v>
      </c>
      <c r="B21" s="11">
        <f>SUMIFS(Concentrado!C$2:C846,Concentrado!$A$2:$A846,"="&amp;$A21,Concentrado!$B$2:$B846, "=Zacatecas")</f>
        <v>5433</v>
      </c>
      <c r="C21" s="11">
        <f>SUMIFS(Concentrado!D$2:D846,Concentrado!$A$2:$A846,"="&amp;$A21,Concentrado!$B$2:$B846, "=Zacatecas")</f>
        <v>4064</v>
      </c>
      <c r="D21" s="11">
        <f>SUMIFS(Concentrado!E$2:E846,Concentrado!$A$2:$A846,"="&amp;$A21,Concentrado!$B$2:$B846, "=Zacatecas")</f>
        <v>0</v>
      </c>
      <c r="E21" s="11">
        <f>SUMIFS(Concentrado!F$2:F846,Concentrado!$A$2:$A846,"="&amp;$A21,Concentrado!$B$2:$B846, "=Zacatecas")</f>
        <v>9497</v>
      </c>
    </row>
    <row r="22" spans="1:5" x14ac:dyDescent="0.25">
      <c r="A22" s="8">
        <v>2018</v>
      </c>
      <c r="B22" s="11">
        <f>SUMIFS(Concentrado!C$2:C847,Concentrado!$A$2:$A847,"="&amp;$A22,Concentrado!$B$2:$B847, "=Zacatecas")</f>
        <v>5519</v>
      </c>
      <c r="C22" s="11">
        <f>SUMIFS(Concentrado!D$2:D847,Concentrado!$A$2:$A847,"="&amp;$A22,Concentrado!$B$2:$B847, "=Zacatecas")</f>
        <v>4075</v>
      </c>
      <c r="D22" s="11">
        <f>SUMIFS(Concentrado!E$2:E847,Concentrado!$A$2:$A847,"="&amp;$A22,Concentrado!$B$2:$B847, "=Zacatecas")</f>
        <v>2</v>
      </c>
      <c r="E22" s="11">
        <f>SUMIFS(Concentrado!F$2:F847,Concentrado!$A$2:$A847,"="&amp;$A22,Concentrado!$B$2:$B847, "=Zacatecas")</f>
        <v>9596</v>
      </c>
    </row>
    <row r="23" spans="1:5" x14ac:dyDescent="0.25">
      <c r="A23" s="8">
        <v>2019</v>
      </c>
      <c r="B23" s="11">
        <f>SUMIFS(Concentrado!C$2:C848,Concentrado!$A$2:$A848,"="&amp;$A23,Concentrado!$B$2:$B848, "=Zacatecas")</f>
        <v>5747</v>
      </c>
      <c r="C23" s="11">
        <f>SUMIFS(Concentrado!D$2:D848,Concentrado!$A$2:$A848,"="&amp;$A23,Concentrado!$B$2:$B848, "=Zacatecas")</f>
        <v>4242</v>
      </c>
      <c r="D23" s="11">
        <f>SUMIFS(Concentrado!E$2:E848,Concentrado!$A$2:$A848,"="&amp;$A23,Concentrado!$B$2:$B848, "=Zacatecas")</f>
        <v>1</v>
      </c>
      <c r="E23" s="11">
        <f>SUMIFS(Concentrado!F$2:F848,Concentrado!$A$2:$A848,"="&amp;$A23,Concentrado!$B$2:$B848, "=Zacatecas")</f>
        <v>9990</v>
      </c>
    </row>
    <row r="24" spans="1:5" x14ac:dyDescent="0.25">
      <c r="A24" s="8">
        <v>2020</v>
      </c>
      <c r="B24" s="11">
        <f>SUMIFS(Concentrado!C$2:C849,Concentrado!$A$2:$A849,"="&amp;$A24,Concentrado!$B$2:$B849, "=Zacatecas")</f>
        <v>8602</v>
      </c>
      <c r="C24" s="11">
        <f>SUMIFS(Concentrado!D$2:D849,Concentrado!$A$2:$A849,"="&amp;$A24,Concentrado!$B$2:$B849, "=Zacatecas")</f>
        <v>5917</v>
      </c>
      <c r="D24" s="11">
        <f>SUMIFS(Concentrado!E$2:E849,Concentrado!$A$2:$A849,"="&amp;$A24,Concentrado!$B$2:$B849, "=Zacatecas")</f>
        <v>0</v>
      </c>
      <c r="E24" s="11">
        <f>SUMIFS(Concentrado!F$2:F849,Concentrado!$A$2:$A849,"="&amp;$A24,Concentrado!$B$2:$B849, "=Zacatecas")</f>
        <v>14519</v>
      </c>
    </row>
    <row r="25" spans="1:5" x14ac:dyDescent="0.25">
      <c r="A25" s="8">
        <v>2021</v>
      </c>
      <c r="B25" s="11">
        <f>SUMIFS(Concentrado!C$2:C850,Concentrado!$A$2:$A850,"="&amp;$A25,Concentrado!$B$2:$B850, "=Zacatecas")</f>
        <v>8873</v>
      </c>
      <c r="C25" s="11">
        <f>SUMIFS(Concentrado!D$2:D850,Concentrado!$A$2:$A850,"="&amp;$A25,Concentrado!$B$2:$B850, "=Zacatecas")</f>
        <v>6069</v>
      </c>
      <c r="D25" s="11">
        <f>SUMIFS(Concentrado!E$2:E850,Concentrado!$A$2:$A850,"="&amp;$A25,Concentrado!$B$2:$B850, "=Zacatecas")</f>
        <v>1</v>
      </c>
      <c r="E25" s="11">
        <f>SUMIFS(Concentrado!F$2:F850,Concentrado!$A$2:$A850,"="&amp;$A25,Concentrado!$B$2:$B850, "=Zacatecas")</f>
        <v>14943</v>
      </c>
    </row>
    <row r="26" spans="1:5" x14ac:dyDescent="0.25">
      <c r="A26" s="8">
        <v>2022</v>
      </c>
      <c r="B26" s="11">
        <f>SUMIFS(Concentrado!C$2:C851,Concentrado!$A$2:$A851,"="&amp;$A26,Concentrado!$B$2:$B851, "=Zacatecas")</f>
        <v>7146</v>
      </c>
      <c r="C26" s="11">
        <f>SUMIFS(Concentrado!D$2:D851,Concentrado!$A$2:$A851,"="&amp;$A26,Concentrado!$B$2:$B851, "=Zacatecas")</f>
        <v>5228</v>
      </c>
      <c r="D26" s="11">
        <f>SUMIFS(Concentrado!E$2:E851,Concentrado!$A$2:$A851,"="&amp;$A26,Concentrado!$B$2:$B851, "=Zacatecas")</f>
        <v>2</v>
      </c>
      <c r="E26" s="11">
        <f>SUMIFS(Concentrado!F$2:F851,Concentrado!$A$2:$A851,"="&amp;$A26,Concentrado!$B$2:$B851, "=Zacatecas")</f>
        <v>12376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"=Baja California")</f>
        <v>6825</v>
      </c>
      <c r="C2" s="11">
        <f>SUMIFS(Concentrado!D$2:D827,Concentrado!$A$2:$A827,"="&amp;$A2,Concentrado!$B$2:$B827, "=Baja California")</f>
        <v>4079</v>
      </c>
      <c r="D2" s="11">
        <f>SUMIFS(Concentrado!E$2:E827,Concentrado!$A$2:$A827,"="&amp;$A2,Concentrado!$B$2:$B827, "=Baja California")</f>
        <v>6</v>
      </c>
      <c r="E2" s="11">
        <f>SUMIFS(Concentrado!F$2:F827,Concentrado!$A$2:$A827,"="&amp;$A2,Concentrado!$B$2:$B827, "=Baja California")</f>
        <v>10910</v>
      </c>
    </row>
    <row r="3" spans="1:5" x14ac:dyDescent="0.25">
      <c r="A3" s="8">
        <v>1999</v>
      </c>
      <c r="B3" s="11">
        <f>SUMIFS(Concentrado!C$2:C828,Concentrado!$A$2:$A828,"="&amp;$A3,Concentrado!$B$2:$B828, "=Baja California")</f>
        <v>7037</v>
      </c>
      <c r="C3" s="11">
        <f>SUMIFS(Concentrado!D$2:D828,Concentrado!$A$2:$A828,"="&amp;$A3,Concentrado!$B$2:$B828, "=Baja California")</f>
        <v>4260</v>
      </c>
      <c r="D3" s="11">
        <f>SUMIFS(Concentrado!E$2:E828,Concentrado!$A$2:$A828,"="&amp;$A3,Concentrado!$B$2:$B828, "=Baja California")</f>
        <v>4</v>
      </c>
      <c r="E3" s="11">
        <f>SUMIFS(Concentrado!F$2:F828,Concentrado!$A$2:$A828,"="&amp;$A3,Concentrado!$B$2:$B828, "=Baja California")</f>
        <v>11301</v>
      </c>
    </row>
    <row r="4" spans="1:5" x14ac:dyDescent="0.25">
      <c r="A4" s="8">
        <v>2000</v>
      </c>
      <c r="B4" s="11">
        <f>SUMIFS(Concentrado!C$2:C829,Concentrado!$A$2:$A829,"="&amp;$A4,Concentrado!$B$2:$B829, "=Baja California")</f>
        <v>7038</v>
      </c>
      <c r="C4" s="11">
        <f>SUMIFS(Concentrado!D$2:D829,Concentrado!$A$2:$A829,"="&amp;$A4,Concentrado!$B$2:$B829, "=Baja California")</f>
        <v>4326</v>
      </c>
      <c r="D4" s="11">
        <f>SUMIFS(Concentrado!E$2:E829,Concentrado!$A$2:$A829,"="&amp;$A4,Concentrado!$B$2:$B829, "=Baja California")</f>
        <v>0</v>
      </c>
      <c r="E4" s="11">
        <f>SUMIFS(Concentrado!F$2:F829,Concentrado!$A$2:$A829,"="&amp;$A4,Concentrado!$B$2:$B829, "=Baja California")</f>
        <v>11364</v>
      </c>
    </row>
    <row r="5" spans="1:5" x14ac:dyDescent="0.25">
      <c r="A5" s="8">
        <v>2001</v>
      </c>
      <c r="B5" s="11">
        <f>SUMIFS(Concentrado!C$2:C830,Concentrado!$A$2:$A830,"="&amp;$A5,Concentrado!$B$2:$B830, "=Baja California")</f>
        <v>6781</v>
      </c>
      <c r="C5" s="11">
        <f>SUMIFS(Concentrado!D$2:D830,Concentrado!$A$2:$A830,"="&amp;$A5,Concentrado!$B$2:$B830, "=Baja California")</f>
        <v>4303</v>
      </c>
      <c r="D5" s="11">
        <f>SUMIFS(Concentrado!E$2:E830,Concentrado!$A$2:$A830,"="&amp;$A5,Concentrado!$B$2:$B830, "=Baja California")</f>
        <v>6</v>
      </c>
      <c r="E5" s="11">
        <f>SUMIFS(Concentrado!F$2:F830,Concentrado!$A$2:$A830,"="&amp;$A5,Concentrado!$B$2:$B830, "=Baja California")</f>
        <v>11090</v>
      </c>
    </row>
    <row r="6" spans="1:5" x14ac:dyDescent="0.25">
      <c r="A6" s="8">
        <v>2002</v>
      </c>
      <c r="B6" s="11">
        <f>SUMIFS(Concentrado!C$2:C831,Concentrado!$A$2:$A831,"="&amp;$A6,Concentrado!$B$2:$B831, "=Baja California")</f>
        <v>6954</v>
      </c>
      <c r="C6" s="11">
        <f>SUMIFS(Concentrado!D$2:D831,Concentrado!$A$2:$A831,"="&amp;$A6,Concentrado!$B$2:$B831, "=Baja California")</f>
        <v>4407</v>
      </c>
      <c r="D6" s="11">
        <f>SUMIFS(Concentrado!E$2:E831,Concentrado!$A$2:$A831,"="&amp;$A6,Concentrado!$B$2:$B831, "=Baja California")</f>
        <v>4</v>
      </c>
      <c r="E6" s="11">
        <f>SUMIFS(Concentrado!F$2:F831,Concentrado!$A$2:$A831,"="&amp;$A6,Concentrado!$B$2:$B831, "=Baja California")</f>
        <v>11365</v>
      </c>
    </row>
    <row r="7" spans="1:5" x14ac:dyDescent="0.25">
      <c r="A7" s="8">
        <v>2003</v>
      </c>
      <c r="B7" s="11">
        <f>SUMIFS(Concentrado!C$2:C832,Concentrado!$A$2:$A832,"="&amp;$A7,Concentrado!$B$2:$B832, "=Baja California")</f>
        <v>7428</v>
      </c>
      <c r="C7" s="11">
        <f>SUMIFS(Concentrado!D$2:D832,Concentrado!$A$2:$A832,"="&amp;$A7,Concentrado!$B$2:$B832, "=Baja California")</f>
        <v>4486</v>
      </c>
      <c r="D7" s="11">
        <f>SUMIFS(Concentrado!E$2:E832,Concentrado!$A$2:$A832,"="&amp;$A7,Concentrado!$B$2:$B832, "=Baja California")</f>
        <v>4</v>
      </c>
      <c r="E7" s="11">
        <f>SUMIFS(Concentrado!F$2:F832,Concentrado!$A$2:$A832,"="&amp;$A7,Concentrado!$B$2:$B832, "=Baja California")</f>
        <v>11918</v>
      </c>
    </row>
    <row r="8" spans="1:5" x14ac:dyDescent="0.25">
      <c r="A8" s="8">
        <v>2004</v>
      </c>
      <c r="B8" s="11">
        <f>SUMIFS(Concentrado!C$2:C833,Concentrado!$A$2:$A833,"="&amp;$A8,Concentrado!$B$2:$B833, "=Baja California")</f>
        <v>7601</v>
      </c>
      <c r="C8" s="11">
        <f>SUMIFS(Concentrado!D$2:D833,Concentrado!$A$2:$A833,"="&amp;$A8,Concentrado!$B$2:$B833, "=Baja California")</f>
        <v>4816</v>
      </c>
      <c r="D8" s="11">
        <f>SUMIFS(Concentrado!E$2:E833,Concentrado!$A$2:$A833,"="&amp;$A8,Concentrado!$B$2:$B833, "=Baja California")</f>
        <v>5</v>
      </c>
      <c r="E8" s="11">
        <f>SUMIFS(Concentrado!F$2:F833,Concentrado!$A$2:$A833,"="&amp;$A8,Concentrado!$B$2:$B833, "=Baja California")</f>
        <v>12422</v>
      </c>
    </row>
    <row r="9" spans="1:5" x14ac:dyDescent="0.25">
      <c r="A9" s="8">
        <v>2005</v>
      </c>
      <c r="B9" s="11">
        <f>SUMIFS(Concentrado!C$2:C834,Concentrado!$A$2:$A834,"="&amp;$A9,Concentrado!$B$2:$B834, "=Baja California")</f>
        <v>7757</v>
      </c>
      <c r="C9" s="11">
        <f>SUMIFS(Concentrado!D$2:D834,Concentrado!$A$2:$A834,"="&amp;$A9,Concentrado!$B$2:$B834, "=Baja California")</f>
        <v>4934</v>
      </c>
      <c r="D9" s="11">
        <f>SUMIFS(Concentrado!E$2:E834,Concentrado!$A$2:$A834,"="&amp;$A9,Concentrado!$B$2:$B834, "=Baja California")</f>
        <v>4</v>
      </c>
      <c r="E9" s="11">
        <f>SUMIFS(Concentrado!F$2:F834,Concentrado!$A$2:$A834,"="&amp;$A9,Concentrado!$B$2:$B834, "=Baja California")</f>
        <v>12695</v>
      </c>
    </row>
    <row r="10" spans="1:5" x14ac:dyDescent="0.25">
      <c r="A10" s="8">
        <v>2006</v>
      </c>
      <c r="B10" s="11">
        <f>SUMIFS(Concentrado!C$2:C835,Concentrado!$A$2:$A835,"="&amp;$A10,Concentrado!$B$2:$B835, "=Baja California")</f>
        <v>7708</v>
      </c>
      <c r="C10" s="11">
        <f>SUMIFS(Concentrado!D$2:D835,Concentrado!$A$2:$A835,"="&amp;$A10,Concentrado!$B$2:$B835, "=Baja California")</f>
        <v>4985</v>
      </c>
      <c r="D10" s="11">
        <f>SUMIFS(Concentrado!E$2:E835,Concentrado!$A$2:$A835,"="&amp;$A10,Concentrado!$B$2:$B835, "=Baja California")</f>
        <v>3</v>
      </c>
      <c r="E10" s="11">
        <f>SUMIFS(Concentrado!F$2:F835,Concentrado!$A$2:$A835,"="&amp;$A10,Concentrado!$B$2:$B835, "=Baja California")</f>
        <v>12696</v>
      </c>
    </row>
    <row r="11" spans="1:5" x14ac:dyDescent="0.25">
      <c r="A11" s="8">
        <v>2007</v>
      </c>
      <c r="B11" s="11">
        <f>SUMIFS(Concentrado!C$2:C836,Concentrado!$A$2:$A836,"="&amp;$A11,Concentrado!$B$2:$B836, "=Baja California")</f>
        <v>7968</v>
      </c>
      <c r="C11" s="11">
        <f>SUMIFS(Concentrado!D$2:D836,Concentrado!$A$2:$A836,"="&amp;$A11,Concentrado!$B$2:$B836, "=Baja California")</f>
        <v>5095</v>
      </c>
      <c r="D11" s="11">
        <f>SUMIFS(Concentrado!E$2:E836,Concentrado!$A$2:$A836,"="&amp;$A11,Concentrado!$B$2:$B836, "=Baja California")</f>
        <v>6</v>
      </c>
      <c r="E11" s="11">
        <f>SUMIFS(Concentrado!F$2:F836,Concentrado!$A$2:$A836,"="&amp;$A11,Concentrado!$B$2:$B836, "=Baja California")</f>
        <v>13069</v>
      </c>
    </row>
    <row r="12" spans="1:5" x14ac:dyDescent="0.25">
      <c r="A12" s="8">
        <v>2008</v>
      </c>
      <c r="B12" s="11">
        <f>SUMIFS(Concentrado!C$2:C837,Concentrado!$A$2:$A837,"="&amp;$A12,Concentrado!$B$2:$B837, "=Baja California")</f>
        <v>8735</v>
      </c>
      <c r="C12" s="11">
        <f>SUMIFS(Concentrado!D$2:D837,Concentrado!$A$2:$A837,"="&amp;$A12,Concentrado!$B$2:$B837, "=Baja California")</f>
        <v>5306</v>
      </c>
      <c r="D12" s="11">
        <f>SUMIFS(Concentrado!E$2:E837,Concentrado!$A$2:$A837,"="&amp;$A12,Concentrado!$B$2:$B837, "=Baja California")</f>
        <v>11</v>
      </c>
      <c r="E12" s="11">
        <f>SUMIFS(Concentrado!F$2:F837,Concentrado!$A$2:$A837,"="&amp;$A12,Concentrado!$B$2:$B837, "=Baja California")</f>
        <v>14052</v>
      </c>
    </row>
    <row r="13" spans="1:5" x14ac:dyDescent="0.25">
      <c r="A13" s="8">
        <v>2009</v>
      </c>
      <c r="B13" s="11">
        <f>SUMIFS(Concentrado!C$2:C838,Concentrado!$A$2:$A838,"="&amp;$A13,Concentrado!$B$2:$B838, "=Baja California")</f>
        <v>9578</v>
      </c>
      <c r="C13" s="11">
        <f>SUMIFS(Concentrado!D$2:D838,Concentrado!$A$2:$A838,"="&amp;$A13,Concentrado!$B$2:$B838, "=Baja California")</f>
        <v>5646</v>
      </c>
      <c r="D13" s="11">
        <f>SUMIFS(Concentrado!E$2:E838,Concentrado!$A$2:$A838,"="&amp;$A13,Concentrado!$B$2:$B838, "=Baja California")</f>
        <v>8</v>
      </c>
      <c r="E13" s="11">
        <f>SUMIFS(Concentrado!F$2:F838,Concentrado!$A$2:$A838,"="&amp;$A13,Concentrado!$B$2:$B838, "=Baja California")</f>
        <v>15232</v>
      </c>
    </row>
    <row r="14" spans="1:5" x14ac:dyDescent="0.25">
      <c r="A14" s="8">
        <v>2010</v>
      </c>
      <c r="B14" s="11">
        <f>SUMIFS(Concentrado!C$2:C839,Concentrado!$A$2:$A839,"="&amp;$A14,Concentrado!$B$2:$B839, "=Baja California")</f>
        <v>9561</v>
      </c>
      <c r="C14" s="11">
        <f>SUMIFS(Concentrado!D$2:D839,Concentrado!$A$2:$A839,"="&amp;$A14,Concentrado!$B$2:$B839, "=Baja California")</f>
        <v>5822</v>
      </c>
      <c r="D14" s="11">
        <f>SUMIFS(Concentrado!E$2:E839,Concentrado!$A$2:$A839,"="&amp;$A14,Concentrado!$B$2:$B839, "=Baja California")</f>
        <v>17</v>
      </c>
      <c r="E14" s="11">
        <f>SUMIFS(Concentrado!F$2:F839,Concentrado!$A$2:$A839,"="&amp;$A14,Concentrado!$B$2:$B839, "=Baja California")</f>
        <v>15400</v>
      </c>
    </row>
    <row r="15" spans="1:5" x14ac:dyDescent="0.25">
      <c r="A15" s="8">
        <v>2011</v>
      </c>
      <c r="B15" s="11">
        <f>SUMIFS(Concentrado!C$2:C840,Concentrado!$A$2:$A840,"="&amp;$A15,Concentrado!$B$2:$B840, "=Baja California")</f>
        <v>9176</v>
      </c>
      <c r="C15" s="11">
        <f>SUMIFS(Concentrado!D$2:D840,Concentrado!$A$2:$A840,"="&amp;$A15,Concentrado!$B$2:$B840, "=Baja California")</f>
        <v>5736</v>
      </c>
      <c r="D15" s="11">
        <f>SUMIFS(Concentrado!E$2:E840,Concentrado!$A$2:$A840,"="&amp;$A15,Concentrado!$B$2:$B840, "=Baja California")</f>
        <v>10</v>
      </c>
      <c r="E15" s="11">
        <f>SUMIFS(Concentrado!F$2:F840,Concentrado!$A$2:$A840,"="&amp;$A15,Concentrado!$B$2:$B840, "=Baja California")</f>
        <v>14922</v>
      </c>
    </row>
    <row r="16" spans="1:5" x14ac:dyDescent="0.25">
      <c r="A16" s="8">
        <v>2012</v>
      </c>
      <c r="B16" s="11">
        <f>SUMIFS(Concentrado!C$2:C841,Concentrado!$A$2:$A841,"="&amp;$A16,Concentrado!$B$2:$B841, "=Baja California")</f>
        <v>9035</v>
      </c>
      <c r="C16" s="11">
        <f>SUMIFS(Concentrado!D$2:D841,Concentrado!$A$2:$A841,"="&amp;$A16,Concentrado!$B$2:$B841, "=Baja California")</f>
        <v>5708</v>
      </c>
      <c r="D16" s="11">
        <f>SUMIFS(Concentrado!E$2:E841,Concentrado!$A$2:$A841,"="&amp;$A16,Concentrado!$B$2:$B841, "=Baja California")</f>
        <v>13</v>
      </c>
      <c r="E16" s="11">
        <f>SUMIFS(Concentrado!F$2:F841,Concentrado!$A$2:$A841,"="&amp;$A16,Concentrado!$B$2:$B841, "=Baja California")</f>
        <v>14756</v>
      </c>
    </row>
    <row r="17" spans="1:5" x14ac:dyDescent="0.25">
      <c r="A17" s="8">
        <v>2013</v>
      </c>
      <c r="B17" s="11">
        <f>SUMIFS(Concentrado!C$2:C842,Concentrado!$A$2:$A842,"="&amp;$A17,Concentrado!$B$2:$B842, "=Baja California")</f>
        <v>9678</v>
      </c>
      <c r="C17" s="11">
        <f>SUMIFS(Concentrado!D$2:D842,Concentrado!$A$2:$A842,"="&amp;$A17,Concentrado!$B$2:$B842, "=Baja California")</f>
        <v>6248</v>
      </c>
      <c r="D17" s="11">
        <f>SUMIFS(Concentrado!E$2:E842,Concentrado!$A$2:$A842,"="&amp;$A17,Concentrado!$B$2:$B842, "=Baja California")</f>
        <v>21</v>
      </c>
      <c r="E17" s="11">
        <f>SUMIFS(Concentrado!F$2:F842,Concentrado!$A$2:$A842,"="&amp;$A17,Concentrado!$B$2:$B842, "=Baja California")</f>
        <v>15947</v>
      </c>
    </row>
    <row r="18" spans="1:5" x14ac:dyDescent="0.25">
      <c r="A18" s="8">
        <v>2014</v>
      </c>
      <c r="B18" s="11">
        <f>SUMIFS(Concentrado!C$2:C843,Concentrado!$A$2:$A843,"="&amp;$A18,Concentrado!$B$2:$B843, "=Baja California")</f>
        <v>9814</v>
      </c>
      <c r="C18" s="11">
        <f>SUMIFS(Concentrado!D$2:D843,Concentrado!$A$2:$A843,"="&amp;$A18,Concentrado!$B$2:$B843, "=Baja California")</f>
        <v>6354</v>
      </c>
      <c r="D18" s="11">
        <f>SUMIFS(Concentrado!E$2:E843,Concentrado!$A$2:$A843,"="&amp;$A18,Concentrado!$B$2:$B843, "=Baja California")</f>
        <v>30</v>
      </c>
      <c r="E18" s="11">
        <f>SUMIFS(Concentrado!F$2:F843,Concentrado!$A$2:$A843,"="&amp;$A18,Concentrado!$B$2:$B843, "=Baja California")</f>
        <v>16198</v>
      </c>
    </row>
    <row r="19" spans="1:5" x14ac:dyDescent="0.25">
      <c r="A19" s="8">
        <v>2015</v>
      </c>
      <c r="B19" s="11">
        <f>SUMIFS(Concentrado!C$2:C844,Concentrado!$A$2:$A844,"="&amp;$A19,Concentrado!$B$2:$B844, "=Baja California")</f>
        <v>10456</v>
      </c>
      <c r="C19" s="11">
        <f>SUMIFS(Concentrado!D$2:D844,Concentrado!$A$2:$A844,"="&amp;$A19,Concentrado!$B$2:$B844, "=Baja California")</f>
        <v>6677</v>
      </c>
      <c r="D19" s="11">
        <f>SUMIFS(Concentrado!E$2:E844,Concentrado!$A$2:$A844,"="&amp;$A19,Concentrado!$B$2:$B844, "=Baja California")</f>
        <v>19</v>
      </c>
      <c r="E19" s="11">
        <f>SUMIFS(Concentrado!F$2:F844,Concentrado!$A$2:$A844,"="&amp;$A19,Concentrado!$B$2:$B844, "=Baja California")</f>
        <v>17152</v>
      </c>
    </row>
    <row r="20" spans="1:5" x14ac:dyDescent="0.25">
      <c r="A20" s="8">
        <v>2016</v>
      </c>
      <c r="B20" s="11">
        <f>SUMIFS(Concentrado!C$2:C845,Concentrado!$A$2:$A845,"="&amp;$A20,Concentrado!$B$2:$B845, "=Baja California")</f>
        <v>11400</v>
      </c>
      <c r="C20" s="11">
        <f>SUMIFS(Concentrado!D$2:D845,Concentrado!$A$2:$A845,"="&amp;$A20,Concentrado!$B$2:$B845, "=Baja California")</f>
        <v>6841</v>
      </c>
      <c r="D20" s="11">
        <f>SUMIFS(Concentrado!E$2:E845,Concentrado!$A$2:$A845,"="&amp;$A20,Concentrado!$B$2:$B845, "=Baja California")</f>
        <v>12</v>
      </c>
      <c r="E20" s="11">
        <f>SUMIFS(Concentrado!F$2:F845,Concentrado!$A$2:$A845,"="&amp;$A20,Concentrado!$B$2:$B845, "=Baja California")</f>
        <v>18253</v>
      </c>
    </row>
    <row r="21" spans="1:5" x14ac:dyDescent="0.25">
      <c r="A21" s="8">
        <v>2017</v>
      </c>
      <c r="B21" s="11">
        <f>SUMIFS(Concentrado!C$2:C846,Concentrado!$A$2:$A846,"="&amp;$A21,Concentrado!$B$2:$B846, "=Baja California")</f>
        <v>11873</v>
      </c>
      <c r="C21" s="11">
        <f>SUMIFS(Concentrado!D$2:D846,Concentrado!$A$2:$A846,"="&amp;$A21,Concentrado!$B$2:$B846, "=Baja California")</f>
        <v>7198</v>
      </c>
      <c r="D21" s="11">
        <f>SUMIFS(Concentrado!E$2:E846,Concentrado!$A$2:$A846,"="&amp;$A21,Concentrado!$B$2:$B846, "=Baja California")</f>
        <v>2</v>
      </c>
      <c r="E21" s="11">
        <f>SUMIFS(Concentrado!F$2:F846,Concentrado!$A$2:$A846,"="&amp;$A21,Concentrado!$B$2:$B846, "=Baja California")</f>
        <v>19073</v>
      </c>
    </row>
    <row r="22" spans="1:5" x14ac:dyDescent="0.25">
      <c r="A22" s="8">
        <v>2018</v>
      </c>
      <c r="B22" s="11">
        <f>SUMIFS(Concentrado!C$2:C847,Concentrado!$A$2:$A847,"="&amp;$A22,Concentrado!$B$2:$B847, "=Baja California")</f>
        <v>12888</v>
      </c>
      <c r="C22" s="11">
        <f>SUMIFS(Concentrado!D$2:D847,Concentrado!$A$2:$A847,"="&amp;$A22,Concentrado!$B$2:$B847, "=Baja California")</f>
        <v>7604</v>
      </c>
      <c r="D22" s="11">
        <f>SUMIFS(Concentrado!E$2:E847,Concentrado!$A$2:$A847,"="&amp;$A22,Concentrado!$B$2:$B847, "=Baja California")</f>
        <v>9</v>
      </c>
      <c r="E22" s="11">
        <f>SUMIFS(Concentrado!F$2:F847,Concentrado!$A$2:$A847,"="&amp;$A22,Concentrado!$B$2:$B847, "=Baja California")</f>
        <v>20501</v>
      </c>
    </row>
    <row r="23" spans="1:5" x14ac:dyDescent="0.25">
      <c r="A23" s="8">
        <v>2019</v>
      </c>
      <c r="B23" s="11">
        <f>SUMIFS(Concentrado!C$2:C848,Concentrado!$A$2:$A848,"="&amp;$A23,Concentrado!$B$2:$B848, "=Baja California")</f>
        <v>13086</v>
      </c>
      <c r="C23" s="11">
        <f>SUMIFS(Concentrado!D$2:D848,Concentrado!$A$2:$A848,"="&amp;$A23,Concentrado!$B$2:$B848, "=Baja California")</f>
        <v>7837</v>
      </c>
      <c r="D23" s="11">
        <f>SUMIFS(Concentrado!E$2:E848,Concentrado!$A$2:$A848,"="&amp;$A23,Concentrado!$B$2:$B848, "=Baja California")</f>
        <v>1</v>
      </c>
      <c r="E23" s="11">
        <f>SUMIFS(Concentrado!F$2:F848,Concentrado!$A$2:$A848,"="&amp;$A23,Concentrado!$B$2:$B848, "=Baja California")</f>
        <v>20924</v>
      </c>
    </row>
    <row r="24" spans="1:5" x14ac:dyDescent="0.25">
      <c r="A24" s="8">
        <v>2020</v>
      </c>
      <c r="B24" s="11">
        <f>SUMIFS(Concentrado!C$2:C849,Concentrado!$A$2:$A849,"="&amp;$A24,Concentrado!$B$2:$B849, "=Baja California")</f>
        <v>20190</v>
      </c>
      <c r="C24" s="11">
        <f>SUMIFS(Concentrado!D$2:D849,Concentrado!$A$2:$A849,"="&amp;$A24,Concentrado!$B$2:$B849, "=Baja California")</f>
        <v>12458</v>
      </c>
      <c r="D24" s="11">
        <f>SUMIFS(Concentrado!E$2:E849,Concentrado!$A$2:$A849,"="&amp;$A24,Concentrado!$B$2:$B849, "=Baja California")</f>
        <v>14</v>
      </c>
      <c r="E24" s="11">
        <f>SUMIFS(Concentrado!F$2:F849,Concentrado!$A$2:$A849,"="&amp;$A24,Concentrado!$B$2:$B849, "=Baja California")</f>
        <v>32662</v>
      </c>
    </row>
    <row r="25" spans="1:5" x14ac:dyDescent="0.25">
      <c r="A25" s="8">
        <v>2021</v>
      </c>
      <c r="B25" s="11">
        <f>SUMIFS(Concentrado!C$2:C850,Concentrado!$A$2:$A850,"="&amp;$A25,Concentrado!$B$2:$B850, "=Baja California")</f>
        <v>17937</v>
      </c>
      <c r="C25" s="11">
        <f>SUMIFS(Concentrado!D$2:D850,Concentrado!$A$2:$A850,"="&amp;$A25,Concentrado!$B$2:$B850, "=Baja California")</f>
        <v>10655</v>
      </c>
      <c r="D25" s="11">
        <f>SUMIFS(Concentrado!E$2:E850,Concentrado!$A$2:$A850,"="&amp;$A25,Concentrado!$B$2:$B850, "=Baja California")</f>
        <v>4</v>
      </c>
      <c r="E25" s="11">
        <f>SUMIFS(Concentrado!F$2:F850,Concentrado!$A$2:$A850,"="&amp;$A25,Concentrado!$B$2:$B850, "=Baja California")</f>
        <v>28596</v>
      </c>
    </row>
    <row r="26" spans="1:5" x14ac:dyDescent="0.25">
      <c r="A26" s="8">
        <v>2022</v>
      </c>
      <c r="B26" s="11">
        <f>SUMIFS(Concentrado!C$2:C851,Concentrado!$A$2:$A851,"="&amp;$A26,Concentrado!$B$2:$B851, "=Baja California")</f>
        <v>15286</v>
      </c>
      <c r="C26" s="11">
        <f>SUMIFS(Concentrado!D$2:D851,Concentrado!$A$2:$A851,"="&amp;$A26,Concentrado!$B$2:$B851, "=Baja California")</f>
        <v>9338</v>
      </c>
      <c r="D26" s="11">
        <f>SUMIFS(Concentrado!E$2:E851,Concentrado!$A$2:$A851,"="&amp;$A26,Concentrado!$B$2:$B851, "=Baja California")</f>
        <v>69</v>
      </c>
      <c r="E26" s="11">
        <f>SUMIFS(Concentrado!F$2:F851,Concentrado!$A$2:$A851,"="&amp;$A26,Concentrado!$B$2:$B851, "=Baja California")</f>
        <v>24693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"=Baja California Sur")</f>
        <v>928</v>
      </c>
      <c r="C2" s="11">
        <f>SUMIFS(Concentrado!D$2:D827,Concentrado!$A$2:$A827,"="&amp;$A2,Concentrado!$B$2:$B827, "=Baja California Sur")</f>
        <v>625</v>
      </c>
      <c r="D2" s="11">
        <f>SUMIFS(Concentrado!E$2:E827,Concentrado!$A$2:$A827,"="&amp;$A2,Concentrado!$B$2:$B827, "=Baja California Sur")</f>
        <v>0</v>
      </c>
      <c r="E2" s="11">
        <f>SUMIFS(Concentrado!F$2:F827,Concentrado!$A$2:$A827,"="&amp;$A2,Concentrado!$B$2:$B827, "=Baja California Sur")</f>
        <v>1553</v>
      </c>
    </row>
    <row r="3" spans="1:5" x14ac:dyDescent="0.25">
      <c r="A3" s="8">
        <v>1999</v>
      </c>
      <c r="B3" s="11">
        <f>SUMIFS(Concentrado!C$2:C828,Concentrado!$A$2:$A828,"="&amp;$A3,Concentrado!$B$2:$B828, "=Baja California Sur")</f>
        <v>993</v>
      </c>
      <c r="C3" s="11">
        <f>SUMIFS(Concentrado!D$2:D828,Concentrado!$A$2:$A828,"="&amp;$A3,Concentrado!$B$2:$B828, "=Baja California Sur")</f>
        <v>672</v>
      </c>
      <c r="D3" s="11">
        <f>SUMIFS(Concentrado!E$2:E828,Concentrado!$A$2:$A828,"="&amp;$A3,Concentrado!$B$2:$B828, "=Baja California Sur")</f>
        <v>0</v>
      </c>
      <c r="E3" s="11">
        <f>SUMIFS(Concentrado!F$2:F828,Concentrado!$A$2:$A828,"="&amp;$A3,Concentrado!$B$2:$B828, "=Baja California Sur")</f>
        <v>1665</v>
      </c>
    </row>
    <row r="4" spans="1:5" x14ac:dyDescent="0.25">
      <c r="A4" s="8">
        <v>2000</v>
      </c>
      <c r="B4" s="11">
        <f>SUMIFS(Concentrado!C$2:C829,Concentrado!$A$2:$A829,"="&amp;$A4,Concentrado!$B$2:$B829, "=Baja California Sur")</f>
        <v>1034</v>
      </c>
      <c r="C4" s="11">
        <f>SUMIFS(Concentrado!D$2:D829,Concentrado!$A$2:$A829,"="&amp;$A4,Concentrado!$B$2:$B829, "=Baja California Sur")</f>
        <v>662</v>
      </c>
      <c r="D4" s="11">
        <f>SUMIFS(Concentrado!E$2:E829,Concentrado!$A$2:$A829,"="&amp;$A4,Concentrado!$B$2:$B829, "=Baja California Sur")</f>
        <v>1</v>
      </c>
      <c r="E4" s="11">
        <f>SUMIFS(Concentrado!F$2:F829,Concentrado!$A$2:$A829,"="&amp;$A4,Concentrado!$B$2:$B829, "=Baja California Sur")</f>
        <v>1697</v>
      </c>
    </row>
    <row r="5" spans="1:5" x14ac:dyDescent="0.25">
      <c r="A5" s="8">
        <v>2001</v>
      </c>
      <c r="B5" s="11">
        <f>SUMIFS(Concentrado!C$2:C830,Concentrado!$A$2:$A830,"="&amp;$A5,Concentrado!$B$2:$B830, "=Baja California Sur")</f>
        <v>1096</v>
      </c>
      <c r="C5" s="11">
        <f>SUMIFS(Concentrado!D$2:D830,Concentrado!$A$2:$A830,"="&amp;$A5,Concentrado!$B$2:$B830, "=Baja California Sur")</f>
        <v>684</v>
      </c>
      <c r="D5" s="11">
        <f>SUMIFS(Concentrado!E$2:E830,Concentrado!$A$2:$A830,"="&amp;$A5,Concentrado!$B$2:$B830, "=Baja California Sur")</f>
        <v>2</v>
      </c>
      <c r="E5" s="11">
        <f>SUMIFS(Concentrado!F$2:F830,Concentrado!$A$2:$A830,"="&amp;$A5,Concentrado!$B$2:$B830, "=Baja California Sur")</f>
        <v>1782</v>
      </c>
    </row>
    <row r="6" spans="1:5" x14ac:dyDescent="0.25">
      <c r="A6" s="8">
        <v>2002</v>
      </c>
      <c r="B6" s="11">
        <f>SUMIFS(Concentrado!C$2:C831,Concentrado!$A$2:$A831,"="&amp;$A6,Concentrado!$B$2:$B831, "=Baja California Sur")</f>
        <v>1079</v>
      </c>
      <c r="C6" s="11">
        <f>SUMIFS(Concentrado!D$2:D831,Concentrado!$A$2:$A831,"="&amp;$A6,Concentrado!$B$2:$B831, "=Baja California Sur")</f>
        <v>706</v>
      </c>
      <c r="D6" s="11">
        <f>SUMIFS(Concentrado!E$2:E831,Concentrado!$A$2:$A831,"="&amp;$A6,Concentrado!$B$2:$B831, "=Baja California Sur")</f>
        <v>0</v>
      </c>
      <c r="E6" s="11">
        <f>SUMIFS(Concentrado!F$2:F831,Concentrado!$A$2:$A831,"="&amp;$A6,Concentrado!$B$2:$B831, "=Baja California Sur")</f>
        <v>1785</v>
      </c>
    </row>
    <row r="7" spans="1:5" x14ac:dyDescent="0.25">
      <c r="A7" s="8">
        <v>2003</v>
      </c>
      <c r="B7" s="11">
        <f>SUMIFS(Concentrado!C$2:C832,Concentrado!$A$2:$A832,"="&amp;$A7,Concentrado!$B$2:$B832, "=Baja California Sur")</f>
        <v>1170</v>
      </c>
      <c r="C7" s="11">
        <f>SUMIFS(Concentrado!D$2:D832,Concentrado!$A$2:$A832,"="&amp;$A7,Concentrado!$B$2:$B832, "=Baja California Sur")</f>
        <v>754</v>
      </c>
      <c r="D7" s="11">
        <f>SUMIFS(Concentrado!E$2:E832,Concentrado!$A$2:$A832,"="&amp;$A7,Concentrado!$B$2:$B832, "=Baja California Sur")</f>
        <v>1</v>
      </c>
      <c r="E7" s="11">
        <f>SUMIFS(Concentrado!F$2:F832,Concentrado!$A$2:$A832,"="&amp;$A7,Concentrado!$B$2:$B832, "=Baja California Sur")</f>
        <v>1925</v>
      </c>
    </row>
    <row r="8" spans="1:5" x14ac:dyDescent="0.25">
      <c r="A8" s="8">
        <v>2004</v>
      </c>
      <c r="B8" s="11">
        <f>SUMIFS(Concentrado!C$2:C833,Concentrado!$A$2:$A833,"="&amp;$A8,Concentrado!$B$2:$B833, "=Baja California Sur")</f>
        <v>1169</v>
      </c>
      <c r="C8" s="11">
        <f>SUMIFS(Concentrado!D$2:D833,Concentrado!$A$2:$A833,"="&amp;$A8,Concentrado!$B$2:$B833, "=Baja California Sur")</f>
        <v>742</v>
      </c>
      <c r="D8" s="11">
        <f>SUMIFS(Concentrado!E$2:E833,Concentrado!$A$2:$A833,"="&amp;$A8,Concentrado!$B$2:$B833, "=Baja California Sur")</f>
        <v>0</v>
      </c>
      <c r="E8" s="11">
        <f>SUMIFS(Concentrado!F$2:F833,Concentrado!$A$2:$A833,"="&amp;$A8,Concentrado!$B$2:$B833, "=Baja California Sur")</f>
        <v>1911</v>
      </c>
    </row>
    <row r="9" spans="1:5" x14ac:dyDescent="0.25">
      <c r="A9" s="8">
        <v>2005</v>
      </c>
      <c r="B9" s="11">
        <f>SUMIFS(Concentrado!C$2:C834,Concentrado!$A$2:$A834,"="&amp;$A9,Concentrado!$B$2:$B834, "=Baja California Sur")</f>
        <v>1289</v>
      </c>
      <c r="C9" s="11">
        <f>SUMIFS(Concentrado!D$2:D834,Concentrado!$A$2:$A834,"="&amp;$A9,Concentrado!$B$2:$B834, "=Baja California Sur")</f>
        <v>803</v>
      </c>
      <c r="D9" s="11">
        <f>SUMIFS(Concentrado!E$2:E834,Concentrado!$A$2:$A834,"="&amp;$A9,Concentrado!$B$2:$B834, "=Baja California Sur")</f>
        <v>0</v>
      </c>
      <c r="E9" s="11">
        <f>SUMIFS(Concentrado!F$2:F834,Concentrado!$A$2:$A834,"="&amp;$A9,Concentrado!$B$2:$B834, "=Baja California Sur")</f>
        <v>2092</v>
      </c>
    </row>
    <row r="10" spans="1:5" x14ac:dyDescent="0.25">
      <c r="A10" s="8">
        <v>2006</v>
      </c>
      <c r="B10" s="11">
        <f>SUMIFS(Concentrado!C$2:C835,Concentrado!$A$2:$A835,"="&amp;$A10,Concentrado!$B$2:$B835, "=Baja California Sur")</f>
        <v>1317</v>
      </c>
      <c r="C10" s="11">
        <f>SUMIFS(Concentrado!D$2:D835,Concentrado!$A$2:$A835,"="&amp;$A10,Concentrado!$B$2:$B835, "=Baja California Sur")</f>
        <v>854</v>
      </c>
      <c r="D10" s="11">
        <f>SUMIFS(Concentrado!E$2:E835,Concentrado!$A$2:$A835,"="&amp;$A10,Concentrado!$B$2:$B835, "=Baja California Sur")</f>
        <v>0</v>
      </c>
      <c r="E10" s="11">
        <f>SUMIFS(Concentrado!F$2:F835,Concentrado!$A$2:$A835,"="&amp;$A10,Concentrado!$B$2:$B835, "=Baja California Sur")</f>
        <v>2171</v>
      </c>
    </row>
    <row r="11" spans="1:5" x14ac:dyDescent="0.25">
      <c r="A11" s="8">
        <v>2007</v>
      </c>
      <c r="B11" s="11">
        <f>SUMIFS(Concentrado!C$2:C836,Concentrado!$A$2:$A836,"="&amp;$A11,Concentrado!$B$2:$B836, "=Baja California Sur")</f>
        <v>1414</v>
      </c>
      <c r="C11" s="11">
        <f>SUMIFS(Concentrado!D$2:D836,Concentrado!$A$2:$A836,"="&amp;$A11,Concentrado!$B$2:$B836, "=Baja California Sur")</f>
        <v>938</v>
      </c>
      <c r="D11" s="11">
        <f>SUMIFS(Concentrado!E$2:E836,Concentrado!$A$2:$A836,"="&amp;$A11,Concentrado!$B$2:$B836, "=Baja California Sur")</f>
        <v>1</v>
      </c>
      <c r="E11" s="11">
        <f>SUMIFS(Concentrado!F$2:F836,Concentrado!$A$2:$A836,"="&amp;$A11,Concentrado!$B$2:$B836, "=Baja California Sur")</f>
        <v>2353</v>
      </c>
    </row>
    <row r="12" spans="1:5" x14ac:dyDescent="0.25">
      <c r="A12" s="8">
        <v>2008</v>
      </c>
      <c r="B12" s="11">
        <f>SUMIFS(Concentrado!C$2:C837,Concentrado!$A$2:$A837,"="&amp;$A12,Concentrado!$B$2:$B837, "=Baja California Sur")</f>
        <v>1448</v>
      </c>
      <c r="C12" s="11">
        <f>SUMIFS(Concentrado!D$2:D837,Concentrado!$A$2:$A837,"="&amp;$A12,Concentrado!$B$2:$B837, "=Baja California Sur")</f>
        <v>937</v>
      </c>
      <c r="D12" s="11">
        <f>SUMIFS(Concentrado!E$2:E837,Concentrado!$A$2:$A837,"="&amp;$A12,Concentrado!$B$2:$B837, "=Baja California Sur")</f>
        <v>0</v>
      </c>
      <c r="E12" s="11">
        <f>SUMIFS(Concentrado!F$2:F837,Concentrado!$A$2:$A837,"="&amp;$A12,Concentrado!$B$2:$B837, "=Baja California Sur")</f>
        <v>2385</v>
      </c>
    </row>
    <row r="13" spans="1:5" x14ac:dyDescent="0.25">
      <c r="A13" s="8">
        <v>2009</v>
      </c>
      <c r="B13" s="11">
        <f>SUMIFS(Concentrado!C$2:C838,Concentrado!$A$2:$A838,"="&amp;$A13,Concentrado!$B$2:$B838, "=Baja California Sur")</f>
        <v>1480</v>
      </c>
      <c r="C13" s="11">
        <f>SUMIFS(Concentrado!D$2:D838,Concentrado!$A$2:$A838,"="&amp;$A13,Concentrado!$B$2:$B838, "=Baja California Sur")</f>
        <v>994</v>
      </c>
      <c r="D13" s="11">
        <f>SUMIFS(Concentrado!E$2:E838,Concentrado!$A$2:$A838,"="&amp;$A13,Concentrado!$B$2:$B838, "=Baja California Sur")</f>
        <v>2</v>
      </c>
      <c r="E13" s="11">
        <f>SUMIFS(Concentrado!F$2:F838,Concentrado!$A$2:$A838,"="&amp;$A13,Concentrado!$B$2:$B838, "=Baja California Sur")</f>
        <v>2476</v>
      </c>
    </row>
    <row r="14" spans="1:5" x14ac:dyDescent="0.25">
      <c r="A14" s="8">
        <v>2010</v>
      </c>
      <c r="B14" s="11">
        <f>SUMIFS(Concentrado!C$2:C839,Concentrado!$A$2:$A839,"="&amp;$A14,Concentrado!$B$2:$B839, "=Baja California Sur")</f>
        <v>1478</v>
      </c>
      <c r="C14" s="11">
        <f>SUMIFS(Concentrado!D$2:D839,Concentrado!$A$2:$A839,"="&amp;$A14,Concentrado!$B$2:$B839, "=Baja California Sur")</f>
        <v>954</v>
      </c>
      <c r="D14" s="11">
        <f>SUMIFS(Concentrado!E$2:E839,Concentrado!$A$2:$A839,"="&amp;$A14,Concentrado!$B$2:$B839, "=Baja California Sur")</f>
        <v>2</v>
      </c>
      <c r="E14" s="11">
        <f>SUMIFS(Concentrado!F$2:F839,Concentrado!$A$2:$A839,"="&amp;$A14,Concentrado!$B$2:$B839, "=Baja California Sur")</f>
        <v>2434</v>
      </c>
    </row>
    <row r="15" spans="1:5" x14ac:dyDescent="0.25">
      <c r="A15" s="8">
        <v>2011</v>
      </c>
      <c r="B15" s="11">
        <f>SUMIFS(Concentrado!C$2:C840,Concentrado!$A$2:$A840,"="&amp;$A15,Concentrado!$B$2:$B840, "=Baja California Sur")</f>
        <v>1523</v>
      </c>
      <c r="C15" s="11">
        <f>SUMIFS(Concentrado!D$2:D840,Concentrado!$A$2:$A840,"="&amp;$A15,Concentrado!$B$2:$B840, "=Baja California Sur")</f>
        <v>1079</v>
      </c>
      <c r="D15" s="11">
        <f>SUMIFS(Concentrado!E$2:E840,Concentrado!$A$2:$A840,"="&amp;$A15,Concentrado!$B$2:$B840, "=Baja California Sur")</f>
        <v>0</v>
      </c>
      <c r="E15" s="11">
        <f>SUMIFS(Concentrado!F$2:F840,Concentrado!$A$2:$A840,"="&amp;$A15,Concentrado!$B$2:$B840, "=Baja California Sur")</f>
        <v>2602</v>
      </c>
    </row>
    <row r="16" spans="1:5" x14ac:dyDescent="0.25">
      <c r="A16" s="8">
        <v>2012</v>
      </c>
      <c r="B16" s="11">
        <f>SUMIFS(Concentrado!C$2:C841,Concentrado!$A$2:$A841,"="&amp;$A16,Concentrado!$B$2:$B841, "=Baja California Sur")</f>
        <v>1643</v>
      </c>
      <c r="C16" s="11">
        <f>SUMIFS(Concentrado!D$2:D841,Concentrado!$A$2:$A841,"="&amp;$A16,Concentrado!$B$2:$B841, "=Baja California Sur")</f>
        <v>1096</v>
      </c>
      <c r="D16" s="11">
        <f>SUMIFS(Concentrado!E$2:E841,Concentrado!$A$2:$A841,"="&amp;$A16,Concentrado!$B$2:$B841, "=Baja California Sur")</f>
        <v>0</v>
      </c>
      <c r="E16" s="11">
        <f>SUMIFS(Concentrado!F$2:F841,Concentrado!$A$2:$A841,"="&amp;$A16,Concentrado!$B$2:$B841, "=Baja California Sur")</f>
        <v>2739</v>
      </c>
    </row>
    <row r="17" spans="1:5" x14ac:dyDescent="0.25">
      <c r="A17" s="8">
        <v>2013</v>
      </c>
      <c r="B17" s="11">
        <f>SUMIFS(Concentrado!C$2:C842,Concentrado!$A$2:$A842,"="&amp;$A17,Concentrado!$B$2:$B842, "=Baja California Sur")</f>
        <v>1638</v>
      </c>
      <c r="C17" s="11">
        <f>SUMIFS(Concentrado!D$2:D842,Concentrado!$A$2:$A842,"="&amp;$A17,Concentrado!$B$2:$B842, "=Baja California Sur")</f>
        <v>1119</v>
      </c>
      <c r="D17" s="11">
        <f>SUMIFS(Concentrado!E$2:E842,Concentrado!$A$2:$A842,"="&amp;$A17,Concentrado!$B$2:$B842, "=Baja California Sur")</f>
        <v>0</v>
      </c>
      <c r="E17" s="11">
        <f>SUMIFS(Concentrado!F$2:F842,Concentrado!$A$2:$A842,"="&amp;$A17,Concentrado!$B$2:$B842, "=Baja California Sur")</f>
        <v>2757</v>
      </c>
    </row>
    <row r="18" spans="1:5" x14ac:dyDescent="0.25">
      <c r="A18" s="8">
        <v>2014</v>
      </c>
      <c r="B18" s="11">
        <f>SUMIFS(Concentrado!C$2:C843,Concentrado!$A$2:$A843,"="&amp;$A18,Concentrado!$B$2:$B843, "=Baja California Sur")</f>
        <v>1707</v>
      </c>
      <c r="C18" s="11">
        <f>SUMIFS(Concentrado!D$2:D843,Concentrado!$A$2:$A843,"="&amp;$A18,Concentrado!$B$2:$B843, "=Baja California Sur")</f>
        <v>1119</v>
      </c>
      <c r="D18" s="11">
        <f>SUMIFS(Concentrado!E$2:E843,Concentrado!$A$2:$A843,"="&amp;$A18,Concentrado!$B$2:$B843, "=Baja California Sur")</f>
        <v>0</v>
      </c>
      <c r="E18" s="11">
        <f>SUMIFS(Concentrado!F$2:F843,Concentrado!$A$2:$A843,"="&amp;$A18,Concentrado!$B$2:$B843, "=Baja California Sur")</f>
        <v>2826</v>
      </c>
    </row>
    <row r="19" spans="1:5" x14ac:dyDescent="0.25">
      <c r="A19" s="8">
        <v>2015</v>
      </c>
      <c r="B19" s="11">
        <f>SUMIFS(Concentrado!C$2:C844,Concentrado!$A$2:$A844,"="&amp;$A19,Concentrado!$B$2:$B844, "=Baja California Sur")</f>
        <v>1926</v>
      </c>
      <c r="C19" s="11">
        <f>SUMIFS(Concentrado!D$2:D844,Concentrado!$A$2:$A844,"="&amp;$A19,Concentrado!$B$2:$B844, "=Baja California Sur")</f>
        <v>1249</v>
      </c>
      <c r="D19" s="11">
        <f>SUMIFS(Concentrado!E$2:E844,Concentrado!$A$2:$A844,"="&amp;$A19,Concentrado!$B$2:$B844, "=Baja California Sur")</f>
        <v>0</v>
      </c>
      <c r="E19" s="11">
        <f>SUMIFS(Concentrado!F$2:F844,Concentrado!$A$2:$A844,"="&amp;$A19,Concentrado!$B$2:$B844, "=Baja California Sur")</f>
        <v>3175</v>
      </c>
    </row>
    <row r="20" spans="1:5" x14ac:dyDescent="0.25">
      <c r="A20" s="8">
        <v>2016</v>
      </c>
      <c r="B20" s="11">
        <f>SUMIFS(Concentrado!C$2:C845,Concentrado!$A$2:$A845,"="&amp;$A20,Concentrado!$B$2:$B845, "=Baja California Sur")</f>
        <v>1985</v>
      </c>
      <c r="C20" s="11">
        <f>SUMIFS(Concentrado!D$2:D845,Concentrado!$A$2:$A845,"="&amp;$A20,Concentrado!$B$2:$B845, "=Baja California Sur")</f>
        <v>1197</v>
      </c>
      <c r="D20" s="11">
        <f>SUMIFS(Concentrado!E$2:E845,Concentrado!$A$2:$A845,"="&amp;$A20,Concentrado!$B$2:$B845, "=Baja California Sur")</f>
        <v>1</v>
      </c>
      <c r="E20" s="11">
        <f>SUMIFS(Concentrado!F$2:F845,Concentrado!$A$2:$A845,"="&amp;$A20,Concentrado!$B$2:$B845, "=Baja California Sur")</f>
        <v>3183</v>
      </c>
    </row>
    <row r="21" spans="1:5" x14ac:dyDescent="0.25">
      <c r="A21" s="8">
        <v>2017</v>
      </c>
      <c r="B21" s="11">
        <f>SUMIFS(Concentrado!C$2:C846,Concentrado!$A$2:$A846,"="&amp;$A21,Concentrado!$B$2:$B846, "=Baja California Sur")</f>
        <v>2491</v>
      </c>
      <c r="C21" s="11">
        <f>SUMIFS(Concentrado!D$2:D846,Concentrado!$A$2:$A846,"="&amp;$A21,Concentrado!$B$2:$B846, "=Baja California Sur")</f>
        <v>1333</v>
      </c>
      <c r="D21" s="11">
        <f>SUMIFS(Concentrado!E$2:E846,Concentrado!$A$2:$A846,"="&amp;$A21,Concentrado!$B$2:$B846, "=Baja California Sur")</f>
        <v>2</v>
      </c>
      <c r="E21" s="11">
        <f>SUMIFS(Concentrado!F$2:F846,Concentrado!$A$2:$A846,"="&amp;$A21,Concentrado!$B$2:$B846, "=Baja California Sur")</f>
        <v>3826</v>
      </c>
    </row>
    <row r="22" spans="1:5" x14ac:dyDescent="0.25">
      <c r="A22" s="8">
        <v>2018</v>
      </c>
      <c r="B22" s="11">
        <f>SUMIFS(Concentrado!C$2:C847,Concentrado!$A$2:$A847,"="&amp;$A22,Concentrado!$B$2:$B847, "=Baja California Sur")</f>
        <v>2039</v>
      </c>
      <c r="C22" s="11">
        <f>SUMIFS(Concentrado!D$2:D847,Concentrado!$A$2:$A847,"="&amp;$A22,Concentrado!$B$2:$B847, "=Baja California Sur")</f>
        <v>1407</v>
      </c>
      <c r="D22" s="11">
        <f>SUMIFS(Concentrado!E$2:E847,Concentrado!$A$2:$A847,"="&amp;$A22,Concentrado!$B$2:$B847, "=Baja California Sur")</f>
        <v>1</v>
      </c>
      <c r="E22" s="11">
        <f>SUMIFS(Concentrado!F$2:F847,Concentrado!$A$2:$A847,"="&amp;$A22,Concentrado!$B$2:$B847, "=Baja California Sur")</f>
        <v>3447</v>
      </c>
    </row>
    <row r="23" spans="1:5" x14ac:dyDescent="0.25">
      <c r="A23" s="8">
        <v>2019</v>
      </c>
      <c r="B23" s="11">
        <f>SUMIFS(Concentrado!C$2:C848,Concentrado!$A$2:$A848,"="&amp;$A23,Concentrado!$B$2:$B848, "=Baja California Sur")</f>
        <v>2120</v>
      </c>
      <c r="C23" s="11">
        <f>SUMIFS(Concentrado!D$2:D848,Concentrado!$A$2:$A848,"="&amp;$A23,Concentrado!$B$2:$B848, "=Baja California Sur")</f>
        <v>1435</v>
      </c>
      <c r="D23" s="11">
        <f>SUMIFS(Concentrado!E$2:E848,Concentrado!$A$2:$A848,"="&amp;$A23,Concentrado!$B$2:$B848, "=Baja California Sur")</f>
        <v>1</v>
      </c>
      <c r="E23" s="11">
        <f>SUMIFS(Concentrado!F$2:F848,Concentrado!$A$2:$A848,"="&amp;$A23,Concentrado!$B$2:$B848, "=Baja California Sur")</f>
        <v>3556</v>
      </c>
    </row>
    <row r="24" spans="1:5" x14ac:dyDescent="0.25">
      <c r="A24" s="8">
        <v>2020</v>
      </c>
      <c r="B24" s="11">
        <f>SUMIFS(Concentrado!C$2:C849,Concentrado!$A$2:$A849,"="&amp;$A24,Concentrado!$B$2:$B849, "=Baja California Sur")</f>
        <v>2924</v>
      </c>
      <c r="C24" s="11">
        <f>SUMIFS(Concentrado!D$2:D849,Concentrado!$A$2:$A849,"="&amp;$A24,Concentrado!$B$2:$B849, "=Baja California Sur")</f>
        <v>1943</v>
      </c>
      <c r="D24" s="11">
        <f>SUMIFS(Concentrado!E$2:E849,Concentrado!$A$2:$A849,"="&amp;$A24,Concentrado!$B$2:$B849, "=Baja California Sur")</f>
        <v>0</v>
      </c>
      <c r="E24" s="11">
        <f>SUMIFS(Concentrado!F$2:F849,Concentrado!$A$2:$A849,"="&amp;$A24,Concentrado!$B$2:$B849, "=Baja California Sur")</f>
        <v>4867</v>
      </c>
    </row>
    <row r="25" spans="1:5" x14ac:dyDescent="0.25">
      <c r="A25" s="8">
        <v>2021</v>
      </c>
      <c r="B25" s="11">
        <f>SUMIFS(Concentrado!C$2:C850,Concentrado!$A$2:$A850,"="&amp;$A25,Concentrado!$B$2:$B850, "=Baja California Sur")</f>
        <v>3605</v>
      </c>
      <c r="C25" s="11">
        <f>SUMIFS(Concentrado!D$2:D850,Concentrado!$A$2:$A850,"="&amp;$A25,Concentrado!$B$2:$B850, "=Baja California Sur")</f>
        <v>2320</v>
      </c>
      <c r="D25" s="11">
        <f>SUMIFS(Concentrado!E$2:E850,Concentrado!$A$2:$A850,"="&amp;$A25,Concentrado!$B$2:$B850, "=Baja California Sur")</f>
        <v>0</v>
      </c>
      <c r="E25" s="11">
        <f>SUMIFS(Concentrado!F$2:F850,Concentrado!$A$2:$A850,"="&amp;$A25,Concentrado!$B$2:$B850, "=Baja California Sur")</f>
        <v>5925</v>
      </c>
    </row>
    <row r="26" spans="1:5" x14ac:dyDescent="0.25">
      <c r="A26" s="8">
        <v>2022</v>
      </c>
      <c r="B26" s="11">
        <f>SUMIFS(Concentrado!C$2:C851,Concentrado!$A$2:$A851,"="&amp;$A26,Concentrado!$B$2:$B851, "=Baja California Sur")</f>
        <v>2584</v>
      </c>
      <c r="C26" s="11">
        <f>SUMIFS(Concentrado!D$2:D851,Concentrado!$A$2:$A851,"="&amp;$A26,Concentrado!$B$2:$B851, "=Baja California Sur")</f>
        <v>1718</v>
      </c>
      <c r="D26" s="11">
        <f>SUMIFS(Concentrado!E$2:E851,Concentrado!$A$2:$A851,"="&amp;$A26,Concentrado!$B$2:$B851, "=Baja California Sur")</f>
        <v>0</v>
      </c>
      <c r="E26" s="11">
        <f>SUMIFS(Concentrado!F$2:F851,Concentrado!$A$2:$A851,"="&amp;$A26,Concentrado!$B$2:$B851, "=Baja California Sur")</f>
        <v>4302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"=Campeche")</f>
        <v>1632</v>
      </c>
      <c r="C2" s="11">
        <f>SUMIFS(Concentrado!D$2:D827,Concentrado!$A$2:$A827,"="&amp;$A2,Concentrado!$B$2:$B827, "=Campeche")</f>
        <v>1077</v>
      </c>
      <c r="D2" s="11">
        <f>SUMIFS(Concentrado!E$2:E827,Concentrado!$A$2:$A827,"="&amp;$A2,Concentrado!$B$2:$B827, "=Campeche")</f>
        <v>0</v>
      </c>
      <c r="E2" s="11">
        <f>SUMIFS(Concentrado!F$2:F827,Concentrado!$A$2:$A827,"="&amp;$A2,Concentrado!$B$2:$B827, "=Campeche")</f>
        <v>2709</v>
      </c>
    </row>
    <row r="3" spans="1:5" x14ac:dyDescent="0.25">
      <c r="A3" s="8">
        <v>1999</v>
      </c>
      <c r="B3" s="11">
        <f>SUMIFS(Concentrado!C$2:C828,Concentrado!$A$2:$A828,"="&amp;$A3,Concentrado!$B$2:$B828, "=Campeche")</f>
        <v>1510</v>
      </c>
      <c r="C3" s="11">
        <f>SUMIFS(Concentrado!D$2:D828,Concentrado!$A$2:$A828,"="&amp;$A3,Concentrado!$B$2:$B828, "=Campeche")</f>
        <v>1033</v>
      </c>
      <c r="D3" s="11">
        <f>SUMIFS(Concentrado!E$2:E828,Concentrado!$A$2:$A828,"="&amp;$A3,Concentrado!$B$2:$B828, "=Campeche")</f>
        <v>1</v>
      </c>
      <c r="E3" s="11">
        <f>SUMIFS(Concentrado!F$2:F828,Concentrado!$A$2:$A828,"="&amp;$A3,Concentrado!$B$2:$B828, "=Campeche")</f>
        <v>2544</v>
      </c>
    </row>
    <row r="4" spans="1:5" x14ac:dyDescent="0.25">
      <c r="A4" s="8">
        <v>2000</v>
      </c>
      <c r="B4" s="11">
        <f>SUMIFS(Concentrado!C$2:C829,Concentrado!$A$2:$A829,"="&amp;$A4,Concentrado!$B$2:$B829, "=Campeche")</f>
        <v>1478</v>
      </c>
      <c r="C4" s="11">
        <f>SUMIFS(Concentrado!D$2:D829,Concentrado!$A$2:$A829,"="&amp;$A4,Concentrado!$B$2:$B829, "=Campeche")</f>
        <v>1047</v>
      </c>
      <c r="D4" s="11">
        <f>SUMIFS(Concentrado!E$2:E829,Concentrado!$A$2:$A829,"="&amp;$A4,Concentrado!$B$2:$B829, "=Campeche")</f>
        <v>1</v>
      </c>
      <c r="E4" s="11">
        <f>SUMIFS(Concentrado!F$2:F829,Concentrado!$A$2:$A829,"="&amp;$A4,Concentrado!$B$2:$B829, "=Campeche")</f>
        <v>2526</v>
      </c>
    </row>
    <row r="5" spans="1:5" x14ac:dyDescent="0.25">
      <c r="A5" s="8">
        <v>2001</v>
      </c>
      <c r="B5" s="11">
        <f>SUMIFS(Concentrado!C$2:C830,Concentrado!$A$2:$A830,"="&amp;$A5,Concentrado!$B$2:$B830, "=Campeche")</f>
        <v>1462</v>
      </c>
      <c r="C5" s="11">
        <f>SUMIFS(Concentrado!D$2:D830,Concentrado!$A$2:$A830,"="&amp;$A5,Concentrado!$B$2:$B830, "=Campeche")</f>
        <v>1031</v>
      </c>
      <c r="D5" s="11">
        <f>SUMIFS(Concentrado!E$2:E830,Concentrado!$A$2:$A830,"="&amp;$A5,Concentrado!$B$2:$B830, "=Campeche")</f>
        <v>0</v>
      </c>
      <c r="E5" s="11">
        <f>SUMIFS(Concentrado!F$2:F830,Concentrado!$A$2:$A830,"="&amp;$A5,Concentrado!$B$2:$B830, "=Campeche")</f>
        <v>2493</v>
      </c>
    </row>
    <row r="6" spans="1:5" x14ac:dyDescent="0.25">
      <c r="A6" s="8">
        <v>2002</v>
      </c>
      <c r="B6" s="11">
        <f>SUMIFS(Concentrado!C$2:C831,Concentrado!$A$2:$A831,"="&amp;$A6,Concentrado!$B$2:$B831, "=Campeche")</f>
        <v>1629</v>
      </c>
      <c r="C6" s="11">
        <f>SUMIFS(Concentrado!D$2:D831,Concentrado!$A$2:$A831,"="&amp;$A6,Concentrado!$B$2:$B831, "=Campeche")</f>
        <v>1121</v>
      </c>
      <c r="D6" s="11">
        <f>SUMIFS(Concentrado!E$2:E831,Concentrado!$A$2:$A831,"="&amp;$A6,Concentrado!$B$2:$B831, "=Campeche")</f>
        <v>0</v>
      </c>
      <c r="E6" s="11">
        <f>SUMIFS(Concentrado!F$2:F831,Concentrado!$A$2:$A831,"="&amp;$A6,Concentrado!$B$2:$B831, "=Campeche")</f>
        <v>2750</v>
      </c>
    </row>
    <row r="7" spans="1:5" x14ac:dyDescent="0.25">
      <c r="A7" s="8">
        <v>2003</v>
      </c>
      <c r="B7" s="11">
        <f>SUMIFS(Concentrado!C$2:C832,Concentrado!$A$2:$A832,"="&amp;$A7,Concentrado!$B$2:$B832, "=Campeche")</f>
        <v>1669</v>
      </c>
      <c r="C7" s="11">
        <f>SUMIFS(Concentrado!D$2:D832,Concentrado!$A$2:$A832,"="&amp;$A7,Concentrado!$B$2:$B832, "=Campeche")</f>
        <v>1157</v>
      </c>
      <c r="D7" s="11">
        <f>SUMIFS(Concentrado!E$2:E832,Concentrado!$A$2:$A832,"="&amp;$A7,Concentrado!$B$2:$B832, "=Campeche")</f>
        <v>1</v>
      </c>
      <c r="E7" s="11">
        <f>SUMIFS(Concentrado!F$2:F832,Concentrado!$A$2:$A832,"="&amp;$A7,Concentrado!$B$2:$B832, "=Campeche")</f>
        <v>2827</v>
      </c>
    </row>
    <row r="8" spans="1:5" x14ac:dyDescent="0.25">
      <c r="A8" s="8">
        <v>2004</v>
      </c>
      <c r="B8" s="11">
        <f>SUMIFS(Concentrado!C$2:C833,Concentrado!$A$2:$A833,"="&amp;$A8,Concentrado!$B$2:$B833, "=Campeche")</f>
        <v>1710</v>
      </c>
      <c r="C8" s="11">
        <f>SUMIFS(Concentrado!D$2:D833,Concentrado!$A$2:$A833,"="&amp;$A8,Concentrado!$B$2:$B833, "=Campeche")</f>
        <v>1236</v>
      </c>
      <c r="D8" s="11">
        <f>SUMIFS(Concentrado!E$2:E833,Concentrado!$A$2:$A833,"="&amp;$A8,Concentrado!$B$2:$B833, "=Campeche")</f>
        <v>0</v>
      </c>
      <c r="E8" s="11">
        <f>SUMIFS(Concentrado!F$2:F833,Concentrado!$A$2:$A833,"="&amp;$A8,Concentrado!$B$2:$B833, "=Campeche")</f>
        <v>2946</v>
      </c>
    </row>
    <row r="9" spans="1:5" x14ac:dyDescent="0.25">
      <c r="A9" s="8">
        <v>2005</v>
      </c>
      <c r="B9" s="11">
        <f>SUMIFS(Concentrado!C$2:C834,Concentrado!$A$2:$A834,"="&amp;$A9,Concentrado!$B$2:$B834, "=Campeche")</f>
        <v>1773</v>
      </c>
      <c r="C9" s="11">
        <f>SUMIFS(Concentrado!D$2:D834,Concentrado!$A$2:$A834,"="&amp;$A9,Concentrado!$B$2:$B834, "=Campeche")</f>
        <v>1246</v>
      </c>
      <c r="D9" s="11">
        <f>SUMIFS(Concentrado!E$2:E834,Concentrado!$A$2:$A834,"="&amp;$A9,Concentrado!$B$2:$B834, "=Campeche")</f>
        <v>0</v>
      </c>
      <c r="E9" s="11">
        <f>SUMIFS(Concentrado!F$2:F834,Concentrado!$A$2:$A834,"="&amp;$A9,Concentrado!$B$2:$B834, "=Campeche")</f>
        <v>3019</v>
      </c>
    </row>
    <row r="10" spans="1:5" x14ac:dyDescent="0.25">
      <c r="A10" s="8">
        <v>2006</v>
      </c>
      <c r="B10" s="11">
        <f>SUMIFS(Concentrado!C$2:C835,Concentrado!$A$2:$A835,"="&amp;$A10,Concentrado!$B$2:$B835, "=Campeche")</f>
        <v>1757</v>
      </c>
      <c r="C10" s="11">
        <f>SUMIFS(Concentrado!D$2:D835,Concentrado!$A$2:$A835,"="&amp;$A10,Concentrado!$B$2:$B835, "=Campeche")</f>
        <v>1323</v>
      </c>
      <c r="D10" s="11">
        <f>SUMIFS(Concentrado!E$2:E835,Concentrado!$A$2:$A835,"="&amp;$A10,Concentrado!$B$2:$B835, "=Campeche")</f>
        <v>4</v>
      </c>
      <c r="E10" s="11">
        <f>SUMIFS(Concentrado!F$2:F835,Concentrado!$A$2:$A835,"="&amp;$A10,Concentrado!$B$2:$B835, "=Campeche")</f>
        <v>3084</v>
      </c>
    </row>
    <row r="11" spans="1:5" x14ac:dyDescent="0.25">
      <c r="A11" s="8">
        <v>2007</v>
      </c>
      <c r="B11" s="11">
        <f>SUMIFS(Concentrado!C$2:C836,Concentrado!$A$2:$A836,"="&amp;$A11,Concentrado!$B$2:$B836, "=Campeche")</f>
        <v>1814</v>
      </c>
      <c r="C11" s="11">
        <f>SUMIFS(Concentrado!D$2:D836,Concentrado!$A$2:$A836,"="&amp;$A11,Concentrado!$B$2:$B836, "=Campeche")</f>
        <v>1369</v>
      </c>
      <c r="D11" s="11">
        <f>SUMIFS(Concentrado!E$2:E836,Concentrado!$A$2:$A836,"="&amp;$A11,Concentrado!$B$2:$B836, "=Campeche")</f>
        <v>3</v>
      </c>
      <c r="E11" s="11">
        <f>SUMIFS(Concentrado!F$2:F836,Concentrado!$A$2:$A836,"="&amp;$A11,Concentrado!$B$2:$B836, "=Campeche")</f>
        <v>3186</v>
      </c>
    </row>
    <row r="12" spans="1:5" x14ac:dyDescent="0.25">
      <c r="A12" s="8">
        <v>2008</v>
      </c>
      <c r="B12" s="11">
        <f>SUMIFS(Concentrado!C$2:C837,Concentrado!$A$2:$A837,"="&amp;$A12,Concentrado!$B$2:$B837, "=Campeche")</f>
        <v>2072</v>
      </c>
      <c r="C12" s="11">
        <f>SUMIFS(Concentrado!D$2:D837,Concentrado!$A$2:$A837,"="&amp;$A12,Concentrado!$B$2:$B837, "=Campeche")</f>
        <v>1443</v>
      </c>
      <c r="D12" s="11">
        <f>SUMIFS(Concentrado!E$2:E837,Concentrado!$A$2:$A837,"="&amp;$A12,Concentrado!$B$2:$B837, "=Campeche")</f>
        <v>1</v>
      </c>
      <c r="E12" s="11">
        <f>SUMIFS(Concentrado!F$2:F837,Concentrado!$A$2:$A837,"="&amp;$A12,Concentrado!$B$2:$B837, "=Campeche")</f>
        <v>3516</v>
      </c>
    </row>
    <row r="13" spans="1:5" x14ac:dyDescent="0.25">
      <c r="A13" s="8">
        <v>2009</v>
      </c>
      <c r="B13" s="11">
        <f>SUMIFS(Concentrado!C$2:C838,Concentrado!$A$2:$A838,"="&amp;$A13,Concentrado!$B$2:$B838, "=Campeche")</f>
        <v>2069</v>
      </c>
      <c r="C13" s="11">
        <f>SUMIFS(Concentrado!D$2:D838,Concentrado!$A$2:$A838,"="&amp;$A13,Concentrado!$B$2:$B838, "=Campeche")</f>
        <v>1582</v>
      </c>
      <c r="D13" s="11">
        <f>SUMIFS(Concentrado!E$2:E838,Concentrado!$A$2:$A838,"="&amp;$A13,Concentrado!$B$2:$B838, "=Campeche")</f>
        <v>0</v>
      </c>
      <c r="E13" s="11">
        <f>SUMIFS(Concentrado!F$2:F838,Concentrado!$A$2:$A838,"="&amp;$A13,Concentrado!$B$2:$B838, "=Campeche")</f>
        <v>3651</v>
      </c>
    </row>
    <row r="14" spans="1:5" x14ac:dyDescent="0.25">
      <c r="A14" s="8">
        <v>2010</v>
      </c>
      <c r="B14" s="11">
        <f>SUMIFS(Concentrado!C$2:C839,Concentrado!$A$2:$A839,"="&amp;$A14,Concentrado!$B$2:$B839, "=Campeche")</f>
        <v>2231</v>
      </c>
      <c r="C14" s="11">
        <f>SUMIFS(Concentrado!D$2:D839,Concentrado!$A$2:$A839,"="&amp;$A14,Concentrado!$B$2:$B839, "=Campeche")</f>
        <v>1587</v>
      </c>
      <c r="D14" s="11">
        <f>SUMIFS(Concentrado!E$2:E839,Concentrado!$A$2:$A839,"="&amp;$A14,Concentrado!$B$2:$B839, "=Campeche")</f>
        <v>2</v>
      </c>
      <c r="E14" s="11">
        <f>SUMIFS(Concentrado!F$2:F839,Concentrado!$A$2:$A839,"="&amp;$A14,Concentrado!$B$2:$B839, "=Campeche")</f>
        <v>3820</v>
      </c>
    </row>
    <row r="15" spans="1:5" x14ac:dyDescent="0.25">
      <c r="A15" s="8">
        <v>2011</v>
      </c>
      <c r="B15" s="11">
        <f>SUMIFS(Concentrado!C$2:C840,Concentrado!$A$2:$A840,"="&amp;$A15,Concentrado!$B$2:$B840, "=Campeche")</f>
        <v>2147</v>
      </c>
      <c r="C15" s="11">
        <f>SUMIFS(Concentrado!D$2:D840,Concentrado!$A$2:$A840,"="&amp;$A15,Concentrado!$B$2:$B840, "=Campeche")</f>
        <v>1587</v>
      </c>
      <c r="D15" s="11">
        <f>SUMIFS(Concentrado!E$2:E840,Concentrado!$A$2:$A840,"="&amp;$A15,Concentrado!$B$2:$B840, "=Campeche")</f>
        <v>2</v>
      </c>
      <c r="E15" s="11">
        <f>SUMIFS(Concentrado!F$2:F840,Concentrado!$A$2:$A840,"="&amp;$A15,Concentrado!$B$2:$B840, "=Campeche")</f>
        <v>3736</v>
      </c>
    </row>
    <row r="16" spans="1:5" x14ac:dyDescent="0.25">
      <c r="A16" s="8">
        <v>2012</v>
      </c>
      <c r="B16" s="11">
        <f>SUMIFS(Concentrado!C$2:C841,Concentrado!$A$2:$A841,"="&amp;$A16,Concentrado!$B$2:$B841, "=Campeche")</f>
        <v>2329</v>
      </c>
      <c r="C16" s="11">
        <f>SUMIFS(Concentrado!D$2:D841,Concentrado!$A$2:$A841,"="&amp;$A16,Concentrado!$B$2:$B841, "=Campeche")</f>
        <v>1629</v>
      </c>
      <c r="D16" s="11">
        <f>SUMIFS(Concentrado!E$2:E841,Concentrado!$A$2:$A841,"="&amp;$A16,Concentrado!$B$2:$B841, "=Campeche")</f>
        <v>6</v>
      </c>
      <c r="E16" s="11">
        <f>SUMIFS(Concentrado!F$2:F841,Concentrado!$A$2:$A841,"="&amp;$A16,Concentrado!$B$2:$B841, "=Campeche")</f>
        <v>3964</v>
      </c>
    </row>
    <row r="17" spans="1:5" x14ac:dyDescent="0.25">
      <c r="A17" s="8">
        <v>2013</v>
      </c>
      <c r="B17" s="11">
        <f>SUMIFS(Concentrado!C$2:C842,Concentrado!$A$2:$A842,"="&amp;$A17,Concentrado!$B$2:$B842, "=Campeche")</f>
        <v>2369</v>
      </c>
      <c r="C17" s="11">
        <f>SUMIFS(Concentrado!D$2:D842,Concentrado!$A$2:$A842,"="&amp;$A17,Concentrado!$B$2:$B842, "=Campeche")</f>
        <v>1762</v>
      </c>
      <c r="D17" s="11">
        <f>SUMIFS(Concentrado!E$2:E842,Concentrado!$A$2:$A842,"="&amp;$A17,Concentrado!$B$2:$B842, "=Campeche")</f>
        <v>8</v>
      </c>
      <c r="E17" s="11">
        <f>SUMIFS(Concentrado!F$2:F842,Concentrado!$A$2:$A842,"="&amp;$A17,Concentrado!$B$2:$B842, "=Campeche")</f>
        <v>4139</v>
      </c>
    </row>
    <row r="18" spans="1:5" x14ac:dyDescent="0.25">
      <c r="A18" s="8">
        <v>2014</v>
      </c>
      <c r="B18" s="11">
        <f>SUMIFS(Concentrado!C$2:C843,Concentrado!$A$2:$A843,"="&amp;$A18,Concentrado!$B$2:$B843, "=Campeche")</f>
        <v>2401</v>
      </c>
      <c r="C18" s="11">
        <f>SUMIFS(Concentrado!D$2:D843,Concentrado!$A$2:$A843,"="&amp;$A18,Concentrado!$B$2:$B843, "=Campeche")</f>
        <v>1848</v>
      </c>
      <c r="D18" s="11">
        <f>SUMIFS(Concentrado!E$2:E843,Concentrado!$A$2:$A843,"="&amp;$A18,Concentrado!$B$2:$B843, "=Campeche")</f>
        <v>0</v>
      </c>
      <c r="E18" s="11">
        <f>SUMIFS(Concentrado!F$2:F843,Concentrado!$A$2:$A843,"="&amp;$A18,Concentrado!$B$2:$B843, "=Campeche")</f>
        <v>4249</v>
      </c>
    </row>
    <row r="19" spans="1:5" x14ac:dyDescent="0.25">
      <c r="A19" s="8">
        <v>2015</v>
      </c>
      <c r="B19" s="11">
        <f>SUMIFS(Concentrado!C$2:C844,Concentrado!$A$2:$A844,"="&amp;$A19,Concentrado!$B$2:$B844, "=Campeche")</f>
        <v>2650</v>
      </c>
      <c r="C19" s="11">
        <f>SUMIFS(Concentrado!D$2:D844,Concentrado!$A$2:$A844,"="&amp;$A19,Concentrado!$B$2:$B844, "=Campeche")</f>
        <v>2060</v>
      </c>
      <c r="D19" s="11">
        <f>SUMIFS(Concentrado!E$2:E844,Concentrado!$A$2:$A844,"="&amp;$A19,Concentrado!$B$2:$B844, "=Campeche")</f>
        <v>4</v>
      </c>
      <c r="E19" s="11">
        <f>SUMIFS(Concentrado!F$2:F844,Concentrado!$A$2:$A844,"="&amp;$A19,Concentrado!$B$2:$B844, "=Campeche")</f>
        <v>4714</v>
      </c>
    </row>
    <row r="20" spans="1:5" x14ac:dyDescent="0.25">
      <c r="A20" s="8">
        <v>2016</v>
      </c>
      <c r="B20" s="11">
        <f>SUMIFS(Concentrado!C$2:C845,Concentrado!$A$2:$A845,"="&amp;$A20,Concentrado!$B$2:$B845, "=Campeche")</f>
        <v>2865</v>
      </c>
      <c r="C20" s="11">
        <f>SUMIFS(Concentrado!D$2:D845,Concentrado!$A$2:$A845,"="&amp;$A20,Concentrado!$B$2:$B845, "=Campeche")</f>
        <v>2052</v>
      </c>
      <c r="D20" s="11">
        <f>SUMIFS(Concentrado!E$2:E845,Concentrado!$A$2:$A845,"="&amp;$A20,Concentrado!$B$2:$B845, "=Campeche")</f>
        <v>15</v>
      </c>
      <c r="E20" s="11">
        <f>SUMIFS(Concentrado!F$2:F845,Concentrado!$A$2:$A845,"="&amp;$A20,Concentrado!$B$2:$B845, "=Campeche")</f>
        <v>4932</v>
      </c>
    </row>
    <row r="21" spans="1:5" x14ac:dyDescent="0.25">
      <c r="A21" s="8">
        <v>2017</v>
      </c>
      <c r="B21" s="11">
        <f>SUMIFS(Concentrado!C$2:C846,Concentrado!$A$2:$A846,"="&amp;$A21,Concentrado!$B$2:$B846, "=Campeche")</f>
        <v>2599</v>
      </c>
      <c r="C21" s="11">
        <f>SUMIFS(Concentrado!D$2:D846,Concentrado!$A$2:$A846,"="&amp;$A21,Concentrado!$B$2:$B846, "=Campeche")</f>
        <v>2029</v>
      </c>
      <c r="D21" s="11">
        <f>SUMIFS(Concentrado!E$2:E846,Concentrado!$A$2:$A846,"="&amp;$A21,Concentrado!$B$2:$B846, "=Campeche")</f>
        <v>3</v>
      </c>
      <c r="E21" s="11">
        <f>SUMIFS(Concentrado!F$2:F846,Concentrado!$A$2:$A846,"="&amp;$A21,Concentrado!$B$2:$B846, "=Campeche")</f>
        <v>4631</v>
      </c>
    </row>
    <row r="22" spans="1:5" x14ac:dyDescent="0.25">
      <c r="A22" s="8">
        <v>2018</v>
      </c>
      <c r="B22" s="11">
        <f>SUMIFS(Concentrado!C$2:C847,Concentrado!$A$2:$A847,"="&amp;$A22,Concentrado!$B$2:$B847, "=Campeche")</f>
        <v>2776</v>
      </c>
      <c r="C22" s="11">
        <f>SUMIFS(Concentrado!D$2:D847,Concentrado!$A$2:$A847,"="&amp;$A22,Concentrado!$B$2:$B847, "=Campeche")</f>
        <v>2058</v>
      </c>
      <c r="D22" s="11">
        <f>SUMIFS(Concentrado!E$2:E847,Concentrado!$A$2:$A847,"="&amp;$A22,Concentrado!$B$2:$B847, "=Campeche")</f>
        <v>1</v>
      </c>
      <c r="E22" s="11">
        <f>SUMIFS(Concentrado!F$2:F847,Concentrado!$A$2:$A847,"="&amp;$A22,Concentrado!$B$2:$B847, "=Campeche")</f>
        <v>4835</v>
      </c>
    </row>
    <row r="23" spans="1:5" x14ac:dyDescent="0.25">
      <c r="A23" s="8">
        <v>2019</v>
      </c>
      <c r="B23" s="11">
        <f>SUMIFS(Concentrado!C$2:C848,Concentrado!$A$2:$A848,"="&amp;$A23,Concentrado!$B$2:$B848, "=Campeche")</f>
        <v>2925</v>
      </c>
      <c r="C23" s="11">
        <f>SUMIFS(Concentrado!D$2:D848,Concentrado!$A$2:$A848,"="&amp;$A23,Concentrado!$B$2:$B848, "=Campeche")</f>
        <v>2195</v>
      </c>
      <c r="D23" s="11">
        <f>SUMIFS(Concentrado!E$2:E848,Concentrado!$A$2:$A848,"="&amp;$A23,Concentrado!$B$2:$B848, "=Campeche")</f>
        <v>1</v>
      </c>
      <c r="E23" s="11">
        <f>SUMIFS(Concentrado!F$2:F848,Concentrado!$A$2:$A848,"="&amp;$A23,Concentrado!$B$2:$B848, "=Campeche")</f>
        <v>5121</v>
      </c>
    </row>
    <row r="24" spans="1:5" x14ac:dyDescent="0.25">
      <c r="A24" s="8">
        <v>2020</v>
      </c>
      <c r="B24" s="11">
        <f>SUMIFS(Concentrado!C$2:C849,Concentrado!$A$2:$A849,"="&amp;$A24,Concentrado!$B$2:$B849, "=Campeche")</f>
        <v>4430</v>
      </c>
      <c r="C24" s="11">
        <f>SUMIFS(Concentrado!D$2:D849,Concentrado!$A$2:$A849,"="&amp;$A24,Concentrado!$B$2:$B849, "=Campeche")</f>
        <v>3118</v>
      </c>
      <c r="D24" s="11">
        <f>SUMIFS(Concentrado!E$2:E849,Concentrado!$A$2:$A849,"="&amp;$A24,Concentrado!$B$2:$B849, "=Campeche")</f>
        <v>1</v>
      </c>
      <c r="E24" s="11">
        <f>SUMIFS(Concentrado!F$2:F849,Concentrado!$A$2:$A849,"="&amp;$A24,Concentrado!$B$2:$B849, "=Campeche")</f>
        <v>7549</v>
      </c>
    </row>
    <row r="25" spans="1:5" x14ac:dyDescent="0.25">
      <c r="A25" s="8">
        <v>2021</v>
      </c>
      <c r="B25" s="11">
        <f>SUMIFS(Concentrado!C$2:C850,Concentrado!$A$2:$A850,"="&amp;$A25,Concentrado!$B$2:$B850, "=Campeche")</f>
        <v>4280</v>
      </c>
      <c r="C25" s="11">
        <f>SUMIFS(Concentrado!D$2:D850,Concentrado!$A$2:$A850,"="&amp;$A25,Concentrado!$B$2:$B850, "=Campeche")</f>
        <v>3225</v>
      </c>
      <c r="D25" s="11">
        <f>SUMIFS(Concentrado!E$2:E850,Concentrado!$A$2:$A850,"="&amp;$A25,Concentrado!$B$2:$B850, "=Campeche")</f>
        <v>4</v>
      </c>
      <c r="E25" s="11">
        <f>SUMIFS(Concentrado!F$2:F850,Concentrado!$A$2:$A850,"="&amp;$A25,Concentrado!$B$2:$B850, "=Campeche")</f>
        <v>7509</v>
      </c>
    </row>
    <row r="26" spans="1:5" x14ac:dyDescent="0.25">
      <c r="A26" s="8">
        <v>2022</v>
      </c>
      <c r="B26" s="11">
        <f>SUMIFS(Concentrado!C$2:C851,Concentrado!$A$2:$A851,"="&amp;$A26,Concentrado!$B$2:$B851, "=Campeche")</f>
        <v>3183</v>
      </c>
      <c r="C26" s="11">
        <f>SUMIFS(Concentrado!D$2:D851,Concentrado!$A$2:$A851,"="&amp;$A26,Concentrado!$B$2:$B851, "=Campeche")</f>
        <v>2503</v>
      </c>
      <c r="D26" s="11">
        <f>SUMIFS(Concentrado!E$2:E851,Concentrado!$A$2:$A851,"="&amp;$A26,Concentrado!$B$2:$B851, "=Campeche")</f>
        <v>1</v>
      </c>
      <c r="E26" s="11">
        <f>SUMIFS(Concentrado!F$2:F851,Concentrado!$A$2:$A851,"="&amp;$A26,Concentrado!$B$2:$B851, "=Campeche")</f>
        <v>5687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"=Chiapas")</f>
        <v>9466</v>
      </c>
      <c r="C2" s="11">
        <f>SUMIFS(Concentrado!D$2:D827,Concentrado!$A$2:$A827,"="&amp;$A2,Concentrado!$B$2:$B827, "=Chiapas")</f>
        <v>6940</v>
      </c>
      <c r="D2" s="11">
        <f>SUMIFS(Concentrado!E$2:E827,Concentrado!$A$2:$A827,"="&amp;$A2,Concentrado!$B$2:$B827, "=Chiapas")</f>
        <v>7</v>
      </c>
      <c r="E2" s="11">
        <f>SUMIFS(Concentrado!F$2:F827,Concentrado!$A$2:$A827,"="&amp;$A2,Concentrado!$B$2:$B827, "=Chiapas")</f>
        <v>16413</v>
      </c>
    </row>
    <row r="3" spans="1:5" x14ac:dyDescent="0.25">
      <c r="A3" s="8">
        <v>1999</v>
      </c>
      <c r="B3" s="11">
        <f>SUMIFS(Concentrado!C$2:C828,Concentrado!$A$2:$A828,"="&amp;$A3,Concentrado!$B$2:$B828, "=Chiapas")</f>
        <v>8643</v>
      </c>
      <c r="C3" s="11">
        <f>SUMIFS(Concentrado!D$2:D828,Concentrado!$A$2:$A828,"="&amp;$A3,Concentrado!$B$2:$B828, "=Chiapas")</f>
        <v>6557</v>
      </c>
      <c r="D3" s="11">
        <f>SUMIFS(Concentrado!E$2:E828,Concentrado!$A$2:$A828,"="&amp;$A3,Concentrado!$B$2:$B828, "=Chiapas")</f>
        <v>4</v>
      </c>
      <c r="E3" s="11">
        <f>SUMIFS(Concentrado!F$2:F828,Concentrado!$A$2:$A828,"="&amp;$A3,Concentrado!$B$2:$B828, "=Chiapas")</f>
        <v>15204</v>
      </c>
    </row>
    <row r="4" spans="1:5" x14ac:dyDescent="0.25">
      <c r="A4" s="8">
        <v>2000</v>
      </c>
      <c r="B4" s="11">
        <f>SUMIFS(Concentrado!C$2:C829,Concentrado!$A$2:$A829,"="&amp;$A4,Concentrado!$B$2:$B829, "=Chiapas")</f>
        <v>8676</v>
      </c>
      <c r="C4" s="11">
        <f>SUMIFS(Concentrado!D$2:D829,Concentrado!$A$2:$A829,"="&amp;$A4,Concentrado!$B$2:$B829, "=Chiapas")</f>
        <v>6572</v>
      </c>
      <c r="D4" s="11">
        <f>SUMIFS(Concentrado!E$2:E829,Concentrado!$A$2:$A829,"="&amp;$A4,Concentrado!$B$2:$B829, "=Chiapas")</f>
        <v>5</v>
      </c>
      <c r="E4" s="11">
        <f>SUMIFS(Concentrado!F$2:F829,Concentrado!$A$2:$A829,"="&amp;$A4,Concentrado!$B$2:$B829, "=Chiapas")</f>
        <v>15253</v>
      </c>
    </row>
    <row r="5" spans="1:5" x14ac:dyDescent="0.25">
      <c r="A5" s="8">
        <v>2001</v>
      </c>
      <c r="B5" s="11">
        <f>SUMIFS(Concentrado!C$2:C830,Concentrado!$A$2:$A830,"="&amp;$A5,Concentrado!$B$2:$B830, "=Chiapas")</f>
        <v>8842</v>
      </c>
      <c r="C5" s="11">
        <f>SUMIFS(Concentrado!D$2:D830,Concentrado!$A$2:$A830,"="&amp;$A5,Concentrado!$B$2:$B830, "=Chiapas")</f>
        <v>6942</v>
      </c>
      <c r="D5" s="11">
        <f>SUMIFS(Concentrado!E$2:E830,Concentrado!$A$2:$A830,"="&amp;$A5,Concentrado!$B$2:$B830, "=Chiapas")</f>
        <v>31</v>
      </c>
      <c r="E5" s="11">
        <f>SUMIFS(Concentrado!F$2:F830,Concentrado!$A$2:$A830,"="&amp;$A5,Concentrado!$B$2:$B830, "=Chiapas")</f>
        <v>15815</v>
      </c>
    </row>
    <row r="6" spans="1:5" x14ac:dyDescent="0.25">
      <c r="A6" s="8">
        <v>2002</v>
      </c>
      <c r="B6" s="11">
        <f>SUMIFS(Concentrado!C$2:C831,Concentrado!$A$2:$A831,"="&amp;$A6,Concentrado!$B$2:$B831, "=Chiapas")</f>
        <v>9333</v>
      </c>
      <c r="C6" s="11">
        <f>SUMIFS(Concentrado!D$2:D831,Concentrado!$A$2:$A831,"="&amp;$A6,Concentrado!$B$2:$B831, "=Chiapas")</f>
        <v>7071</v>
      </c>
      <c r="D6" s="11">
        <f>SUMIFS(Concentrado!E$2:E831,Concentrado!$A$2:$A831,"="&amp;$A6,Concentrado!$B$2:$B831, "=Chiapas")</f>
        <v>20</v>
      </c>
      <c r="E6" s="11">
        <f>SUMIFS(Concentrado!F$2:F831,Concentrado!$A$2:$A831,"="&amp;$A6,Concentrado!$B$2:$B831, "=Chiapas")</f>
        <v>16424</v>
      </c>
    </row>
    <row r="7" spans="1:5" x14ac:dyDescent="0.25">
      <c r="A7" s="8">
        <v>2003</v>
      </c>
      <c r="B7" s="11">
        <f>SUMIFS(Concentrado!C$2:C832,Concentrado!$A$2:$A832,"="&amp;$A7,Concentrado!$B$2:$B832, "=Chiapas")</f>
        <v>9536</v>
      </c>
      <c r="C7" s="11">
        <f>SUMIFS(Concentrado!D$2:D832,Concentrado!$A$2:$A832,"="&amp;$A7,Concentrado!$B$2:$B832, "=Chiapas")</f>
        <v>7330</v>
      </c>
      <c r="D7" s="11">
        <f>SUMIFS(Concentrado!E$2:E832,Concentrado!$A$2:$A832,"="&amp;$A7,Concentrado!$B$2:$B832, "=Chiapas")</f>
        <v>23</v>
      </c>
      <c r="E7" s="11">
        <f>SUMIFS(Concentrado!F$2:F832,Concentrado!$A$2:$A832,"="&amp;$A7,Concentrado!$B$2:$B832, "=Chiapas")</f>
        <v>16889</v>
      </c>
    </row>
    <row r="8" spans="1:5" x14ac:dyDescent="0.25">
      <c r="A8" s="8">
        <v>2004</v>
      </c>
      <c r="B8" s="11">
        <f>SUMIFS(Concentrado!C$2:C833,Concentrado!$A$2:$A833,"="&amp;$A8,Concentrado!$B$2:$B833, "=Chiapas")</f>
        <v>9290</v>
      </c>
      <c r="C8" s="11">
        <f>SUMIFS(Concentrado!D$2:D833,Concentrado!$A$2:$A833,"="&amp;$A8,Concentrado!$B$2:$B833, "=Chiapas")</f>
        <v>7364</v>
      </c>
      <c r="D8" s="11">
        <f>SUMIFS(Concentrado!E$2:E833,Concentrado!$A$2:$A833,"="&amp;$A8,Concentrado!$B$2:$B833, "=Chiapas")</f>
        <v>38</v>
      </c>
      <c r="E8" s="11">
        <f>SUMIFS(Concentrado!F$2:F833,Concentrado!$A$2:$A833,"="&amp;$A8,Concentrado!$B$2:$B833, "=Chiapas")</f>
        <v>16692</v>
      </c>
    </row>
    <row r="9" spans="1:5" x14ac:dyDescent="0.25">
      <c r="A9" s="8">
        <v>2005</v>
      </c>
      <c r="B9" s="11">
        <f>SUMIFS(Concentrado!C$2:C834,Concentrado!$A$2:$A834,"="&amp;$A9,Concentrado!$B$2:$B834, "=Chiapas")</f>
        <v>9759</v>
      </c>
      <c r="C9" s="11">
        <f>SUMIFS(Concentrado!D$2:D834,Concentrado!$A$2:$A834,"="&amp;$A9,Concentrado!$B$2:$B834, "=Chiapas")</f>
        <v>7638</v>
      </c>
      <c r="D9" s="11">
        <f>SUMIFS(Concentrado!E$2:E834,Concentrado!$A$2:$A834,"="&amp;$A9,Concentrado!$B$2:$B834, "=Chiapas")</f>
        <v>14</v>
      </c>
      <c r="E9" s="11">
        <f>SUMIFS(Concentrado!F$2:F834,Concentrado!$A$2:$A834,"="&amp;$A9,Concentrado!$B$2:$B834, "=Chiapas")</f>
        <v>17411</v>
      </c>
    </row>
    <row r="10" spans="1:5" x14ac:dyDescent="0.25">
      <c r="A10" s="8">
        <v>2006</v>
      </c>
      <c r="B10" s="11">
        <f>SUMIFS(Concentrado!C$2:C835,Concentrado!$A$2:$A835,"="&amp;$A10,Concentrado!$B$2:$B835, "=Chiapas")</f>
        <v>10287</v>
      </c>
      <c r="C10" s="11">
        <f>SUMIFS(Concentrado!D$2:D835,Concentrado!$A$2:$A835,"="&amp;$A10,Concentrado!$B$2:$B835, "=Chiapas")</f>
        <v>7990</v>
      </c>
      <c r="D10" s="11">
        <f>SUMIFS(Concentrado!E$2:E835,Concentrado!$A$2:$A835,"="&amp;$A10,Concentrado!$B$2:$B835, "=Chiapas")</f>
        <v>10</v>
      </c>
      <c r="E10" s="11">
        <f>SUMIFS(Concentrado!F$2:F835,Concentrado!$A$2:$A835,"="&amp;$A10,Concentrado!$B$2:$B835, "=Chiapas")</f>
        <v>18287</v>
      </c>
    </row>
    <row r="11" spans="1:5" x14ac:dyDescent="0.25">
      <c r="A11" s="8">
        <v>2007</v>
      </c>
      <c r="B11" s="11">
        <f>SUMIFS(Concentrado!C$2:C836,Concentrado!$A$2:$A836,"="&amp;$A11,Concentrado!$B$2:$B836, "=Chiapas")</f>
        <v>10424</v>
      </c>
      <c r="C11" s="11">
        <f>SUMIFS(Concentrado!D$2:D836,Concentrado!$A$2:$A836,"="&amp;$A11,Concentrado!$B$2:$B836, "=Chiapas")</f>
        <v>8337</v>
      </c>
      <c r="D11" s="11">
        <f>SUMIFS(Concentrado!E$2:E836,Concentrado!$A$2:$A836,"="&amp;$A11,Concentrado!$B$2:$B836, "=Chiapas")</f>
        <v>6</v>
      </c>
      <c r="E11" s="11">
        <f>SUMIFS(Concentrado!F$2:F836,Concentrado!$A$2:$A836,"="&amp;$A11,Concentrado!$B$2:$B836, "=Chiapas")</f>
        <v>18767</v>
      </c>
    </row>
    <row r="12" spans="1:5" x14ac:dyDescent="0.25">
      <c r="A12" s="8">
        <v>2008</v>
      </c>
      <c r="B12" s="11">
        <f>SUMIFS(Concentrado!C$2:C837,Concentrado!$A$2:$A837,"="&amp;$A12,Concentrado!$B$2:$B837, "=Chiapas")</f>
        <v>11012</v>
      </c>
      <c r="C12" s="11">
        <f>SUMIFS(Concentrado!D$2:D837,Concentrado!$A$2:$A837,"="&amp;$A12,Concentrado!$B$2:$B837, "=Chiapas")</f>
        <v>8552</v>
      </c>
      <c r="D12" s="11">
        <f>SUMIFS(Concentrado!E$2:E837,Concentrado!$A$2:$A837,"="&amp;$A12,Concentrado!$B$2:$B837, "=Chiapas")</f>
        <v>6</v>
      </c>
      <c r="E12" s="11">
        <f>SUMIFS(Concentrado!F$2:F837,Concentrado!$A$2:$A837,"="&amp;$A12,Concentrado!$B$2:$B837, "=Chiapas")</f>
        <v>19570</v>
      </c>
    </row>
    <row r="13" spans="1:5" x14ac:dyDescent="0.25">
      <c r="A13" s="8">
        <v>2009</v>
      </c>
      <c r="B13" s="11">
        <f>SUMIFS(Concentrado!C$2:C838,Concentrado!$A$2:$A838,"="&amp;$A13,Concentrado!$B$2:$B838, "=Chiapas")</f>
        <v>11300</v>
      </c>
      <c r="C13" s="11">
        <f>SUMIFS(Concentrado!D$2:D838,Concentrado!$A$2:$A838,"="&amp;$A13,Concentrado!$B$2:$B838, "=Chiapas")</f>
        <v>9075</v>
      </c>
      <c r="D13" s="11">
        <f>SUMIFS(Concentrado!E$2:E838,Concentrado!$A$2:$A838,"="&amp;$A13,Concentrado!$B$2:$B838, "=Chiapas")</f>
        <v>3</v>
      </c>
      <c r="E13" s="11">
        <f>SUMIFS(Concentrado!F$2:F838,Concentrado!$A$2:$A838,"="&amp;$A13,Concentrado!$B$2:$B838, "=Chiapas")</f>
        <v>20378</v>
      </c>
    </row>
    <row r="14" spans="1:5" x14ac:dyDescent="0.25">
      <c r="A14" s="8">
        <v>2010</v>
      </c>
      <c r="B14" s="11">
        <f>SUMIFS(Concentrado!C$2:C839,Concentrado!$A$2:$A839,"="&amp;$A14,Concentrado!$B$2:$B839, "=Chiapas")</f>
        <v>12088</v>
      </c>
      <c r="C14" s="11">
        <f>SUMIFS(Concentrado!D$2:D839,Concentrado!$A$2:$A839,"="&amp;$A14,Concentrado!$B$2:$B839, "=Chiapas")</f>
        <v>9631</v>
      </c>
      <c r="D14" s="11">
        <f>SUMIFS(Concentrado!E$2:E839,Concentrado!$A$2:$A839,"="&amp;$A14,Concentrado!$B$2:$B839, "=Chiapas")</f>
        <v>2</v>
      </c>
      <c r="E14" s="11">
        <f>SUMIFS(Concentrado!F$2:F839,Concentrado!$A$2:$A839,"="&amp;$A14,Concentrado!$B$2:$B839, "=Chiapas")</f>
        <v>21721</v>
      </c>
    </row>
    <row r="15" spans="1:5" x14ac:dyDescent="0.25">
      <c r="A15" s="8">
        <v>2011</v>
      </c>
      <c r="B15" s="11">
        <f>SUMIFS(Concentrado!C$2:C840,Concentrado!$A$2:$A840,"="&amp;$A15,Concentrado!$B$2:$B840, "=Chiapas")</f>
        <v>11702</v>
      </c>
      <c r="C15" s="11">
        <f>SUMIFS(Concentrado!D$2:D840,Concentrado!$A$2:$A840,"="&amp;$A15,Concentrado!$B$2:$B840, "=Chiapas")</f>
        <v>9483</v>
      </c>
      <c r="D15" s="11">
        <f>SUMIFS(Concentrado!E$2:E840,Concentrado!$A$2:$A840,"="&amp;$A15,Concentrado!$B$2:$B840, "=Chiapas")</f>
        <v>14</v>
      </c>
      <c r="E15" s="11">
        <f>SUMIFS(Concentrado!F$2:F840,Concentrado!$A$2:$A840,"="&amp;$A15,Concentrado!$B$2:$B840, "=Chiapas")</f>
        <v>21199</v>
      </c>
    </row>
    <row r="16" spans="1:5" x14ac:dyDescent="0.25">
      <c r="A16" s="8">
        <v>2012</v>
      </c>
      <c r="B16" s="11">
        <f>SUMIFS(Concentrado!C$2:C841,Concentrado!$A$2:$A841,"="&amp;$A16,Concentrado!$B$2:$B841, "=Chiapas")</f>
        <v>12340</v>
      </c>
      <c r="C16" s="11">
        <f>SUMIFS(Concentrado!D$2:D841,Concentrado!$A$2:$A841,"="&amp;$A16,Concentrado!$B$2:$B841, "=Chiapas")</f>
        <v>10048</v>
      </c>
      <c r="D16" s="11">
        <f>SUMIFS(Concentrado!E$2:E841,Concentrado!$A$2:$A841,"="&amp;$A16,Concentrado!$B$2:$B841, "=Chiapas")</f>
        <v>23</v>
      </c>
      <c r="E16" s="11">
        <f>SUMIFS(Concentrado!F$2:F841,Concentrado!$A$2:$A841,"="&amp;$A16,Concentrado!$B$2:$B841, "=Chiapas")</f>
        <v>22411</v>
      </c>
    </row>
    <row r="17" spans="1:5" x14ac:dyDescent="0.25">
      <c r="A17" s="8">
        <v>2013</v>
      </c>
      <c r="B17" s="11">
        <f>SUMIFS(Concentrado!C$2:C842,Concentrado!$A$2:$A842,"="&amp;$A17,Concentrado!$B$2:$B842, "=Chiapas")</f>
        <v>12723</v>
      </c>
      <c r="C17" s="11">
        <f>SUMIFS(Concentrado!D$2:D842,Concentrado!$A$2:$A842,"="&amp;$A17,Concentrado!$B$2:$B842, "=Chiapas")</f>
        <v>10394</v>
      </c>
      <c r="D17" s="11">
        <f>SUMIFS(Concentrado!E$2:E842,Concentrado!$A$2:$A842,"="&amp;$A17,Concentrado!$B$2:$B842, "=Chiapas")</f>
        <v>4</v>
      </c>
      <c r="E17" s="11">
        <f>SUMIFS(Concentrado!F$2:F842,Concentrado!$A$2:$A842,"="&amp;$A17,Concentrado!$B$2:$B842, "=Chiapas")</f>
        <v>23121</v>
      </c>
    </row>
    <row r="18" spans="1:5" x14ac:dyDescent="0.25">
      <c r="A18" s="8">
        <v>2014</v>
      </c>
      <c r="B18" s="11">
        <f>SUMIFS(Concentrado!C$2:C843,Concentrado!$A$2:$A843,"="&amp;$A18,Concentrado!$B$2:$B843, "=Chiapas")</f>
        <v>13357</v>
      </c>
      <c r="C18" s="11">
        <f>SUMIFS(Concentrado!D$2:D843,Concentrado!$A$2:$A843,"="&amp;$A18,Concentrado!$B$2:$B843, "=Chiapas")</f>
        <v>11207</v>
      </c>
      <c r="D18" s="11">
        <f>SUMIFS(Concentrado!E$2:E843,Concentrado!$A$2:$A843,"="&amp;$A18,Concentrado!$B$2:$B843, "=Chiapas")</f>
        <v>4</v>
      </c>
      <c r="E18" s="11">
        <f>SUMIFS(Concentrado!F$2:F843,Concentrado!$A$2:$A843,"="&amp;$A18,Concentrado!$B$2:$B843, "=Chiapas")</f>
        <v>24568</v>
      </c>
    </row>
    <row r="19" spans="1:5" x14ac:dyDescent="0.25">
      <c r="A19" s="8">
        <v>2015</v>
      </c>
      <c r="B19" s="11">
        <f>SUMIFS(Concentrado!C$2:C844,Concentrado!$A$2:$A844,"="&amp;$A19,Concentrado!$B$2:$B844, "=Chiapas")</f>
        <v>14571</v>
      </c>
      <c r="C19" s="11">
        <f>SUMIFS(Concentrado!D$2:D844,Concentrado!$A$2:$A844,"="&amp;$A19,Concentrado!$B$2:$B844, "=Chiapas")</f>
        <v>11943</v>
      </c>
      <c r="D19" s="11">
        <f>SUMIFS(Concentrado!E$2:E844,Concentrado!$A$2:$A844,"="&amp;$A19,Concentrado!$B$2:$B844, "=Chiapas")</f>
        <v>5</v>
      </c>
      <c r="E19" s="11">
        <f>SUMIFS(Concentrado!F$2:F844,Concentrado!$A$2:$A844,"="&amp;$A19,Concentrado!$B$2:$B844, "=Chiapas")</f>
        <v>26519</v>
      </c>
    </row>
    <row r="20" spans="1:5" x14ac:dyDescent="0.25">
      <c r="A20" s="8">
        <v>2016</v>
      </c>
      <c r="B20" s="11">
        <f>SUMIFS(Concentrado!C$2:C845,Concentrado!$A$2:$A845,"="&amp;$A20,Concentrado!$B$2:$B845, "=Chiapas")</f>
        <v>14652</v>
      </c>
      <c r="C20" s="11">
        <f>SUMIFS(Concentrado!D$2:D845,Concentrado!$A$2:$A845,"="&amp;$A20,Concentrado!$B$2:$B845, "=Chiapas")</f>
        <v>12037</v>
      </c>
      <c r="D20" s="11">
        <f>SUMIFS(Concentrado!E$2:E845,Concentrado!$A$2:$A845,"="&amp;$A20,Concentrado!$B$2:$B845, "=Chiapas")</f>
        <v>2</v>
      </c>
      <c r="E20" s="11">
        <f>SUMIFS(Concentrado!F$2:F845,Concentrado!$A$2:$A845,"="&amp;$A20,Concentrado!$B$2:$B845, "=Chiapas")</f>
        <v>26691</v>
      </c>
    </row>
    <row r="21" spans="1:5" x14ac:dyDescent="0.25">
      <c r="A21" s="8">
        <v>2017</v>
      </c>
      <c r="B21" s="11">
        <f>SUMIFS(Concentrado!C$2:C846,Concentrado!$A$2:$A846,"="&amp;$A21,Concentrado!$B$2:$B846, "=Chiapas")</f>
        <v>14685</v>
      </c>
      <c r="C21" s="11">
        <f>SUMIFS(Concentrado!D$2:D846,Concentrado!$A$2:$A846,"="&amp;$A21,Concentrado!$B$2:$B846, "=Chiapas")</f>
        <v>12298</v>
      </c>
      <c r="D21" s="11">
        <f>SUMIFS(Concentrado!E$2:E846,Concentrado!$A$2:$A846,"="&amp;$A21,Concentrado!$B$2:$B846, "=Chiapas")</f>
        <v>3</v>
      </c>
      <c r="E21" s="11">
        <f>SUMIFS(Concentrado!F$2:F846,Concentrado!$A$2:$A846,"="&amp;$A21,Concentrado!$B$2:$B846, "=Chiapas")</f>
        <v>26986</v>
      </c>
    </row>
    <row r="22" spans="1:5" x14ac:dyDescent="0.25">
      <c r="A22" s="8">
        <v>2018</v>
      </c>
      <c r="B22" s="11">
        <f>SUMIFS(Concentrado!C$2:C847,Concentrado!$A$2:$A847,"="&amp;$A22,Concentrado!$B$2:$B847, "=Chiapas")</f>
        <v>14761</v>
      </c>
      <c r="C22" s="11">
        <f>SUMIFS(Concentrado!D$2:D847,Concentrado!$A$2:$A847,"="&amp;$A22,Concentrado!$B$2:$B847, "=Chiapas")</f>
        <v>12499</v>
      </c>
      <c r="D22" s="11">
        <f>SUMIFS(Concentrado!E$2:E847,Concentrado!$A$2:$A847,"="&amp;$A22,Concentrado!$B$2:$B847, "=Chiapas")</f>
        <v>3</v>
      </c>
      <c r="E22" s="11">
        <f>SUMIFS(Concentrado!F$2:F847,Concentrado!$A$2:$A847,"="&amp;$A22,Concentrado!$B$2:$B847, "=Chiapas")</f>
        <v>27263</v>
      </c>
    </row>
    <row r="23" spans="1:5" x14ac:dyDescent="0.25">
      <c r="A23" s="8">
        <v>2019</v>
      </c>
      <c r="B23" s="11">
        <f>SUMIFS(Concentrado!C$2:C848,Concentrado!$A$2:$A848,"="&amp;$A23,Concentrado!$B$2:$B848, "=Chiapas")</f>
        <v>15374</v>
      </c>
      <c r="C23" s="11">
        <f>SUMIFS(Concentrado!D$2:D848,Concentrado!$A$2:$A848,"="&amp;$A23,Concentrado!$B$2:$B848, "=Chiapas")</f>
        <v>12935</v>
      </c>
      <c r="D23" s="11">
        <f>SUMIFS(Concentrado!E$2:E848,Concentrado!$A$2:$A848,"="&amp;$A23,Concentrado!$B$2:$B848, "=Chiapas")</f>
        <v>8</v>
      </c>
      <c r="E23" s="11">
        <f>SUMIFS(Concentrado!F$2:F848,Concentrado!$A$2:$A848,"="&amp;$A23,Concentrado!$B$2:$B848, "=Chiapas")</f>
        <v>28317</v>
      </c>
    </row>
    <row r="24" spans="1:5" x14ac:dyDescent="0.25">
      <c r="A24" s="8">
        <v>2020</v>
      </c>
      <c r="B24" s="11">
        <f>SUMIFS(Concentrado!C$2:C849,Concentrado!$A$2:$A849,"="&amp;$A24,Concentrado!$B$2:$B849, "=Chiapas")</f>
        <v>22400</v>
      </c>
      <c r="C24" s="11">
        <f>SUMIFS(Concentrado!D$2:D849,Concentrado!$A$2:$A849,"="&amp;$A24,Concentrado!$B$2:$B849, "=Chiapas")</f>
        <v>16503</v>
      </c>
      <c r="D24" s="11">
        <f>SUMIFS(Concentrado!E$2:E849,Concentrado!$A$2:$A849,"="&amp;$A24,Concentrado!$B$2:$B849, "=Chiapas")</f>
        <v>5</v>
      </c>
      <c r="E24" s="11">
        <f>SUMIFS(Concentrado!F$2:F849,Concentrado!$A$2:$A849,"="&amp;$A24,Concentrado!$B$2:$B849, "=Chiapas")</f>
        <v>38908</v>
      </c>
    </row>
    <row r="25" spans="1:5" x14ac:dyDescent="0.25">
      <c r="A25" s="8">
        <v>2021</v>
      </c>
      <c r="B25" s="11">
        <f>SUMIFS(Concentrado!C$2:C850,Concentrado!$A$2:$A850,"="&amp;$A25,Concentrado!$B$2:$B850, "=Chiapas")</f>
        <v>22329</v>
      </c>
      <c r="C25" s="11">
        <f>SUMIFS(Concentrado!D$2:D850,Concentrado!$A$2:$A850,"="&amp;$A25,Concentrado!$B$2:$B850, "=Chiapas")</f>
        <v>17532</v>
      </c>
      <c r="D25" s="11">
        <f>SUMIFS(Concentrado!E$2:E850,Concentrado!$A$2:$A850,"="&amp;$A25,Concentrado!$B$2:$B850, "=Chiapas")</f>
        <v>4</v>
      </c>
      <c r="E25" s="11">
        <f>SUMIFS(Concentrado!F$2:F850,Concentrado!$A$2:$A850,"="&amp;$A25,Concentrado!$B$2:$B850, "=Chiapas")</f>
        <v>39865</v>
      </c>
    </row>
    <row r="26" spans="1:5" x14ac:dyDescent="0.25">
      <c r="A26" s="8">
        <v>2022</v>
      </c>
      <c r="B26" s="11">
        <f>SUMIFS(Concentrado!C$2:C851,Concentrado!$A$2:$A851,"="&amp;$A26,Concentrado!$B$2:$B851, "=Chiapas")</f>
        <v>17389</v>
      </c>
      <c r="C26" s="11">
        <f>SUMIFS(Concentrado!D$2:D851,Concentrado!$A$2:$A851,"="&amp;$A26,Concentrado!$B$2:$B851, "=Chiapas")</f>
        <v>14314</v>
      </c>
      <c r="D26" s="11">
        <f>SUMIFS(Concentrado!E$2:E851,Concentrado!$A$2:$A851,"="&amp;$A26,Concentrado!$B$2:$B851, "=Chiapas")</f>
        <v>3</v>
      </c>
      <c r="E26" s="11">
        <f>SUMIFS(Concentrado!F$2:F851,Concentrado!$A$2:$A851,"="&amp;$A26,Concentrado!$B$2:$B851, "=Chiapas")</f>
        <v>31706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"=Chihuahua")</f>
        <v>9048</v>
      </c>
      <c r="C2" s="11">
        <f>SUMIFS(Concentrado!D$2:D827,Concentrado!$A$2:$A827,"="&amp;$A2,Concentrado!$B$2:$B827, "=Chihuahua")</f>
        <v>6331</v>
      </c>
      <c r="D2" s="11">
        <f>SUMIFS(Concentrado!E$2:E827,Concentrado!$A$2:$A827,"="&amp;$A2,Concentrado!$B$2:$B827, "=Chihuahua")</f>
        <v>7</v>
      </c>
      <c r="E2" s="11">
        <f>SUMIFS(Concentrado!F$2:F827,Concentrado!$A$2:$A827,"="&amp;$A2,Concentrado!$B$2:$B827, "=Chihuahua")</f>
        <v>15386</v>
      </c>
    </row>
    <row r="3" spans="1:5" x14ac:dyDescent="0.25">
      <c r="A3" s="8">
        <v>1999</v>
      </c>
      <c r="B3" s="11">
        <f>SUMIFS(Concentrado!C$2:C828,Concentrado!$A$2:$A828,"="&amp;$A3,Concentrado!$B$2:$B828, "=Chihuahua")</f>
        <v>9013</v>
      </c>
      <c r="C3" s="11">
        <f>SUMIFS(Concentrado!D$2:D828,Concentrado!$A$2:$A828,"="&amp;$A3,Concentrado!$B$2:$B828, "=Chihuahua")</f>
        <v>6501</v>
      </c>
      <c r="D3" s="11">
        <f>SUMIFS(Concentrado!E$2:E828,Concentrado!$A$2:$A828,"="&amp;$A3,Concentrado!$B$2:$B828, "=Chihuahua")</f>
        <v>3</v>
      </c>
      <c r="E3" s="11">
        <f>SUMIFS(Concentrado!F$2:F828,Concentrado!$A$2:$A828,"="&amp;$A3,Concentrado!$B$2:$B828, "=Chihuahua")</f>
        <v>15517</v>
      </c>
    </row>
    <row r="4" spans="1:5" x14ac:dyDescent="0.25">
      <c r="A4" s="8">
        <v>2000</v>
      </c>
      <c r="B4" s="11">
        <f>SUMIFS(Concentrado!C$2:C829,Concentrado!$A$2:$A829,"="&amp;$A4,Concentrado!$B$2:$B829, "=Chihuahua")</f>
        <v>9041</v>
      </c>
      <c r="C4" s="11">
        <f>SUMIFS(Concentrado!D$2:D829,Concentrado!$A$2:$A829,"="&amp;$A4,Concentrado!$B$2:$B829, "=Chihuahua")</f>
        <v>6305</v>
      </c>
      <c r="D4" s="11">
        <f>SUMIFS(Concentrado!E$2:E829,Concentrado!$A$2:$A829,"="&amp;$A4,Concentrado!$B$2:$B829, "=Chihuahua")</f>
        <v>12</v>
      </c>
      <c r="E4" s="11">
        <f>SUMIFS(Concentrado!F$2:F829,Concentrado!$A$2:$A829,"="&amp;$A4,Concentrado!$B$2:$B829, "=Chihuahua")</f>
        <v>15358</v>
      </c>
    </row>
    <row r="5" spans="1:5" x14ac:dyDescent="0.25">
      <c r="A5" s="8">
        <v>2001</v>
      </c>
      <c r="B5" s="11">
        <f>SUMIFS(Concentrado!C$2:C830,Concentrado!$A$2:$A830,"="&amp;$A5,Concentrado!$B$2:$B830, "=Chihuahua")</f>
        <v>9172</v>
      </c>
      <c r="C5" s="11">
        <f>SUMIFS(Concentrado!D$2:D830,Concentrado!$A$2:$A830,"="&amp;$A5,Concentrado!$B$2:$B830, "=Chihuahua")</f>
        <v>6693</v>
      </c>
      <c r="D5" s="11">
        <f>SUMIFS(Concentrado!E$2:E830,Concentrado!$A$2:$A830,"="&amp;$A5,Concentrado!$B$2:$B830, "=Chihuahua")</f>
        <v>40</v>
      </c>
      <c r="E5" s="11">
        <f>SUMIFS(Concentrado!F$2:F830,Concentrado!$A$2:$A830,"="&amp;$A5,Concentrado!$B$2:$B830, "=Chihuahua")</f>
        <v>15905</v>
      </c>
    </row>
    <row r="6" spans="1:5" x14ac:dyDescent="0.25">
      <c r="A6" s="8">
        <v>2002</v>
      </c>
      <c r="B6" s="11">
        <f>SUMIFS(Concentrado!C$2:C831,Concentrado!$A$2:$A831,"="&amp;$A6,Concentrado!$B$2:$B831, "=Chihuahua")</f>
        <v>9540</v>
      </c>
      <c r="C6" s="11">
        <f>SUMIFS(Concentrado!D$2:D831,Concentrado!$A$2:$A831,"="&amp;$A6,Concentrado!$B$2:$B831, "=Chihuahua")</f>
        <v>6910</v>
      </c>
      <c r="D6" s="11">
        <f>SUMIFS(Concentrado!E$2:E831,Concentrado!$A$2:$A831,"="&amp;$A6,Concentrado!$B$2:$B831, "=Chihuahua")</f>
        <v>44</v>
      </c>
      <c r="E6" s="11">
        <f>SUMIFS(Concentrado!F$2:F831,Concentrado!$A$2:$A831,"="&amp;$A6,Concentrado!$B$2:$B831, "=Chihuahua")</f>
        <v>16494</v>
      </c>
    </row>
    <row r="7" spans="1:5" x14ac:dyDescent="0.25">
      <c r="A7" s="8">
        <v>2003</v>
      </c>
      <c r="B7" s="11">
        <f>SUMIFS(Concentrado!C$2:C832,Concentrado!$A$2:$A832,"="&amp;$A7,Concentrado!$B$2:$B832, "=Chihuahua")</f>
        <v>9881</v>
      </c>
      <c r="C7" s="11">
        <f>SUMIFS(Concentrado!D$2:D832,Concentrado!$A$2:$A832,"="&amp;$A7,Concentrado!$B$2:$B832, "=Chihuahua")</f>
        <v>7102</v>
      </c>
      <c r="D7" s="11">
        <f>SUMIFS(Concentrado!E$2:E832,Concentrado!$A$2:$A832,"="&amp;$A7,Concentrado!$B$2:$B832, "=Chihuahua")</f>
        <v>50</v>
      </c>
      <c r="E7" s="11">
        <f>SUMIFS(Concentrado!F$2:F832,Concentrado!$A$2:$A832,"="&amp;$A7,Concentrado!$B$2:$B832, "=Chihuahua")</f>
        <v>17033</v>
      </c>
    </row>
    <row r="8" spans="1:5" x14ac:dyDescent="0.25">
      <c r="A8" s="8">
        <v>2004</v>
      </c>
      <c r="B8" s="11">
        <f>SUMIFS(Concentrado!C$2:C833,Concentrado!$A$2:$A833,"="&amp;$A8,Concentrado!$B$2:$B833, "=Chihuahua")</f>
        <v>9537</v>
      </c>
      <c r="C8" s="11">
        <f>SUMIFS(Concentrado!D$2:D833,Concentrado!$A$2:$A833,"="&amp;$A8,Concentrado!$B$2:$B833, "=Chihuahua")</f>
        <v>6728</v>
      </c>
      <c r="D8" s="11">
        <f>SUMIFS(Concentrado!E$2:E833,Concentrado!$A$2:$A833,"="&amp;$A8,Concentrado!$B$2:$B833, "=Chihuahua")</f>
        <v>12</v>
      </c>
      <c r="E8" s="11">
        <f>SUMIFS(Concentrado!F$2:F833,Concentrado!$A$2:$A833,"="&amp;$A8,Concentrado!$B$2:$B833, "=Chihuahua")</f>
        <v>16277</v>
      </c>
    </row>
    <row r="9" spans="1:5" x14ac:dyDescent="0.25">
      <c r="A9" s="8">
        <v>2005</v>
      </c>
      <c r="B9" s="11">
        <f>SUMIFS(Concentrado!C$2:C834,Concentrado!$A$2:$A834,"="&amp;$A9,Concentrado!$B$2:$B834, "=Chihuahua")</f>
        <v>9891</v>
      </c>
      <c r="C9" s="11">
        <f>SUMIFS(Concentrado!D$2:D834,Concentrado!$A$2:$A834,"="&amp;$A9,Concentrado!$B$2:$B834, "=Chihuahua")</f>
        <v>7342</v>
      </c>
      <c r="D9" s="11">
        <f>SUMIFS(Concentrado!E$2:E834,Concentrado!$A$2:$A834,"="&amp;$A9,Concentrado!$B$2:$B834, "=Chihuahua")</f>
        <v>6</v>
      </c>
      <c r="E9" s="11">
        <f>SUMIFS(Concentrado!F$2:F834,Concentrado!$A$2:$A834,"="&amp;$A9,Concentrado!$B$2:$B834, "=Chihuahua")</f>
        <v>17239</v>
      </c>
    </row>
    <row r="10" spans="1:5" x14ac:dyDescent="0.25">
      <c r="A10" s="8">
        <v>2006</v>
      </c>
      <c r="B10" s="11">
        <f>SUMIFS(Concentrado!C$2:C835,Concentrado!$A$2:$A835,"="&amp;$A10,Concentrado!$B$2:$B835, "=Chihuahua")</f>
        <v>10353</v>
      </c>
      <c r="C10" s="11">
        <f>SUMIFS(Concentrado!D$2:D835,Concentrado!$A$2:$A835,"="&amp;$A10,Concentrado!$B$2:$B835, "=Chihuahua")</f>
        <v>7606</v>
      </c>
      <c r="D10" s="11">
        <f>SUMIFS(Concentrado!E$2:E835,Concentrado!$A$2:$A835,"="&amp;$A10,Concentrado!$B$2:$B835, "=Chihuahua")</f>
        <v>4</v>
      </c>
      <c r="E10" s="11">
        <f>SUMIFS(Concentrado!F$2:F835,Concentrado!$A$2:$A835,"="&amp;$A10,Concentrado!$B$2:$B835, "=Chihuahua")</f>
        <v>17963</v>
      </c>
    </row>
    <row r="11" spans="1:5" x14ac:dyDescent="0.25">
      <c r="A11" s="8">
        <v>2007</v>
      </c>
      <c r="B11" s="11">
        <f>SUMIFS(Concentrado!C$2:C836,Concentrado!$A$2:$A836,"="&amp;$A11,Concentrado!$B$2:$B836, "=Chihuahua")</f>
        <v>10434</v>
      </c>
      <c r="C11" s="11">
        <f>SUMIFS(Concentrado!D$2:D836,Concentrado!$A$2:$A836,"="&amp;$A11,Concentrado!$B$2:$B836, "=Chihuahua")</f>
        <v>7617</v>
      </c>
      <c r="D11" s="11">
        <f>SUMIFS(Concentrado!E$2:E836,Concentrado!$A$2:$A836,"="&amp;$A11,Concentrado!$B$2:$B836, "=Chihuahua")</f>
        <v>13</v>
      </c>
      <c r="E11" s="11">
        <f>SUMIFS(Concentrado!F$2:F836,Concentrado!$A$2:$A836,"="&amp;$A11,Concentrado!$B$2:$B836, "=Chihuahua")</f>
        <v>18064</v>
      </c>
    </row>
    <row r="12" spans="1:5" x14ac:dyDescent="0.25">
      <c r="A12" s="8">
        <v>2008</v>
      </c>
      <c r="B12" s="11">
        <f>SUMIFS(Concentrado!C$2:C837,Concentrado!$A$2:$A837,"="&amp;$A12,Concentrado!$B$2:$B837, "=Chihuahua")</f>
        <v>12938</v>
      </c>
      <c r="C12" s="11">
        <f>SUMIFS(Concentrado!D$2:D837,Concentrado!$A$2:$A837,"="&amp;$A12,Concentrado!$B$2:$B837, "=Chihuahua")</f>
        <v>8119</v>
      </c>
      <c r="D12" s="11">
        <f>SUMIFS(Concentrado!E$2:E837,Concentrado!$A$2:$A837,"="&amp;$A12,Concentrado!$B$2:$B837, "=Chihuahua")</f>
        <v>9</v>
      </c>
      <c r="E12" s="11">
        <f>SUMIFS(Concentrado!F$2:F837,Concentrado!$A$2:$A837,"="&amp;$A12,Concentrado!$B$2:$B837, "=Chihuahua")</f>
        <v>21066</v>
      </c>
    </row>
    <row r="13" spans="1:5" x14ac:dyDescent="0.25">
      <c r="A13" s="8">
        <v>2009</v>
      </c>
      <c r="B13" s="11">
        <f>SUMIFS(Concentrado!C$2:C838,Concentrado!$A$2:$A838,"="&amp;$A13,Concentrado!$B$2:$B838, "=Chihuahua")</f>
        <v>13950</v>
      </c>
      <c r="C13" s="11">
        <f>SUMIFS(Concentrado!D$2:D838,Concentrado!$A$2:$A838,"="&amp;$A13,Concentrado!$B$2:$B838, "=Chihuahua")</f>
        <v>8274</v>
      </c>
      <c r="D13" s="11">
        <f>SUMIFS(Concentrado!E$2:E838,Concentrado!$A$2:$A838,"="&amp;$A13,Concentrado!$B$2:$B838, "=Chihuahua")</f>
        <v>31</v>
      </c>
      <c r="E13" s="11">
        <f>SUMIFS(Concentrado!F$2:F838,Concentrado!$A$2:$A838,"="&amp;$A13,Concentrado!$B$2:$B838, "=Chihuahua")</f>
        <v>22255</v>
      </c>
    </row>
    <row r="14" spans="1:5" x14ac:dyDescent="0.25">
      <c r="A14" s="8">
        <v>2010</v>
      </c>
      <c r="B14" s="11">
        <f>SUMIFS(Concentrado!C$2:C839,Concentrado!$A$2:$A839,"="&amp;$A14,Concentrado!$B$2:$B839, "=Chihuahua")</f>
        <v>16861</v>
      </c>
      <c r="C14" s="11">
        <f>SUMIFS(Concentrado!D$2:D839,Concentrado!$A$2:$A839,"="&amp;$A14,Concentrado!$B$2:$B839, "=Chihuahua")</f>
        <v>8898</v>
      </c>
      <c r="D14" s="11">
        <f>SUMIFS(Concentrado!E$2:E839,Concentrado!$A$2:$A839,"="&amp;$A14,Concentrado!$B$2:$B839, "=Chihuahua")</f>
        <v>50</v>
      </c>
      <c r="E14" s="11">
        <f>SUMIFS(Concentrado!F$2:F839,Concentrado!$A$2:$A839,"="&amp;$A14,Concentrado!$B$2:$B839, "=Chihuahua")</f>
        <v>25809</v>
      </c>
    </row>
    <row r="15" spans="1:5" x14ac:dyDescent="0.25">
      <c r="A15" s="8">
        <v>2011</v>
      </c>
      <c r="B15" s="11">
        <f>SUMIFS(Concentrado!C$2:C840,Concentrado!$A$2:$A840,"="&amp;$A15,Concentrado!$B$2:$B840, "=Chihuahua")</f>
        <v>15168</v>
      </c>
      <c r="C15" s="11">
        <f>SUMIFS(Concentrado!D$2:D840,Concentrado!$A$2:$A840,"="&amp;$A15,Concentrado!$B$2:$B840, "=Chihuahua")</f>
        <v>8939</v>
      </c>
      <c r="D15" s="11">
        <f>SUMIFS(Concentrado!E$2:E840,Concentrado!$A$2:$A840,"="&amp;$A15,Concentrado!$B$2:$B840, "=Chihuahua")</f>
        <v>14</v>
      </c>
      <c r="E15" s="11">
        <f>SUMIFS(Concentrado!F$2:F840,Concentrado!$A$2:$A840,"="&amp;$A15,Concentrado!$B$2:$B840, "=Chihuahua")</f>
        <v>24121</v>
      </c>
    </row>
    <row r="16" spans="1:5" x14ac:dyDescent="0.25">
      <c r="A16" s="8">
        <v>2012</v>
      </c>
      <c r="B16" s="11">
        <f>SUMIFS(Concentrado!C$2:C841,Concentrado!$A$2:$A841,"="&amp;$A16,Concentrado!$B$2:$B841, "=Chihuahua")</f>
        <v>13401</v>
      </c>
      <c r="C16" s="11">
        <f>SUMIFS(Concentrado!D$2:D841,Concentrado!$A$2:$A841,"="&amp;$A16,Concentrado!$B$2:$B841, "=Chihuahua")</f>
        <v>8763</v>
      </c>
      <c r="D16" s="11">
        <f>SUMIFS(Concentrado!E$2:E841,Concentrado!$A$2:$A841,"="&amp;$A16,Concentrado!$B$2:$B841, "=Chihuahua")</f>
        <v>23</v>
      </c>
      <c r="E16" s="11">
        <f>SUMIFS(Concentrado!F$2:F841,Concentrado!$A$2:$A841,"="&amp;$A16,Concentrado!$B$2:$B841, "=Chihuahua")</f>
        <v>22187</v>
      </c>
    </row>
    <row r="17" spans="1:5" x14ac:dyDescent="0.25">
      <c r="A17" s="8">
        <v>2013</v>
      </c>
      <c r="B17" s="11">
        <f>SUMIFS(Concentrado!C$2:C842,Concentrado!$A$2:$A842,"="&amp;$A17,Concentrado!$B$2:$B842, "=Chihuahua")</f>
        <v>13219</v>
      </c>
      <c r="C17" s="11">
        <f>SUMIFS(Concentrado!D$2:D842,Concentrado!$A$2:$A842,"="&amp;$A17,Concentrado!$B$2:$B842, "=Chihuahua")</f>
        <v>9064</v>
      </c>
      <c r="D17" s="11">
        <f>SUMIFS(Concentrado!E$2:E842,Concentrado!$A$2:$A842,"="&amp;$A17,Concentrado!$B$2:$B842, "=Chihuahua")</f>
        <v>31</v>
      </c>
      <c r="E17" s="11">
        <f>SUMIFS(Concentrado!F$2:F842,Concentrado!$A$2:$A842,"="&amp;$A17,Concentrado!$B$2:$B842, "=Chihuahua")</f>
        <v>22314</v>
      </c>
    </row>
    <row r="18" spans="1:5" x14ac:dyDescent="0.25">
      <c r="A18" s="8">
        <v>2014</v>
      </c>
      <c r="B18" s="11">
        <f>SUMIFS(Concentrado!C$2:C843,Concentrado!$A$2:$A843,"="&amp;$A18,Concentrado!$B$2:$B843, "=Chihuahua")</f>
        <v>12948</v>
      </c>
      <c r="C18" s="11">
        <f>SUMIFS(Concentrado!D$2:D843,Concentrado!$A$2:$A843,"="&amp;$A18,Concentrado!$B$2:$B843, "=Chihuahua")</f>
        <v>9186</v>
      </c>
      <c r="D18" s="11">
        <f>SUMIFS(Concentrado!E$2:E843,Concentrado!$A$2:$A843,"="&amp;$A18,Concentrado!$B$2:$B843, "=Chihuahua")</f>
        <v>29</v>
      </c>
      <c r="E18" s="11">
        <f>SUMIFS(Concentrado!F$2:F843,Concentrado!$A$2:$A843,"="&amp;$A18,Concentrado!$B$2:$B843, "=Chihuahua")</f>
        <v>22163</v>
      </c>
    </row>
    <row r="19" spans="1:5" x14ac:dyDescent="0.25">
      <c r="A19" s="8">
        <v>2015</v>
      </c>
      <c r="B19" s="11">
        <f>SUMIFS(Concentrado!C$2:C844,Concentrado!$A$2:$A844,"="&amp;$A19,Concentrado!$B$2:$B844, "=Chihuahua")</f>
        <v>13030</v>
      </c>
      <c r="C19" s="11">
        <f>SUMIFS(Concentrado!D$2:D844,Concentrado!$A$2:$A844,"="&amp;$A19,Concentrado!$B$2:$B844, "=Chihuahua")</f>
        <v>9367</v>
      </c>
      <c r="D19" s="11">
        <f>SUMIFS(Concentrado!E$2:E844,Concentrado!$A$2:$A844,"="&amp;$A19,Concentrado!$B$2:$B844, "=Chihuahua")</f>
        <v>19</v>
      </c>
      <c r="E19" s="11">
        <f>SUMIFS(Concentrado!F$2:F844,Concentrado!$A$2:$A844,"="&amp;$A19,Concentrado!$B$2:$B844, "=Chihuahua")</f>
        <v>22416</v>
      </c>
    </row>
    <row r="20" spans="1:5" x14ac:dyDescent="0.25">
      <c r="A20" s="8">
        <v>2016</v>
      </c>
      <c r="B20" s="11">
        <f>SUMIFS(Concentrado!C$2:C845,Concentrado!$A$2:$A845,"="&amp;$A20,Concentrado!$B$2:$B845, "=Chihuahua")</f>
        <v>13705</v>
      </c>
      <c r="C20" s="11">
        <f>SUMIFS(Concentrado!D$2:D845,Concentrado!$A$2:$A845,"="&amp;$A20,Concentrado!$B$2:$B845, "=Chihuahua")</f>
        <v>9657</v>
      </c>
      <c r="D20" s="11">
        <f>SUMIFS(Concentrado!E$2:E845,Concentrado!$A$2:$A845,"="&amp;$A20,Concentrado!$B$2:$B845, "=Chihuahua")</f>
        <v>38</v>
      </c>
      <c r="E20" s="11">
        <f>SUMIFS(Concentrado!F$2:F845,Concentrado!$A$2:$A845,"="&amp;$A20,Concentrado!$B$2:$B845, "=Chihuahua")</f>
        <v>23400</v>
      </c>
    </row>
    <row r="21" spans="1:5" x14ac:dyDescent="0.25">
      <c r="A21" s="8">
        <v>2017</v>
      </c>
      <c r="B21" s="11">
        <f>SUMIFS(Concentrado!C$2:C846,Concentrado!$A$2:$A846,"="&amp;$A21,Concentrado!$B$2:$B846, "=Chihuahua")</f>
        <v>14013</v>
      </c>
      <c r="C21" s="11">
        <f>SUMIFS(Concentrado!D$2:D846,Concentrado!$A$2:$A846,"="&amp;$A21,Concentrado!$B$2:$B846, "=Chihuahua")</f>
        <v>9781</v>
      </c>
      <c r="D21" s="11">
        <f>SUMIFS(Concentrado!E$2:E846,Concentrado!$A$2:$A846,"="&amp;$A21,Concentrado!$B$2:$B846, "=Chihuahua")</f>
        <v>8</v>
      </c>
      <c r="E21" s="11">
        <f>SUMIFS(Concentrado!F$2:F846,Concentrado!$A$2:$A846,"="&amp;$A21,Concentrado!$B$2:$B846, "=Chihuahua")</f>
        <v>23802</v>
      </c>
    </row>
    <row r="22" spans="1:5" x14ac:dyDescent="0.25">
      <c r="A22" s="8">
        <v>2018</v>
      </c>
      <c r="B22" s="11">
        <f>SUMIFS(Concentrado!C$2:C847,Concentrado!$A$2:$A847,"="&amp;$A22,Concentrado!$B$2:$B847, "=Chihuahua")</f>
        <v>14048</v>
      </c>
      <c r="C22" s="11">
        <f>SUMIFS(Concentrado!D$2:D847,Concentrado!$A$2:$A847,"="&amp;$A22,Concentrado!$B$2:$B847, "=Chihuahua")</f>
        <v>9781</v>
      </c>
      <c r="D22" s="11">
        <f>SUMIFS(Concentrado!E$2:E847,Concentrado!$A$2:$A847,"="&amp;$A22,Concentrado!$B$2:$B847, "=Chihuahua")</f>
        <v>7</v>
      </c>
      <c r="E22" s="11">
        <f>SUMIFS(Concentrado!F$2:F847,Concentrado!$A$2:$A847,"="&amp;$A22,Concentrado!$B$2:$B847, "=Chihuahua")</f>
        <v>23836</v>
      </c>
    </row>
    <row r="23" spans="1:5" x14ac:dyDescent="0.25">
      <c r="A23" s="8">
        <v>2019</v>
      </c>
      <c r="B23" s="11">
        <f>SUMIFS(Concentrado!C$2:C848,Concentrado!$A$2:$A848,"="&amp;$A23,Concentrado!$B$2:$B848, "=Chihuahua")</f>
        <v>14842</v>
      </c>
      <c r="C23" s="11">
        <f>SUMIFS(Concentrado!D$2:D848,Concentrado!$A$2:$A848,"="&amp;$A23,Concentrado!$B$2:$B848, "=Chihuahua")</f>
        <v>10118</v>
      </c>
      <c r="D23" s="11">
        <f>SUMIFS(Concentrado!E$2:E848,Concentrado!$A$2:$A848,"="&amp;$A23,Concentrado!$B$2:$B848, "=Chihuahua")</f>
        <v>4</v>
      </c>
      <c r="E23" s="11">
        <f>SUMIFS(Concentrado!F$2:F848,Concentrado!$A$2:$A848,"="&amp;$A23,Concentrado!$B$2:$B848, "=Chihuahua")</f>
        <v>24964</v>
      </c>
    </row>
    <row r="24" spans="1:5" x14ac:dyDescent="0.25">
      <c r="A24" s="8">
        <v>2020</v>
      </c>
      <c r="B24" s="11">
        <f>SUMIFS(Concentrado!C$2:C849,Concentrado!$A$2:$A849,"="&amp;$A24,Concentrado!$B$2:$B849, "=Chihuahua")</f>
        <v>23657</v>
      </c>
      <c r="C24" s="11">
        <f>SUMIFS(Concentrado!D$2:D849,Concentrado!$A$2:$A849,"="&amp;$A24,Concentrado!$B$2:$B849, "=Chihuahua")</f>
        <v>15579</v>
      </c>
      <c r="D24" s="11">
        <f>SUMIFS(Concentrado!E$2:E849,Concentrado!$A$2:$A849,"="&amp;$A24,Concentrado!$B$2:$B849, "=Chihuahua")</f>
        <v>10</v>
      </c>
      <c r="E24" s="11">
        <f>SUMIFS(Concentrado!F$2:F849,Concentrado!$A$2:$A849,"="&amp;$A24,Concentrado!$B$2:$B849, "=Chihuahua")</f>
        <v>39246</v>
      </c>
    </row>
    <row r="25" spans="1:5" x14ac:dyDescent="0.25">
      <c r="A25" s="8">
        <v>2021</v>
      </c>
      <c r="B25" s="11">
        <f>SUMIFS(Concentrado!C$2:C850,Concentrado!$A$2:$A850,"="&amp;$A25,Concentrado!$B$2:$B850, "=Chihuahua")</f>
        <v>18592</v>
      </c>
      <c r="C25" s="11">
        <f>SUMIFS(Concentrado!D$2:D850,Concentrado!$A$2:$A850,"="&amp;$A25,Concentrado!$B$2:$B850, "=Chihuahua")</f>
        <v>13110</v>
      </c>
      <c r="D25" s="11">
        <f>SUMIFS(Concentrado!E$2:E850,Concentrado!$A$2:$A850,"="&amp;$A25,Concentrado!$B$2:$B850, "=Chihuahua")</f>
        <v>14</v>
      </c>
      <c r="E25" s="11">
        <f>SUMIFS(Concentrado!F$2:F850,Concentrado!$A$2:$A850,"="&amp;$A25,Concentrado!$B$2:$B850, "=Chihuahua")</f>
        <v>31716</v>
      </c>
    </row>
    <row r="26" spans="1:5" x14ac:dyDescent="0.25">
      <c r="A26" s="8">
        <v>2022</v>
      </c>
      <c r="B26" s="11">
        <f>SUMIFS(Concentrado!C$2:C851,Concentrado!$A$2:$A851,"="&amp;$A26,Concentrado!$B$2:$B851, "=Chihuahua")</f>
        <v>16990</v>
      </c>
      <c r="C26" s="11">
        <f>SUMIFS(Concentrado!D$2:D851,Concentrado!$A$2:$A851,"="&amp;$A26,Concentrado!$B$2:$B851, "=Chihuahua")</f>
        <v>11806</v>
      </c>
      <c r="D26" s="11">
        <f>SUMIFS(Concentrado!E$2:E851,Concentrado!$A$2:$A851,"="&amp;$A26,Concentrado!$B$2:$B851, "=Chihuahua")</f>
        <v>28</v>
      </c>
      <c r="E26" s="11">
        <f>SUMIFS(Concentrado!F$2:F851,Concentrado!$A$2:$A851,"="&amp;$A26,Concentrado!$B$2:$B851, "=Chihuahua")</f>
        <v>28824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10" zoomScaleNormal="110" workbookViewId="0">
      <selection activeCell="D29" sqref="D29"/>
    </sheetView>
  </sheetViews>
  <sheetFormatPr baseColWidth="10" defaultRowHeight="15" x14ac:dyDescent="0.25"/>
  <cols>
    <col min="1" max="1" width="12.140625" customWidth="1"/>
    <col min="2" max="2" width="16.42578125" customWidth="1"/>
    <col min="3" max="3" width="18.28515625" customWidth="1"/>
    <col min="4" max="4" width="14.28515625" customWidth="1"/>
    <col min="5" max="5" width="18.85546875" customWidth="1"/>
  </cols>
  <sheetData>
    <row r="1" spans="1:5" s="4" customFormat="1" ht="14.25" x14ac:dyDescent="0.2">
      <c r="A1" s="1" t="s">
        <v>0</v>
      </c>
      <c r="B1" s="1" t="s">
        <v>37</v>
      </c>
      <c r="C1" s="1" t="s">
        <v>38</v>
      </c>
      <c r="D1" s="1" t="s">
        <v>3</v>
      </c>
      <c r="E1" s="1" t="s">
        <v>4</v>
      </c>
    </row>
    <row r="2" spans="1:5" x14ac:dyDescent="0.25">
      <c r="A2" s="8">
        <v>1998</v>
      </c>
      <c r="B2" s="11">
        <f>SUMIFS(Concentrado!C$2:C827,Concentrado!$A$2:$A827,"="&amp;$A2,Concentrado!$B$2:$B827, "=CDMX")</f>
        <v>24309</v>
      </c>
      <c r="C2" s="11">
        <f>SUMIFS(Concentrado!D$2:D827,Concentrado!$A$2:$A827,"="&amp;$A2,Concentrado!$B$2:$B827, "=CDMX")</f>
        <v>22450</v>
      </c>
      <c r="D2" s="11">
        <f>SUMIFS(Concentrado!E$2:E827,Concentrado!$A$2:$A827,"="&amp;$A2,Concentrado!$B$2:$B827, "=CDMX")</f>
        <v>14</v>
      </c>
      <c r="E2" s="11">
        <f>SUMIFS(Concentrado!F$2:F827,Concentrado!$A$2:$A827,"="&amp;$A2,Concentrado!$B$2:$B827, "=CDMX")</f>
        <v>46773</v>
      </c>
    </row>
    <row r="3" spans="1:5" x14ac:dyDescent="0.25">
      <c r="A3" s="8">
        <v>1999</v>
      </c>
      <c r="B3" s="11">
        <f>SUMIFS(Concentrado!C$2:C828,Concentrado!$A$2:$A828,"="&amp;$A3,Concentrado!$B$2:$B828, "=CDMX")</f>
        <v>24103</v>
      </c>
      <c r="C3" s="11">
        <f>SUMIFS(Concentrado!D$2:D828,Concentrado!$A$2:$A828,"="&amp;$A3,Concentrado!$B$2:$B828, "=CDMX")</f>
        <v>22486</v>
      </c>
      <c r="D3" s="11">
        <f>SUMIFS(Concentrado!E$2:E828,Concentrado!$A$2:$A828,"="&amp;$A3,Concentrado!$B$2:$B828, "=CDMX")</f>
        <v>12</v>
      </c>
      <c r="E3" s="11">
        <f>SUMIFS(Concentrado!F$2:F828,Concentrado!$A$2:$A828,"="&amp;$A3,Concentrado!$B$2:$B828, "=CDMX")</f>
        <v>46601</v>
      </c>
    </row>
    <row r="4" spans="1:5" x14ac:dyDescent="0.25">
      <c r="A4" s="8">
        <v>2000</v>
      </c>
      <c r="B4" s="11">
        <f>SUMIFS(Concentrado!C$2:C829,Concentrado!$A$2:$A829,"="&amp;$A4,Concentrado!$B$2:$B829, "=CDMX")</f>
        <v>23574</v>
      </c>
      <c r="C4" s="11">
        <f>SUMIFS(Concentrado!D$2:D829,Concentrado!$A$2:$A829,"="&amp;$A4,Concentrado!$B$2:$B829, "=CDMX")</f>
        <v>22447</v>
      </c>
      <c r="D4" s="11">
        <f>SUMIFS(Concentrado!E$2:E829,Concentrado!$A$2:$A829,"="&amp;$A4,Concentrado!$B$2:$B829, "=CDMX")</f>
        <v>8</v>
      </c>
      <c r="E4" s="11">
        <f>SUMIFS(Concentrado!F$2:F829,Concentrado!$A$2:$A829,"="&amp;$A4,Concentrado!$B$2:$B829, "=CDMX")</f>
        <v>46029</v>
      </c>
    </row>
    <row r="5" spans="1:5" x14ac:dyDescent="0.25">
      <c r="A5" s="8">
        <v>2001</v>
      </c>
      <c r="B5" s="11">
        <f>SUMIFS(Concentrado!C$2:C830,Concentrado!$A$2:$A830,"="&amp;$A5,Concentrado!$B$2:$B830, "=CDMX")</f>
        <v>23886</v>
      </c>
      <c r="C5" s="11">
        <f>SUMIFS(Concentrado!D$2:D830,Concentrado!$A$2:$A830,"="&amp;$A5,Concentrado!$B$2:$B830, "=CDMX")</f>
        <v>22728</v>
      </c>
      <c r="D5" s="11">
        <f>SUMIFS(Concentrado!E$2:E830,Concentrado!$A$2:$A830,"="&amp;$A5,Concentrado!$B$2:$B830, "=CDMX")</f>
        <v>13</v>
      </c>
      <c r="E5" s="11">
        <f>SUMIFS(Concentrado!F$2:F830,Concentrado!$A$2:$A830,"="&amp;$A5,Concentrado!$B$2:$B830, "=CDMX")</f>
        <v>46627</v>
      </c>
    </row>
    <row r="6" spans="1:5" x14ac:dyDescent="0.25">
      <c r="A6" s="8">
        <v>2002</v>
      </c>
      <c r="B6" s="11">
        <f>SUMIFS(Concentrado!C$2:C831,Concentrado!$A$2:$A831,"="&amp;$A6,Concentrado!$B$2:$B831, "=CDMX")</f>
        <v>23987</v>
      </c>
      <c r="C6" s="11">
        <f>SUMIFS(Concentrado!D$2:D831,Concentrado!$A$2:$A831,"="&amp;$A6,Concentrado!$B$2:$B831, "=CDMX")</f>
        <v>22988</v>
      </c>
      <c r="D6" s="11">
        <f>SUMIFS(Concentrado!E$2:E831,Concentrado!$A$2:$A831,"="&amp;$A6,Concentrado!$B$2:$B831, "=CDMX")</f>
        <v>9</v>
      </c>
      <c r="E6" s="11">
        <f>SUMIFS(Concentrado!F$2:F831,Concentrado!$A$2:$A831,"="&amp;$A6,Concentrado!$B$2:$B831, "=CDMX")</f>
        <v>46984</v>
      </c>
    </row>
    <row r="7" spans="1:5" x14ac:dyDescent="0.25">
      <c r="A7" s="8">
        <v>2003</v>
      </c>
      <c r="B7" s="11">
        <f>SUMIFS(Concentrado!C$2:C832,Concentrado!$A$2:$A832,"="&amp;$A7,Concentrado!$B$2:$B832, "=CDMX")</f>
        <v>24972</v>
      </c>
      <c r="C7" s="11">
        <f>SUMIFS(Concentrado!D$2:D832,Concentrado!$A$2:$A832,"="&amp;$A7,Concentrado!$B$2:$B832, "=CDMX")</f>
        <v>23605</v>
      </c>
      <c r="D7" s="11">
        <f>SUMIFS(Concentrado!E$2:E832,Concentrado!$A$2:$A832,"="&amp;$A7,Concentrado!$B$2:$B832, "=CDMX")</f>
        <v>9</v>
      </c>
      <c r="E7" s="11">
        <f>SUMIFS(Concentrado!F$2:F832,Concentrado!$A$2:$A832,"="&amp;$A7,Concentrado!$B$2:$B832, "=CDMX")</f>
        <v>48586</v>
      </c>
    </row>
    <row r="8" spans="1:5" x14ac:dyDescent="0.25">
      <c r="A8" s="8">
        <v>2004</v>
      </c>
      <c r="B8" s="11">
        <f>SUMIFS(Concentrado!C$2:C833,Concentrado!$A$2:$A833,"="&amp;$A8,Concentrado!$B$2:$B833, "=CDMX")</f>
        <v>24919</v>
      </c>
      <c r="C8" s="11">
        <f>SUMIFS(Concentrado!D$2:D833,Concentrado!$A$2:$A833,"="&amp;$A8,Concentrado!$B$2:$B833, "=CDMX")</f>
        <v>24018</v>
      </c>
      <c r="D8" s="11">
        <f>SUMIFS(Concentrado!E$2:E833,Concentrado!$A$2:$A833,"="&amp;$A8,Concentrado!$B$2:$B833, "=CDMX")</f>
        <v>13</v>
      </c>
      <c r="E8" s="11">
        <f>SUMIFS(Concentrado!F$2:F833,Concentrado!$A$2:$A833,"="&amp;$A8,Concentrado!$B$2:$B833, "=CDMX")</f>
        <v>48950</v>
      </c>
    </row>
    <row r="9" spans="1:5" x14ac:dyDescent="0.25">
      <c r="A9" s="8">
        <v>2005</v>
      </c>
      <c r="B9" s="11">
        <f>SUMIFS(Concentrado!C$2:C834,Concentrado!$A$2:$A834,"="&amp;$A9,Concentrado!$B$2:$B834, "=CDMX")</f>
        <v>25428</v>
      </c>
      <c r="C9" s="11">
        <f>SUMIFS(Concentrado!D$2:D834,Concentrado!$A$2:$A834,"="&amp;$A9,Concentrado!$B$2:$B834, "=CDMX")</f>
        <v>24443</v>
      </c>
      <c r="D9" s="11">
        <f>SUMIFS(Concentrado!E$2:E834,Concentrado!$A$2:$A834,"="&amp;$A9,Concentrado!$B$2:$B834, "=CDMX")</f>
        <v>11</v>
      </c>
      <c r="E9" s="11">
        <f>SUMIFS(Concentrado!F$2:F834,Concentrado!$A$2:$A834,"="&amp;$A9,Concentrado!$B$2:$B834, "=CDMX")</f>
        <v>49882</v>
      </c>
    </row>
    <row r="10" spans="1:5" x14ac:dyDescent="0.25">
      <c r="A10" s="8">
        <v>2006</v>
      </c>
      <c r="B10" s="11">
        <f>SUMIFS(Concentrado!C$2:C835,Concentrado!$A$2:$A835,"="&amp;$A10,Concentrado!$B$2:$B835, "=CDMX")</f>
        <v>25472</v>
      </c>
      <c r="C10" s="11">
        <f>SUMIFS(Concentrado!D$2:D835,Concentrado!$A$2:$A835,"="&amp;$A10,Concentrado!$B$2:$B835, "=CDMX")</f>
        <v>24407</v>
      </c>
      <c r="D10" s="11">
        <f>SUMIFS(Concentrado!E$2:E835,Concentrado!$A$2:$A835,"="&amp;$A10,Concentrado!$B$2:$B835, "=CDMX")</f>
        <v>15</v>
      </c>
      <c r="E10" s="11">
        <f>SUMIFS(Concentrado!F$2:F835,Concentrado!$A$2:$A835,"="&amp;$A10,Concentrado!$B$2:$B835, "=CDMX")</f>
        <v>49894</v>
      </c>
    </row>
    <row r="11" spans="1:5" x14ac:dyDescent="0.25">
      <c r="A11" s="8">
        <v>2007</v>
      </c>
      <c r="B11" s="11">
        <f>SUMIFS(Concentrado!C$2:C836,Concentrado!$A$2:$A836,"="&amp;$A11,Concentrado!$B$2:$B836, "=CDMX")</f>
        <v>26188</v>
      </c>
      <c r="C11" s="11">
        <f>SUMIFS(Concentrado!D$2:D836,Concentrado!$A$2:$A836,"="&amp;$A11,Concentrado!$B$2:$B836, "=CDMX")</f>
        <v>25262</v>
      </c>
      <c r="D11" s="11">
        <f>SUMIFS(Concentrado!E$2:E836,Concentrado!$A$2:$A836,"="&amp;$A11,Concentrado!$B$2:$B836, "=CDMX")</f>
        <v>15</v>
      </c>
      <c r="E11" s="11">
        <f>SUMIFS(Concentrado!F$2:F836,Concentrado!$A$2:$A836,"="&amp;$A11,Concentrado!$B$2:$B836, "=CDMX")</f>
        <v>51465</v>
      </c>
    </row>
    <row r="12" spans="1:5" x14ac:dyDescent="0.25">
      <c r="A12" s="8">
        <v>2008</v>
      </c>
      <c r="B12" s="11">
        <f>SUMIFS(Concentrado!C$2:C837,Concentrado!$A$2:$A837,"="&amp;$A12,Concentrado!$B$2:$B837, "=CDMX")</f>
        <v>26781</v>
      </c>
      <c r="C12" s="11">
        <f>SUMIFS(Concentrado!D$2:D837,Concentrado!$A$2:$A837,"="&amp;$A12,Concentrado!$B$2:$B837, "=CDMX")</f>
        <v>25610</v>
      </c>
      <c r="D12" s="11">
        <f>SUMIFS(Concentrado!E$2:E837,Concentrado!$A$2:$A837,"="&amp;$A12,Concentrado!$B$2:$B837, "=CDMX")</f>
        <v>13</v>
      </c>
      <c r="E12" s="11">
        <f>SUMIFS(Concentrado!F$2:F837,Concentrado!$A$2:$A837,"="&amp;$A12,Concentrado!$B$2:$B837, "=CDMX")</f>
        <v>52404</v>
      </c>
    </row>
    <row r="13" spans="1:5" x14ac:dyDescent="0.25">
      <c r="A13" s="8">
        <v>2009</v>
      </c>
      <c r="B13" s="11">
        <f>SUMIFS(Concentrado!C$2:C838,Concentrado!$A$2:$A838,"="&amp;$A13,Concentrado!$B$2:$B838, "=CDMX")</f>
        <v>27424</v>
      </c>
      <c r="C13" s="11">
        <f>SUMIFS(Concentrado!D$2:D838,Concentrado!$A$2:$A838,"="&amp;$A13,Concentrado!$B$2:$B838, "=CDMX")</f>
        <v>26368</v>
      </c>
      <c r="D13" s="11">
        <f>SUMIFS(Concentrado!E$2:E838,Concentrado!$A$2:$A838,"="&amp;$A13,Concentrado!$B$2:$B838, "=CDMX")</f>
        <v>9</v>
      </c>
      <c r="E13" s="11">
        <f>SUMIFS(Concentrado!F$2:F838,Concentrado!$A$2:$A838,"="&amp;$A13,Concentrado!$B$2:$B838, "=CDMX")</f>
        <v>53801</v>
      </c>
    </row>
    <row r="14" spans="1:5" x14ac:dyDescent="0.25">
      <c r="A14" s="8">
        <v>2010</v>
      </c>
      <c r="B14" s="11">
        <f>SUMIFS(Concentrado!C$2:C839,Concentrado!$A$2:$A839,"="&amp;$A14,Concentrado!$B$2:$B839, "=CDMX")</f>
        <v>28098</v>
      </c>
      <c r="C14" s="11">
        <f>SUMIFS(Concentrado!D$2:D839,Concentrado!$A$2:$A839,"="&amp;$A14,Concentrado!$B$2:$B839, "=CDMX")</f>
        <v>26998</v>
      </c>
      <c r="D14" s="11">
        <f>SUMIFS(Concentrado!E$2:E839,Concentrado!$A$2:$A839,"="&amp;$A14,Concentrado!$B$2:$B839, "=CDMX")</f>
        <v>10</v>
      </c>
      <c r="E14" s="11">
        <f>SUMIFS(Concentrado!F$2:F839,Concentrado!$A$2:$A839,"="&amp;$A14,Concentrado!$B$2:$B839, "=CDMX")</f>
        <v>55106</v>
      </c>
    </row>
    <row r="15" spans="1:5" x14ac:dyDescent="0.25">
      <c r="A15" s="8">
        <v>2011</v>
      </c>
      <c r="B15" s="11">
        <f>SUMIFS(Concentrado!C$2:C840,Concentrado!$A$2:$A840,"="&amp;$A15,Concentrado!$B$2:$B840, "=CDMX")</f>
        <v>28306</v>
      </c>
      <c r="C15" s="11">
        <f>SUMIFS(Concentrado!D$2:D840,Concentrado!$A$2:$A840,"="&amp;$A15,Concentrado!$B$2:$B840, "=CDMX")</f>
        <v>26298</v>
      </c>
      <c r="D15" s="11">
        <f>SUMIFS(Concentrado!E$2:E840,Concentrado!$A$2:$A840,"="&amp;$A15,Concentrado!$B$2:$B840, "=CDMX")</f>
        <v>25</v>
      </c>
      <c r="E15" s="11">
        <f>SUMIFS(Concentrado!F$2:F840,Concentrado!$A$2:$A840,"="&amp;$A15,Concentrado!$B$2:$B840, "=CDMX")</f>
        <v>54629</v>
      </c>
    </row>
    <row r="16" spans="1:5" x14ac:dyDescent="0.25">
      <c r="A16" s="8">
        <v>2012</v>
      </c>
      <c r="B16" s="11">
        <f>SUMIFS(Concentrado!C$2:C841,Concentrado!$A$2:$A841,"="&amp;$A16,Concentrado!$B$2:$B841, "=CDMX")</f>
        <v>28862</v>
      </c>
      <c r="C16" s="11">
        <f>SUMIFS(Concentrado!D$2:D841,Concentrado!$A$2:$A841,"="&amp;$A16,Concentrado!$B$2:$B841, "=CDMX")</f>
        <v>27119</v>
      </c>
      <c r="D16" s="11">
        <f>SUMIFS(Concentrado!E$2:E841,Concentrado!$A$2:$A841,"="&amp;$A16,Concentrado!$B$2:$B841, "=CDMX")</f>
        <v>14</v>
      </c>
      <c r="E16" s="11">
        <f>SUMIFS(Concentrado!F$2:F841,Concentrado!$A$2:$A841,"="&amp;$A16,Concentrado!$B$2:$B841, "=CDMX")</f>
        <v>55995</v>
      </c>
    </row>
    <row r="17" spans="1:5" x14ac:dyDescent="0.25">
      <c r="A17" s="8">
        <v>2013</v>
      </c>
      <c r="B17" s="11">
        <f>SUMIFS(Concentrado!C$2:C842,Concentrado!$A$2:$A842,"="&amp;$A17,Concentrado!$B$2:$B842, "=CDMX")</f>
        <v>29692</v>
      </c>
      <c r="C17" s="11">
        <f>SUMIFS(Concentrado!D$2:D842,Concentrado!$A$2:$A842,"="&amp;$A17,Concentrado!$B$2:$B842, "=CDMX")</f>
        <v>27433</v>
      </c>
      <c r="D17" s="11">
        <f>SUMIFS(Concentrado!E$2:E842,Concentrado!$A$2:$A842,"="&amp;$A17,Concentrado!$B$2:$B842, "=CDMX")</f>
        <v>17</v>
      </c>
      <c r="E17" s="11">
        <f>SUMIFS(Concentrado!F$2:F842,Concentrado!$A$2:$A842,"="&amp;$A17,Concentrado!$B$2:$B842, "=CDMX")</f>
        <v>57142</v>
      </c>
    </row>
    <row r="18" spans="1:5" x14ac:dyDescent="0.25">
      <c r="A18" s="8">
        <v>2014</v>
      </c>
      <c r="B18" s="11">
        <f>SUMIFS(Concentrado!C$2:C843,Concentrado!$A$2:$A843,"="&amp;$A18,Concentrado!$B$2:$B843, "=CDMX")</f>
        <v>30361</v>
      </c>
      <c r="C18" s="11">
        <f>SUMIFS(Concentrado!D$2:D843,Concentrado!$A$2:$A843,"="&amp;$A18,Concentrado!$B$2:$B843, "=CDMX")</f>
        <v>28492</v>
      </c>
      <c r="D18" s="11">
        <f>SUMIFS(Concentrado!E$2:E843,Concentrado!$A$2:$A843,"="&amp;$A18,Concentrado!$B$2:$B843, "=CDMX")</f>
        <v>17</v>
      </c>
      <c r="E18" s="11">
        <f>SUMIFS(Concentrado!F$2:F843,Concentrado!$A$2:$A843,"="&amp;$A18,Concentrado!$B$2:$B843, "=CDMX")</f>
        <v>58870</v>
      </c>
    </row>
    <row r="19" spans="1:5" x14ac:dyDescent="0.25">
      <c r="A19" s="8">
        <v>2015</v>
      </c>
      <c r="B19" s="11">
        <f>SUMIFS(Concentrado!C$2:C844,Concentrado!$A$2:$A844,"="&amp;$A19,Concentrado!$B$2:$B844, "=CDMX")</f>
        <v>30596</v>
      </c>
      <c r="C19" s="11">
        <f>SUMIFS(Concentrado!D$2:D844,Concentrado!$A$2:$A844,"="&amp;$A19,Concentrado!$B$2:$B844, "=CDMX")</f>
        <v>28875</v>
      </c>
      <c r="D19" s="11">
        <f>SUMIFS(Concentrado!E$2:E844,Concentrado!$A$2:$A844,"="&amp;$A19,Concentrado!$B$2:$B844, "=CDMX")</f>
        <v>13</v>
      </c>
      <c r="E19" s="11">
        <f>SUMIFS(Concentrado!F$2:F844,Concentrado!$A$2:$A844,"="&amp;$A19,Concentrado!$B$2:$B844, "=CDMX")</f>
        <v>59484</v>
      </c>
    </row>
    <row r="20" spans="1:5" x14ac:dyDescent="0.25">
      <c r="A20" s="8">
        <v>2016</v>
      </c>
      <c r="B20" s="11">
        <f>SUMIFS(Concentrado!C$2:C845,Concentrado!$A$2:$A845,"="&amp;$A20,Concentrado!$B$2:$B845, "=CDMX")</f>
        <v>32430</v>
      </c>
      <c r="C20" s="11">
        <f>SUMIFS(Concentrado!D$2:D845,Concentrado!$A$2:$A845,"="&amp;$A20,Concentrado!$B$2:$B845, "=CDMX")</f>
        <v>29792</v>
      </c>
      <c r="D20" s="11">
        <f>SUMIFS(Concentrado!E$2:E845,Concentrado!$A$2:$A845,"="&amp;$A20,Concentrado!$B$2:$B845, "=CDMX")</f>
        <v>8</v>
      </c>
      <c r="E20" s="11">
        <f>SUMIFS(Concentrado!F$2:F845,Concentrado!$A$2:$A845,"="&amp;$A20,Concentrado!$B$2:$B845, "=CDMX")</f>
        <v>62230</v>
      </c>
    </row>
    <row r="21" spans="1:5" x14ac:dyDescent="0.25">
      <c r="A21" s="8">
        <v>2017</v>
      </c>
      <c r="B21" s="11">
        <f>SUMIFS(Concentrado!C$2:C846,Concentrado!$A$2:$A846,"="&amp;$A21,Concentrado!$B$2:$B846, "=CDMX")</f>
        <v>31856</v>
      </c>
      <c r="C21" s="11">
        <f>SUMIFS(Concentrado!D$2:D846,Concentrado!$A$2:$A846,"="&amp;$A21,Concentrado!$B$2:$B846, "=CDMX")</f>
        <v>30122</v>
      </c>
      <c r="D21" s="11">
        <f>SUMIFS(Concentrado!E$2:E846,Concentrado!$A$2:$A846,"="&amp;$A21,Concentrado!$B$2:$B846, "=CDMX")</f>
        <v>6</v>
      </c>
      <c r="E21" s="11">
        <f>SUMIFS(Concentrado!F$2:F846,Concentrado!$A$2:$A846,"="&amp;$A21,Concentrado!$B$2:$B846, "=CDMX")</f>
        <v>61984</v>
      </c>
    </row>
    <row r="22" spans="1:5" x14ac:dyDescent="0.25">
      <c r="A22" s="8">
        <v>2018</v>
      </c>
      <c r="B22" s="11">
        <f>SUMIFS(Concentrado!C$2:C847,Concentrado!$A$2:$A847,"="&amp;$A22,Concentrado!$B$2:$B847, "=CDMX")</f>
        <v>32592</v>
      </c>
      <c r="C22" s="11">
        <f>SUMIFS(Concentrado!D$2:D847,Concentrado!$A$2:$A847,"="&amp;$A22,Concentrado!$B$2:$B847, "=CDMX")</f>
        <v>30615</v>
      </c>
      <c r="D22" s="11">
        <f>SUMIFS(Concentrado!E$2:E847,Concentrado!$A$2:$A847,"="&amp;$A22,Concentrado!$B$2:$B847, "=CDMX")</f>
        <v>6</v>
      </c>
      <c r="E22" s="11">
        <f>SUMIFS(Concentrado!F$2:F847,Concentrado!$A$2:$A847,"="&amp;$A22,Concentrado!$B$2:$B847, "=CDMX")</f>
        <v>63213</v>
      </c>
    </row>
    <row r="23" spans="1:5" x14ac:dyDescent="0.25">
      <c r="A23" s="8">
        <v>2019</v>
      </c>
      <c r="B23" s="11">
        <f>SUMIFS(Concentrado!C$2:C848,Concentrado!$A$2:$A848,"="&amp;$A23,Concentrado!$B$2:$B848, "=CDMX")</f>
        <v>33024</v>
      </c>
      <c r="C23" s="11">
        <f>SUMIFS(Concentrado!D$2:D848,Concentrado!$A$2:$A848,"="&amp;$A23,Concentrado!$B$2:$B848, "=CDMX")</f>
        <v>30308</v>
      </c>
      <c r="D23" s="11">
        <f>SUMIFS(Concentrado!E$2:E848,Concentrado!$A$2:$A848,"="&amp;$A23,Concentrado!$B$2:$B848, "=CDMX")</f>
        <v>2</v>
      </c>
      <c r="E23" s="11">
        <f>SUMIFS(Concentrado!F$2:F848,Concentrado!$A$2:$A848,"="&amp;$A23,Concentrado!$B$2:$B848, "=CDMX")</f>
        <v>63334</v>
      </c>
    </row>
    <row r="24" spans="1:5" x14ac:dyDescent="0.25">
      <c r="A24" s="8">
        <v>2020</v>
      </c>
      <c r="B24" s="11">
        <f>SUMIFS(Concentrado!C$2:C849,Concentrado!$A$2:$A849,"="&amp;$A24,Concentrado!$B$2:$B849, "=CDMX")</f>
        <v>61938</v>
      </c>
      <c r="C24" s="11">
        <f>SUMIFS(Concentrado!D$2:D849,Concentrado!$A$2:$A849,"="&amp;$A24,Concentrado!$B$2:$B849, "=CDMX")</f>
        <v>45353</v>
      </c>
      <c r="D24" s="11">
        <f>SUMIFS(Concentrado!E$2:E849,Concentrado!$A$2:$A849,"="&amp;$A24,Concentrado!$B$2:$B849, "=CDMX")</f>
        <v>1</v>
      </c>
      <c r="E24" s="11">
        <f>SUMIFS(Concentrado!F$2:F849,Concentrado!$A$2:$A849,"="&amp;$A24,Concentrado!$B$2:$B849, "=CDMX")</f>
        <v>107292</v>
      </c>
    </row>
    <row r="25" spans="1:5" x14ac:dyDescent="0.25">
      <c r="A25" s="8">
        <v>2021</v>
      </c>
      <c r="B25" s="11">
        <f>SUMIFS(Concentrado!C$2:C850,Concentrado!$A$2:$A850,"="&amp;$A25,Concentrado!$B$2:$B850, "=CDMX")</f>
        <v>55694</v>
      </c>
      <c r="C25" s="11">
        <f>SUMIFS(Concentrado!D$2:D850,Concentrado!$A$2:$A850,"="&amp;$A25,Concentrado!$B$2:$B850, "=CDMX")</f>
        <v>44664</v>
      </c>
      <c r="D25" s="11">
        <f>SUMIFS(Concentrado!E$2:E850,Concentrado!$A$2:$A850,"="&amp;$A25,Concentrado!$B$2:$B850, "=CDMX")</f>
        <v>5</v>
      </c>
      <c r="E25" s="11">
        <f>SUMIFS(Concentrado!F$2:F850,Concentrado!$A$2:$A850,"="&amp;$A25,Concentrado!$B$2:$B850, "=CDMX")</f>
        <v>100363</v>
      </c>
    </row>
    <row r="26" spans="1:5" x14ac:dyDescent="0.25">
      <c r="A26" s="8">
        <v>2022</v>
      </c>
      <c r="B26" s="11">
        <f>SUMIFS(Concentrado!C$2:C851,Concentrado!$A$2:$A851,"="&amp;$A26,Concentrado!$B$2:$B851, "=CDMX")</f>
        <v>35782</v>
      </c>
      <c r="C26" s="11">
        <f>SUMIFS(Concentrado!D$2:D851,Concentrado!$A$2:$A851,"="&amp;$A26,Concentrado!$B$2:$B851, "=CDMX")</f>
        <v>33669</v>
      </c>
      <c r="D26" s="11">
        <f>SUMIFS(Concentrado!E$2:E851,Concentrado!$A$2:$A851,"="&amp;$A26,Concentrado!$B$2:$B851, "=CDMX")</f>
        <v>4</v>
      </c>
      <c r="E26" s="11">
        <f>SUMIFS(Concentrado!F$2:F851,Concentrado!$A$2:$A851,"="&amp;$A26,Concentrado!$B$2:$B851, "=CDMX")</f>
        <v>69455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Concentrado</vt:lpstr>
      <vt:lpstr>NACIONAL</vt:lpstr>
      <vt:lpstr>AGS</vt:lpstr>
      <vt:lpstr>BC</vt:lpstr>
      <vt:lpstr>BCS</vt:lpstr>
      <vt:lpstr>CAMP</vt:lpstr>
      <vt:lpstr>CHIS</vt:lpstr>
      <vt:lpstr>CHI</vt:lpstr>
      <vt:lpstr>CDMX</vt:lpstr>
      <vt:lpstr>COAH</vt:lpstr>
      <vt:lpstr>COL</vt:lpstr>
      <vt:lpstr>DGO</vt:lpstr>
      <vt:lpstr>GTO</vt:lpstr>
      <vt:lpstr>GRO</vt:lpstr>
      <vt:lpstr>HGO</vt:lpstr>
      <vt:lpstr>JAL</vt:lpstr>
      <vt:lpstr>MEX</vt:lpstr>
      <vt:lpstr>MICH</vt:lpstr>
      <vt:lpstr>MOR</vt:lpstr>
      <vt:lpstr>NAY</vt:lpstr>
      <vt:lpstr>NL</vt:lpstr>
      <vt:lpstr>OAX</vt:lpstr>
      <vt:lpstr>PUE</vt:lpstr>
      <vt:lpstr>QRO</vt:lpstr>
      <vt:lpstr>QROO</vt:lpstr>
      <vt:lpstr>SLP</vt:lpstr>
      <vt:lpstr>SIN</vt:lpstr>
      <vt:lpstr>SON</vt:lpstr>
      <vt:lpstr>TAB</vt:lpstr>
      <vt:lpstr>TAMPS</vt:lpstr>
      <vt:lpstr>TLAX</vt:lpstr>
      <vt:lpstr>VER</vt:lpstr>
      <vt:lpstr>YUC</vt:lpstr>
      <vt:lpstr>ZAC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AdminSALUD</cp:lastModifiedBy>
  <dcterms:created xsi:type="dcterms:W3CDTF">2019-03-12T16:50:24Z</dcterms:created>
  <dcterms:modified xsi:type="dcterms:W3CDTF">2024-01-25T17:14:05Z</dcterms:modified>
</cp:coreProperties>
</file>