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Culverts Assessement/"/>
    </mc:Choice>
  </mc:AlternateContent>
  <xr:revisionPtr revIDLastSave="47" documentId="13_ncr:1_{1AB529DC-C6FD-4BD4-8A39-827E0D60FF3D}" xr6:coauthVersionLast="47" xr6:coauthVersionMax="47" xr10:uidLastSave="{29D302B1-8406-427D-9B5B-76DB49FA1613}"/>
  <bookViews>
    <workbookView xWindow="390" yWindow="50" windowWidth="17460" windowHeight="9240" activeTab="1" xr2:uid="{00000000-000D-0000-FFFF-FFFF00000000}"/>
  </bookViews>
  <sheets>
    <sheet name="Formulas" sheetId="1" r:id="rId1"/>
    <sheet name="Numeric Scoring" sheetId="3" r:id="rId2"/>
    <sheet name="Coarse" sheetId="2" r:id="rId3"/>
    <sheet name="Char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AE59" i="3"/>
  <c r="AE26" i="3"/>
  <c r="AE91" i="3"/>
  <c r="AE90" i="3"/>
  <c r="AE60" i="3"/>
  <c r="AE30" i="3"/>
  <c r="AE31" i="3"/>
  <c r="AE29" i="3"/>
  <c r="AE63" i="3"/>
  <c r="AE92" i="3"/>
  <c r="AE61" i="3"/>
  <c r="AE62" i="3"/>
  <c r="AE28" i="3"/>
  <c r="AE27" i="3"/>
  <c r="N96" i="1" l="1"/>
  <c r="N97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9" i="1"/>
  <c r="T110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N95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AE99" i="3" l="1"/>
  <c r="AE93" i="3"/>
  <c r="AE75" i="3"/>
  <c r="AE94" i="3"/>
  <c r="AE84" i="3"/>
  <c r="AE100" i="3"/>
  <c r="AE82" i="3"/>
  <c r="AE87" i="3"/>
  <c r="AE83" i="3"/>
  <c r="AE81" i="3"/>
  <c r="AE76" i="3"/>
  <c r="AE85" i="3"/>
  <c r="AE97" i="3"/>
  <c r="AE96" i="3"/>
  <c r="AE95" i="3"/>
  <c r="AE86" i="3"/>
  <c r="AE77" i="3"/>
  <c r="AE78" i="3"/>
  <c r="AE73" i="3"/>
  <c r="AE74" i="3"/>
  <c r="AE66" i="3"/>
  <c r="AE88" i="3"/>
  <c r="AE89" i="3"/>
  <c r="AE70" i="3"/>
  <c r="AE67" i="3"/>
  <c r="AE80" i="3"/>
  <c r="AE52" i="3"/>
  <c r="AE53" i="3"/>
  <c r="AE54" i="3"/>
  <c r="AE71" i="3"/>
  <c r="AE69" i="3"/>
  <c r="AE79" i="3"/>
  <c r="AE46" i="3"/>
  <c r="AE47" i="3"/>
  <c r="AE65" i="3"/>
  <c r="AE68" i="3"/>
  <c r="AE41" i="3"/>
  <c r="AE57" i="3"/>
  <c r="AE58" i="3"/>
  <c r="AE45" i="3"/>
  <c r="AE40" i="3"/>
  <c r="AE56" i="3"/>
  <c r="AE44" i="3"/>
  <c r="AE49" i="3"/>
  <c r="AE37" i="3"/>
  <c r="AE38" i="3"/>
  <c r="AE42" i="3"/>
  <c r="AE39" i="3"/>
  <c r="AE72" i="3"/>
  <c r="AE50" i="3"/>
  <c r="AE48" i="3"/>
  <c r="AE43" i="3"/>
  <c r="AE17" i="3"/>
  <c r="AE18" i="3"/>
  <c r="AE34" i="3"/>
  <c r="AE23" i="3"/>
  <c r="AE16" i="3"/>
  <c r="AE64" i="3"/>
  <c r="AE21" i="3"/>
  <c r="AE2" i="3"/>
  <c r="AE8" i="3"/>
  <c r="AE10" i="3"/>
  <c r="AE7" i="3"/>
  <c r="AE3" i="3"/>
  <c r="AE14" i="3"/>
  <c r="AE4" i="3"/>
  <c r="AE9" i="3"/>
  <c r="AE24" i="3"/>
  <c r="AE25" i="3"/>
  <c r="AE12" i="3"/>
  <c r="AE5" i="3"/>
  <c r="AE19" i="3"/>
  <c r="AE6" i="3"/>
  <c r="AE32" i="3"/>
  <c r="AE33" i="3"/>
  <c r="AE22" i="3"/>
  <c r="AE35" i="3"/>
  <c r="AE36" i="3"/>
  <c r="AE20" i="3"/>
  <c r="AE11" i="3"/>
  <c r="AE13" i="3"/>
  <c r="AE98" i="3"/>
  <c r="AE15" i="3"/>
  <c r="AE101" i="3"/>
  <c r="AE55" i="3" l="1"/>
  <c r="AE51" i="3"/>
  <c r="AE102" i="3"/>
  <c r="AE103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T89" i="2" l="1"/>
  <c r="C88" i="2" l="1"/>
  <c r="A17" i="2"/>
  <c r="A18" i="2"/>
  <c r="A19" i="2"/>
  <c r="A2" i="2"/>
  <c r="A3" i="2"/>
  <c r="A81" i="2"/>
  <c r="A20" i="2"/>
  <c r="A88" i="2"/>
  <c r="A21" i="2"/>
  <c r="A22" i="2"/>
  <c r="A23" i="2"/>
  <c r="A24" i="2"/>
  <c r="A82" i="2"/>
  <c r="A25" i="2"/>
  <c r="A26" i="2"/>
  <c r="A27" i="2"/>
  <c r="A28" i="2"/>
  <c r="A29" i="2"/>
  <c r="A30" i="2"/>
  <c r="A31" i="2"/>
  <c r="A32" i="2"/>
  <c r="A4" i="2"/>
  <c r="A33" i="2"/>
  <c r="A34" i="2"/>
  <c r="A5" i="2"/>
  <c r="A6" i="2"/>
  <c r="A35" i="2"/>
  <c r="A7" i="2"/>
  <c r="A83" i="2"/>
  <c r="A36" i="2"/>
  <c r="A8" i="2"/>
  <c r="A37" i="2"/>
  <c r="A38" i="2"/>
  <c r="A39" i="2"/>
  <c r="A40" i="2"/>
  <c r="A41" i="2"/>
  <c r="A9" i="2"/>
  <c r="A10" i="2"/>
  <c r="A42" i="2"/>
  <c r="A43" i="2"/>
  <c r="A44" i="2"/>
  <c r="A45" i="2"/>
  <c r="A11" i="2"/>
  <c r="A46" i="2"/>
  <c r="A47" i="2"/>
  <c r="A48" i="2"/>
  <c r="A12" i="2"/>
  <c r="A49" i="2"/>
  <c r="A50" i="2"/>
  <c r="A51" i="2"/>
  <c r="A52" i="2"/>
  <c r="A53" i="2"/>
  <c r="A54" i="2"/>
  <c r="A55" i="2"/>
  <c r="A56" i="2"/>
  <c r="A57" i="2"/>
  <c r="A58" i="2"/>
  <c r="A59" i="2"/>
  <c r="A84" i="2"/>
  <c r="A85" i="2"/>
  <c r="A60" i="2"/>
  <c r="A61" i="2"/>
  <c r="A62" i="2"/>
  <c r="A63" i="2"/>
  <c r="A64" i="2"/>
  <c r="A65" i="2"/>
  <c r="A66" i="2"/>
  <c r="A67" i="2"/>
  <c r="A68" i="2"/>
  <c r="A69" i="2"/>
  <c r="A13" i="2"/>
  <c r="A14" i="2"/>
  <c r="A86" i="2"/>
  <c r="A70" i="2"/>
  <c r="A71" i="2"/>
  <c r="A72" i="2"/>
  <c r="A73" i="2"/>
  <c r="A74" i="2"/>
  <c r="A75" i="2"/>
  <c r="A76" i="2"/>
  <c r="A77" i="2"/>
  <c r="A15" i="2"/>
  <c r="A87" i="2"/>
  <c r="A16" i="2"/>
  <c r="A78" i="2"/>
  <c r="A79" i="2"/>
  <c r="A80" i="2"/>
  <c r="T17" i="2"/>
  <c r="T18" i="2"/>
  <c r="T19" i="2"/>
  <c r="T2" i="2"/>
  <c r="T3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4" i="2"/>
  <c r="T36" i="2"/>
  <c r="T37" i="2"/>
  <c r="T5" i="2"/>
  <c r="T6" i="2"/>
  <c r="T38" i="2"/>
  <c r="T7" i="2"/>
  <c r="T39" i="2"/>
  <c r="T40" i="2"/>
  <c r="T8" i="2"/>
  <c r="T41" i="2"/>
  <c r="T42" i="2"/>
  <c r="T43" i="2"/>
  <c r="T44" i="2"/>
  <c r="T45" i="2"/>
  <c r="T9" i="2"/>
  <c r="T10" i="2"/>
  <c r="T46" i="2"/>
  <c r="T47" i="2"/>
  <c r="T48" i="2"/>
  <c r="T49" i="2"/>
  <c r="T11" i="2"/>
  <c r="T50" i="2"/>
  <c r="T51" i="2"/>
  <c r="T52" i="2"/>
  <c r="T1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13" i="2"/>
  <c r="T14" i="2"/>
  <c r="T76" i="2"/>
  <c r="T77" i="2"/>
  <c r="T78" i="2"/>
  <c r="T79" i="2"/>
  <c r="T80" i="2"/>
  <c r="T81" i="2"/>
  <c r="T82" i="2"/>
  <c r="T83" i="2"/>
  <c r="T84" i="2"/>
  <c r="T15" i="2"/>
  <c r="T85" i="2"/>
  <c r="T16" i="2"/>
  <c r="T86" i="2"/>
  <c r="T87" i="2"/>
  <c r="T88" i="2"/>
  <c r="B18" i="2"/>
  <c r="B19" i="2"/>
  <c r="B2" i="2"/>
  <c r="B3" i="2"/>
  <c r="B81" i="2"/>
  <c r="B21" i="2"/>
  <c r="B22" i="2"/>
  <c r="B82" i="2"/>
  <c r="B28" i="2"/>
  <c r="B31" i="2"/>
  <c r="B32" i="2"/>
  <c r="B4" i="2"/>
  <c r="B33" i="2"/>
  <c r="B34" i="2"/>
  <c r="B5" i="2"/>
  <c r="B6" i="2"/>
  <c r="B35" i="2"/>
  <c r="B7" i="2"/>
  <c r="B83" i="2"/>
  <c r="B36" i="2"/>
  <c r="B8" i="2"/>
  <c r="B37" i="2"/>
  <c r="B9" i="2"/>
  <c r="B10" i="2"/>
  <c r="B44" i="2"/>
  <c r="B45" i="2"/>
  <c r="B11" i="2"/>
  <c r="B46" i="2"/>
  <c r="B48" i="2"/>
  <c r="B12" i="2"/>
  <c r="B49" i="2"/>
  <c r="B50" i="2"/>
  <c r="B56" i="2"/>
  <c r="B59" i="2"/>
  <c r="B84" i="2"/>
  <c r="B85" i="2"/>
  <c r="B60" i="2"/>
  <c r="B63" i="2"/>
  <c r="B69" i="2"/>
  <c r="B13" i="2"/>
  <c r="B14" i="2"/>
  <c r="B86" i="2"/>
  <c r="B15" i="2"/>
  <c r="B87" i="2"/>
  <c r="B16" i="2"/>
  <c r="B80" i="2"/>
  <c r="C17" i="2"/>
  <c r="C18" i="2"/>
  <c r="C19" i="2"/>
  <c r="C2" i="2"/>
  <c r="C3" i="2"/>
  <c r="C81" i="2"/>
  <c r="C20" i="2"/>
  <c r="C21" i="2"/>
  <c r="C22" i="2"/>
  <c r="C23" i="2"/>
  <c r="C24" i="2"/>
  <c r="C82" i="2"/>
  <c r="C25" i="2"/>
  <c r="C26" i="2"/>
  <c r="C27" i="2"/>
  <c r="C28" i="2"/>
  <c r="C29" i="2"/>
  <c r="C30" i="2"/>
  <c r="C31" i="2"/>
  <c r="C32" i="2"/>
  <c r="C4" i="2"/>
  <c r="C33" i="2"/>
  <c r="C34" i="2"/>
  <c r="C5" i="2"/>
  <c r="C6" i="2"/>
  <c r="C35" i="2"/>
  <c r="C7" i="2"/>
  <c r="C83" i="2"/>
  <c r="C36" i="2"/>
  <c r="C8" i="2"/>
  <c r="C37" i="2"/>
  <c r="C38" i="2"/>
  <c r="C39" i="2"/>
  <c r="C40" i="2"/>
  <c r="C41" i="2"/>
  <c r="C9" i="2"/>
  <c r="C10" i="2"/>
  <c r="C42" i="2"/>
  <c r="C43" i="2"/>
  <c r="C44" i="2"/>
  <c r="C45" i="2"/>
  <c r="C11" i="2"/>
  <c r="C46" i="2"/>
  <c r="C47" i="2"/>
  <c r="C48" i="2"/>
  <c r="C12" i="2"/>
  <c r="C49" i="2"/>
  <c r="C50" i="2"/>
  <c r="C51" i="2"/>
  <c r="C52" i="2"/>
  <c r="C53" i="2"/>
  <c r="C54" i="2"/>
  <c r="C55" i="2"/>
  <c r="C56" i="2"/>
  <c r="C57" i="2"/>
  <c r="C58" i="2"/>
  <c r="C59" i="2"/>
  <c r="C84" i="2"/>
  <c r="C85" i="2"/>
  <c r="C60" i="2"/>
  <c r="C61" i="2"/>
  <c r="C62" i="2"/>
  <c r="C63" i="2"/>
  <c r="C64" i="2"/>
  <c r="C65" i="2"/>
  <c r="C66" i="2"/>
  <c r="C67" i="2"/>
  <c r="C68" i="2"/>
  <c r="C69" i="2"/>
  <c r="C13" i="2"/>
  <c r="C14" i="2"/>
  <c r="C86" i="2"/>
  <c r="C70" i="2"/>
  <c r="C71" i="2"/>
  <c r="C72" i="2"/>
  <c r="C73" i="2"/>
  <c r="C74" i="2"/>
  <c r="C75" i="2"/>
  <c r="C76" i="2"/>
  <c r="C77" i="2"/>
  <c r="C15" i="2"/>
  <c r="C87" i="2"/>
  <c r="C16" i="2"/>
  <c r="C78" i="2"/>
  <c r="C79" i="2"/>
  <c r="C80" i="2"/>
  <c r="C89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J3" i="1"/>
  <c r="J4" i="1"/>
  <c r="J5" i="1"/>
  <c r="J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  <c r="H2" i="1"/>
  <c r="D2" i="1"/>
  <c r="R2" i="1"/>
  <c r="T2" i="1"/>
  <c r="P2" i="1" l="1"/>
  <c r="L2" i="1"/>
  <c r="J2" i="1"/>
  <c r="F2" i="1"/>
  <c r="Y2" i="1" l="1"/>
</calcChain>
</file>

<file path=xl/sharedStrings.xml><?xml version="1.0" encoding="utf-8"?>
<sst xmlns="http://schemas.openxmlformats.org/spreadsheetml/2006/main" count="3572" uniqueCount="328">
  <si>
    <t>Internal Structures</t>
  </si>
  <si>
    <t>Inlet Grade</t>
  </si>
  <si>
    <t>Outlet Armoring</t>
  </si>
  <si>
    <t>Scour Pool</t>
  </si>
  <si>
    <t>Substrate Coverage</t>
  </si>
  <si>
    <t>Substrate Matches Stream</t>
  </si>
  <si>
    <t>Water Depth</t>
  </si>
  <si>
    <t>Water Velocity</t>
  </si>
  <si>
    <t>Constriction</t>
  </si>
  <si>
    <t>Constriction Score</t>
  </si>
  <si>
    <t>Inlet Grade Score</t>
  </si>
  <si>
    <t>Internal Structures Score</t>
  </si>
  <si>
    <t>Outlet Armoring Score</t>
  </si>
  <si>
    <t>Scour Pool Score</t>
  </si>
  <si>
    <t>Substrate Coverage Score</t>
  </si>
  <si>
    <t>Substrate Matches Stream Score</t>
  </si>
  <si>
    <t>Water Depth Score</t>
  </si>
  <si>
    <t>Water Velocity Score</t>
  </si>
  <si>
    <t>dry (stream also dry)</t>
  </si>
  <si>
    <t>Composite Score</t>
  </si>
  <si>
    <t>Aquatic Passability Score</t>
  </si>
  <si>
    <t>Openness</t>
  </si>
  <si>
    <t>Height</t>
  </si>
  <si>
    <t>Outlet Drop</t>
  </si>
  <si>
    <t>Crossing Code</t>
  </si>
  <si>
    <t>Local ID</t>
  </si>
  <si>
    <t>Stream</t>
  </si>
  <si>
    <t>Road</t>
  </si>
  <si>
    <t>X</t>
  </si>
  <si>
    <t>No_faster</t>
  </si>
  <si>
    <t>No_Slower</t>
  </si>
  <si>
    <t>Yes</t>
  </si>
  <si>
    <t>No_Deeper</t>
  </si>
  <si>
    <t>No_Shallower</t>
  </si>
  <si>
    <t>Severe</t>
  </si>
  <si>
    <t>Moderate</t>
  </si>
  <si>
    <t>Spans_Only_Bankfull</t>
  </si>
  <si>
    <t>Spans_Full_Channel_Banks</t>
  </si>
  <si>
    <t>Inlet_Drop</t>
  </si>
  <si>
    <t>At_Stream_Grade</t>
  </si>
  <si>
    <t>Clogged</t>
  </si>
  <si>
    <t>Unknown</t>
  </si>
  <si>
    <t>Perched</t>
  </si>
  <si>
    <t>None</t>
  </si>
  <si>
    <t>Baffles/weirs</t>
  </si>
  <si>
    <t>Supports</t>
  </si>
  <si>
    <t>Other</t>
  </si>
  <si>
    <t>Not_Extensive</t>
  </si>
  <si>
    <t>Extensive</t>
  </si>
  <si>
    <t>Physical Barriers Severity</t>
  </si>
  <si>
    <t>Severity Score</t>
  </si>
  <si>
    <t>Minor</t>
  </si>
  <si>
    <t>Large</t>
  </si>
  <si>
    <t>Small</t>
  </si>
  <si>
    <t>Comparable</t>
  </si>
  <si>
    <t>Contrasting</t>
  </si>
  <si>
    <t>Not appropriate</t>
  </si>
  <si>
    <t>x</t>
  </si>
  <si>
    <t>y</t>
  </si>
  <si>
    <t>Town/County</t>
  </si>
  <si>
    <t>xy7117092542136058</t>
  </si>
  <si>
    <t>BEB001</t>
  </si>
  <si>
    <t>Sharon</t>
  </si>
  <si>
    <t>Beaver Brook</t>
  </si>
  <si>
    <t>Canton St</t>
  </si>
  <si>
    <t>xy7117719042133061</t>
  </si>
  <si>
    <t>BEB002</t>
  </si>
  <si>
    <t>Masakowanicut St</t>
  </si>
  <si>
    <t>xy7117836042131487</t>
  </si>
  <si>
    <t>BEB003</t>
  </si>
  <si>
    <t>Trail</t>
  </si>
  <si>
    <t>xy7122487542184130</t>
  </si>
  <si>
    <t>GEB001</t>
  </si>
  <si>
    <t>Norwood</t>
  </si>
  <si>
    <t>Germany Brook</t>
  </si>
  <si>
    <t>Nichols St</t>
  </si>
  <si>
    <t>xy7122352742186536</t>
  </si>
  <si>
    <t>GEB002</t>
  </si>
  <si>
    <t>Westover Pkwy</t>
  </si>
  <si>
    <t>xy7122286342192988</t>
  </si>
  <si>
    <t>GEB003</t>
  </si>
  <si>
    <t>xy7122385942194644</t>
  </si>
  <si>
    <t>GEB004</t>
  </si>
  <si>
    <t>xy7122467842196415</t>
  </si>
  <si>
    <t>GEB005</t>
  </si>
  <si>
    <t>Sycamore Dr</t>
  </si>
  <si>
    <t>xy7121893742200979</t>
  </si>
  <si>
    <t>GEB006</t>
  </si>
  <si>
    <t>Westwood</t>
  </si>
  <si>
    <t>Winter St</t>
  </si>
  <si>
    <t>xy7124410042214679</t>
  </si>
  <si>
    <t>MLB001</t>
  </si>
  <si>
    <t>Mill Brook</t>
  </si>
  <si>
    <t>Hartford St</t>
  </si>
  <si>
    <t>xy7124106442211728</t>
  </si>
  <si>
    <t>MLB002</t>
  </si>
  <si>
    <t>Crystal Hill Ter</t>
  </si>
  <si>
    <t>xy7124028342205863</t>
  </si>
  <si>
    <t>MLB003</t>
  </si>
  <si>
    <t xml:space="preserve">Westwood </t>
  </si>
  <si>
    <t>Rt 109/High St</t>
  </si>
  <si>
    <t>xy7124092742204471</t>
  </si>
  <si>
    <t>MLB004</t>
  </si>
  <si>
    <t>Private Driveway</t>
  </si>
  <si>
    <t>xy7124112342203962</t>
  </si>
  <si>
    <t>MLB005</t>
  </si>
  <si>
    <t>Oriole Rd</t>
  </si>
  <si>
    <t>xy7124148842202869</t>
  </si>
  <si>
    <t>MLB006</t>
  </si>
  <si>
    <t>Draper Ave</t>
  </si>
  <si>
    <t>xy7123854842196841</t>
  </si>
  <si>
    <t>MLB007</t>
  </si>
  <si>
    <t>Tamarack Rd</t>
  </si>
  <si>
    <t>xy7123775542193648</t>
  </si>
  <si>
    <t>MLB008</t>
  </si>
  <si>
    <t>xy7124021642189086</t>
  </si>
  <si>
    <t>MLB009</t>
  </si>
  <si>
    <t>Winslow Rd</t>
  </si>
  <si>
    <t>xy7110863542190108</t>
  </si>
  <si>
    <t>POB001</t>
  </si>
  <si>
    <t>Canton</t>
  </si>
  <si>
    <t>Ponkapoag Brook</t>
  </si>
  <si>
    <t>Golf Cart Path</t>
  </si>
  <si>
    <t>xy7110956142189909</t>
  </si>
  <si>
    <t>POB002</t>
  </si>
  <si>
    <t>xy7111105442190059</t>
  </si>
  <si>
    <t>POB003</t>
  </si>
  <si>
    <t>xy7111343642190536</t>
  </si>
  <si>
    <t>POB004</t>
  </si>
  <si>
    <t>xy7111376942190484</t>
  </si>
  <si>
    <t>POB005</t>
  </si>
  <si>
    <t>xy7111450442190098</t>
  </si>
  <si>
    <t>POB006</t>
  </si>
  <si>
    <t>xy7111503542190130</t>
  </si>
  <si>
    <t>POB007</t>
  </si>
  <si>
    <t xml:space="preserve">Canton </t>
  </si>
  <si>
    <t>xy7111737442190475</t>
  </si>
  <si>
    <t>POB008</t>
  </si>
  <si>
    <t>138/Turnpike St</t>
  </si>
  <si>
    <t>xy7111843642190857</t>
  </si>
  <si>
    <t>POB009</t>
  </si>
  <si>
    <t>Washington St</t>
  </si>
  <si>
    <t>xy7112081842190491</t>
  </si>
  <si>
    <t>POB010</t>
  </si>
  <si>
    <t>Hubbard St</t>
  </si>
  <si>
    <t>xy7112911542191811</t>
  </si>
  <si>
    <t>POB011</t>
  </si>
  <si>
    <t>xy7113025242194212</t>
  </si>
  <si>
    <t>POB012</t>
  </si>
  <si>
    <t>xy7113336742202146</t>
  </si>
  <si>
    <t>POB013</t>
  </si>
  <si>
    <t>xy7113499842203298</t>
  </si>
  <si>
    <t>POB014</t>
  </si>
  <si>
    <t xml:space="preserve">Elm St </t>
  </si>
  <si>
    <t>xy7109431242244905</t>
  </si>
  <si>
    <t>PTB001</t>
  </si>
  <si>
    <t>Milton</t>
  </si>
  <si>
    <t>Pine Tree Brook</t>
  </si>
  <si>
    <t>Canton Ave</t>
  </si>
  <si>
    <t>xy7109348642252663</t>
  </si>
  <si>
    <t>PTB002</t>
  </si>
  <si>
    <t>Blue Hills Pkwy</t>
  </si>
  <si>
    <t>xy7108636842257409</t>
  </si>
  <si>
    <t>PTB003</t>
  </si>
  <si>
    <t>Thatcher St</t>
  </si>
  <si>
    <t>xy7108399342259102</t>
  </si>
  <si>
    <t>PTB004</t>
  </si>
  <si>
    <t>Brook Rd</t>
  </si>
  <si>
    <t>xy7108090842259348</t>
  </si>
  <si>
    <t>PTB005</t>
  </si>
  <si>
    <t>Central Ave</t>
  </si>
  <si>
    <t>xy7107493042260369</t>
  </si>
  <si>
    <t>PTB006</t>
  </si>
  <si>
    <t xml:space="preserve"> Glover School</t>
  </si>
  <si>
    <t>xy7107385342261589</t>
  </si>
  <si>
    <t>PTB007</t>
  </si>
  <si>
    <t>Ella Bird Rd</t>
  </si>
  <si>
    <t>xy7107357042265952</t>
  </si>
  <si>
    <t>PTB008</t>
  </si>
  <si>
    <t xml:space="preserve">Milton </t>
  </si>
  <si>
    <t>School St</t>
  </si>
  <si>
    <t>xy7107274542269608</t>
  </si>
  <si>
    <t>PTB009</t>
  </si>
  <si>
    <t>Eliot St</t>
  </si>
  <si>
    <t>xy7107289742270098</t>
  </si>
  <si>
    <t>PTB010</t>
  </si>
  <si>
    <t>Railroad</t>
  </si>
  <si>
    <t>xy7109419942240011</t>
  </si>
  <si>
    <t>PTB011</t>
  </si>
  <si>
    <t>Old Harland St</t>
  </si>
  <si>
    <t>xy710900842235864</t>
  </si>
  <si>
    <t>PTB012</t>
  </si>
  <si>
    <t>Unquity Rd</t>
  </si>
  <si>
    <t>xy7120212942221023</t>
  </si>
  <si>
    <t>PUB001</t>
  </si>
  <si>
    <t>Purgatory Brook</t>
  </si>
  <si>
    <t>Gay St</t>
  </si>
  <si>
    <t>xy7119599942216992</t>
  </si>
  <si>
    <t>PUB002</t>
  </si>
  <si>
    <t>Gay Farm Way</t>
  </si>
  <si>
    <t>xy7119186942216827</t>
  </si>
  <si>
    <t>PUB003</t>
  </si>
  <si>
    <t>Brookfield Rd</t>
  </si>
  <si>
    <t>xy7119080142215873</t>
  </si>
  <si>
    <t>PUB004</t>
  </si>
  <si>
    <t>xy7118990242214784</t>
  </si>
  <si>
    <t>PUB005</t>
  </si>
  <si>
    <t xml:space="preserve">Purgatory Brook </t>
  </si>
  <si>
    <t>xy7118819442213270</t>
  </si>
  <si>
    <t>PUB006</t>
  </si>
  <si>
    <t>Everett St</t>
  </si>
  <si>
    <t>xy7118457842209011</t>
  </si>
  <si>
    <t>PUB007</t>
  </si>
  <si>
    <t>Route 1</t>
  </si>
  <si>
    <t>xy7125932142218189</t>
  </si>
  <si>
    <t>TMM001</t>
  </si>
  <si>
    <t>Dover</t>
  </si>
  <si>
    <t>Tubwreck Brook</t>
  </si>
  <si>
    <t>Brookside Rd</t>
  </si>
  <si>
    <t>xy7126018642216407</t>
  </si>
  <si>
    <t>TMM002</t>
  </si>
  <si>
    <t>Abbott Rd</t>
  </si>
  <si>
    <t>xy7126275742213303</t>
  </si>
  <si>
    <t>TMM003</t>
  </si>
  <si>
    <t>Walpole St</t>
  </si>
  <si>
    <t>Walpole St.</t>
  </si>
  <si>
    <t>xy4221112671263932</t>
  </si>
  <si>
    <t>TMM004</t>
  </si>
  <si>
    <t>xy7126683442208949</t>
  </si>
  <si>
    <t>TMM005</t>
  </si>
  <si>
    <t>Draper Rd</t>
  </si>
  <si>
    <t>xy7127494242199144</t>
  </si>
  <si>
    <t>TMM006</t>
  </si>
  <si>
    <t xml:space="preserve">Medfield </t>
  </si>
  <si>
    <t>Mill Mine Brook</t>
  </si>
  <si>
    <t>Rt 109/Main St</t>
  </si>
  <si>
    <t>Rt 109/ Main St</t>
  </si>
  <si>
    <t>xy7127845842195609</t>
  </si>
  <si>
    <t>TMM007</t>
  </si>
  <si>
    <t>Medfield</t>
  </si>
  <si>
    <t>Millbrook Rd</t>
  </si>
  <si>
    <t>xy7127956342193630</t>
  </si>
  <si>
    <t>TMM008</t>
  </si>
  <si>
    <t>xy7128261742186136</t>
  </si>
  <si>
    <t>TMM009</t>
  </si>
  <si>
    <t>Nebo St</t>
  </si>
  <si>
    <t>xy7128245942185699</t>
  </si>
  <si>
    <t>TMM010</t>
  </si>
  <si>
    <t>Foundry St</t>
  </si>
  <si>
    <t>xy7128245742176866</t>
  </si>
  <si>
    <t>TMM012</t>
  </si>
  <si>
    <t>xy7126281942154713</t>
  </si>
  <si>
    <t>TMM013</t>
  </si>
  <si>
    <t>Walpole</t>
  </si>
  <si>
    <t>xy7126370642154025</t>
  </si>
  <si>
    <t>TMM014</t>
  </si>
  <si>
    <t>xy7126017142151319</t>
  </si>
  <si>
    <t>TMM015</t>
  </si>
  <si>
    <t>xy7125672942149507</t>
  </si>
  <si>
    <t>TMM016</t>
  </si>
  <si>
    <t>Robbins Rd</t>
  </si>
  <si>
    <t>xy7128240142183162</t>
  </si>
  <si>
    <t>TMM017</t>
  </si>
  <si>
    <t>Philip St</t>
  </si>
  <si>
    <t>Outlet Grade</t>
  </si>
  <si>
    <t>Free_Fall</t>
  </si>
  <si>
    <t>Free_Fall_Onto_Cascade</t>
  </si>
  <si>
    <t>Cascade</t>
  </si>
  <si>
    <t>Outlet Drop to Water Surface</t>
  </si>
  <si>
    <t>Inlet-Water Depth</t>
  </si>
  <si>
    <t>Structure Substrate Coverage</t>
  </si>
  <si>
    <t>Severity</t>
  </si>
  <si>
    <t>FULL AOP</t>
  </si>
  <si>
    <t>REDUCED AOP</t>
  </si>
  <si>
    <t>NO AOP</t>
  </si>
  <si>
    <t>Stucture Substrate Matches Stream</t>
  </si>
  <si>
    <t>True</t>
  </si>
  <si>
    <t>Semi-Restrictive</t>
  </si>
  <si>
    <t>Fully Crossable</t>
  </si>
  <si>
    <t>Not Crossable</t>
  </si>
  <si>
    <t>TMM011</t>
  </si>
  <si>
    <t>Water Depth Matches Stream</t>
  </si>
  <si>
    <t>Water Velocity Matches Stream</t>
  </si>
  <si>
    <t>No_Faster</t>
  </si>
  <si>
    <t>Tailwater Scour Pool</t>
  </si>
  <si>
    <t>Internal Stuctures</t>
  </si>
  <si>
    <t/>
  </si>
  <si>
    <t>Physical Barrier Severity</t>
  </si>
  <si>
    <t>Coverage Score</t>
  </si>
  <si>
    <t>Depth Matches Score</t>
  </si>
  <si>
    <t>Weighted Composite Score</t>
  </si>
  <si>
    <t>Minor Barrier</t>
  </si>
  <si>
    <t>Moderate Barrier</t>
  </si>
  <si>
    <t>Significant Barrier</t>
  </si>
  <si>
    <t>Severe Barrier</t>
  </si>
  <si>
    <t>Openness Score</t>
  </si>
  <si>
    <t>Drop Score</t>
  </si>
  <si>
    <t>Height Score</t>
  </si>
  <si>
    <t>Insignficant Barrier</t>
  </si>
  <si>
    <t>No Barrier</t>
  </si>
  <si>
    <t>Insignificant Barrier</t>
  </si>
  <si>
    <t>Signifcant Barrier</t>
  </si>
  <si>
    <t>xy4215993571195558</t>
  </si>
  <si>
    <t>THB009</t>
  </si>
  <si>
    <t>Traphole Brook</t>
  </si>
  <si>
    <t>Sumner St</t>
  </si>
  <si>
    <t>xy4215953171200682</t>
  </si>
  <si>
    <t>THB008</t>
  </si>
  <si>
    <t>xy4216012271205506</t>
  </si>
  <si>
    <t>THB007</t>
  </si>
  <si>
    <t>Union St</t>
  </si>
  <si>
    <t>xy4215758971208931</t>
  </si>
  <si>
    <t>THB006</t>
  </si>
  <si>
    <t>Coney St</t>
  </si>
  <si>
    <t>xy4214754371202336</t>
  </si>
  <si>
    <t>THB003</t>
  </si>
  <si>
    <t>95 South</t>
  </si>
  <si>
    <t>xy4214716771202156</t>
  </si>
  <si>
    <t>THB002</t>
  </si>
  <si>
    <t>95 North</t>
  </si>
  <si>
    <t>xy4214408771200795</t>
  </si>
  <si>
    <t>THB001</t>
  </si>
  <si>
    <t>High Plain St</t>
  </si>
  <si>
    <t>xy4215166471209154</t>
  </si>
  <si>
    <t>THB004</t>
  </si>
  <si>
    <t>xy4215325071209142</t>
  </si>
  <si>
    <t>THB005</t>
  </si>
  <si>
    <t>Park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</si>
</sst>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1" fillId="0" borderId="1" xfId="0" applyFont="1" applyBorder="1"/>
    <xf numFmtId="1" fontId="0" fillId="0" borderId="0" xfId="0" applyNumberFormat="1"/>
    <xf numFmtId="2" fontId="0" fillId="0" borderId="0" xfId="0" applyNumberFormat="1"/>
    <xf numFmtId="0" fontId="1" fillId="2" borderId="0" xfId="0" applyFont="1" applyFill="1" applyBorder="1"/>
    <xf numFmtId="0" fontId="0" fillId="2" borderId="2" xfId="0" applyFill="1" applyBorder="1"/>
    <xf numFmtId="0" fontId="2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6" borderId="2" xfId="0" applyNumberFormat="1" applyFill="1" applyBorder="1" applyAlignment="1" applyProtection="1">
      <alignment horizontal="center"/>
    </xf>
    <xf numFmtId="0" fontId="0" fillId="7" borderId="2" xfId="0" applyNumberFormat="1" applyFill="1" applyBorder="1" applyAlignment="1" applyProtection="1">
      <alignment horizontal="center"/>
    </xf>
    <xf numFmtId="0" fontId="0" fillId="8" borderId="2" xfId="0" applyNumberFormat="1" applyFill="1" applyBorder="1" applyAlignment="1" applyProtection="1">
      <alignment horizontal="center"/>
    </xf>
    <xf numFmtId="0" fontId="0" fillId="9" borderId="2" xfId="0" applyNumberFormat="1" applyFill="1" applyBorder="1" applyAlignment="1" applyProtection="1">
      <alignment horizontal="center"/>
    </xf>
    <xf numFmtId="0" fontId="0" fillId="10" borderId="2" xfId="0" applyNumberFormat="1" applyFill="1" applyBorder="1" applyAlignment="1" applyProtection="1">
      <alignment horizontal="center"/>
    </xf>
    <xf numFmtId="0" fontId="3" fillId="10" borderId="2" xfId="0" applyNumberFormat="1" applyFont="1" applyFill="1" applyBorder="1" applyAlignment="1" applyProtection="1">
      <alignment horizontal="center"/>
    </xf>
    <xf numFmtId="0" fontId="0" fillId="11" borderId="2" xfId="0" applyNumberFormat="1" applyFill="1" applyBorder="1" applyAlignment="1" applyProtection="1">
      <alignment horizontal="center"/>
    </xf>
    <xf numFmtId="0" fontId="3" fillId="11" borderId="2" xfId="0" applyNumberFormat="1" applyFont="1" applyFill="1" applyBorder="1" applyAlignment="1" applyProtection="1">
      <alignment horizontal="center"/>
    </xf>
    <xf numFmtId="0" fontId="0" fillId="12" borderId="2" xfId="0" applyNumberFormat="1" applyFill="1" applyBorder="1" applyAlignment="1" applyProtection="1">
      <alignment horizontal="center"/>
    </xf>
    <xf numFmtId="0" fontId="3" fillId="12" borderId="2" xfId="0" applyNumberFormat="1" applyFont="1" applyFill="1" applyBorder="1" applyAlignment="1" applyProtection="1">
      <alignment horizontal="center"/>
    </xf>
    <xf numFmtId="0" fontId="0" fillId="13" borderId="2" xfId="0" applyNumberForma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3" fillId="8" borderId="2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3" fillId="5" borderId="2" xfId="0" applyNumberFormat="1" applyFont="1" applyFill="1" applyBorder="1" applyAlignment="1" applyProtection="1">
      <alignment horizontal="center"/>
    </xf>
    <xf numFmtId="0" fontId="3" fillId="6" borderId="2" xfId="0" applyNumberFormat="1" applyFont="1" applyFill="1" applyBorder="1" applyAlignment="1" applyProtection="1">
      <alignment horizontal="center"/>
    </xf>
    <xf numFmtId="0" fontId="3" fillId="7" borderId="2" xfId="0" applyNumberFormat="1" applyFont="1" applyFill="1" applyBorder="1" applyAlignment="1" applyProtection="1">
      <alignment horizontal="center"/>
    </xf>
    <xf numFmtId="0" fontId="0" fillId="0" borderId="0" xfId="0" applyBorder="1"/>
    <xf numFmtId="49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49" fontId="0" fillId="0" borderId="1" xfId="0" applyNumberFormat="1" applyBorder="1"/>
    <xf numFmtId="0" fontId="2" fillId="0" borderId="1" xfId="0" applyNumberFormat="1" applyFont="1" applyFill="1" applyBorder="1" applyAlignment="1" applyProtection="1">
      <alignment horizontal="center"/>
    </xf>
    <xf numFmtId="0" fontId="0" fillId="0" borderId="1" xfId="0" applyBorder="1"/>
    <xf numFmtId="0" fontId="4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49" fontId="0" fillId="0" borderId="0" xfId="0" applyNumberFormat="1" applyFill="1" applyBorder="1"/>
    <xf numFmtId="0" fontId="0" fillId="5" borderId="4" xfId="0" applyNumberFormat="1" applyFill="1" applyBorder="1" applyAlignment="1" applyProtection="1">
      <alignment horizontal="center"/>
    </xf>
    <xf numFmtId="0" fontId="0" fillId="14" borderId="2" xfId="0" applyNumberFormat="1" applyFill="1" applyBorder="1" applyAlignment="1" applyProtection="1">
      <alignment horizontal="center"/>
    </xf>
    <xf numFmtId="0" fontId="4" fillId="10" borderId="2" xfId="0" applyNumberFormat="1" applyFont="1" applyFill="1" applyBorder="1" applyAlignment="1" applyProtection="1">
      <alignment horizontal="center"/>
    </xf>
    <xf numFmtId="0" fontId="0" fillId="15" borderId="4" xfId="0" applyNumberFormat="1" applyFill="1" applyBorder="1" applyAlignment="1" applyProtection="1">
      <alignment horizontal="center"/>
    </xf>
    <xf numFmtId="0" fontId="0" fillId="15" borderId="2" xfId="0" applyNumberFormat="1" applyFill="1" applyBorder="1" applyAlignment="1" applyProtection="1">
      <alignment horizontal="center"/>
    </xf>
    <xf numFmtId="0" fontId="0" fillId="16" borderId="4" xfId="0" applyNumberFormat="1" applyFill="1" applyBorder="1" applyAlignment="1" applyProtection="1">
      <alignment horizontal="center"/>
    </xf>
    <xf numFmtId="0" fontId="0" fillId="16" borderId="2" xfId="0" applyNumberFormat="1" applyFill="1" applyBorder="1" applyAlignment="1" applyProtection="1">
      <alignment horizontal="center"/>
    </xf>
    <xf numFmtId="0" fontId="0" fillId="4" borderId="4" xfId="0" applyNumberFormat="1" applyFill="1" applyBorder="1" applyAlignment="1" applyProtection="1">
      <alignment horizontal="center"/>
    </xf>
    <xf numFmtId="0" fontId="5" fillId="11" borderId="2" xfId="0" applyNumberFormat="1" applyFont="1" applyFill="1" applyBorder="1" applyAlignment="1" applyProtection="1">
      <alignment horizontal="center"/>
    </xf>
    <xf numFmtId="0" fontId="5" fillId="10" borderId="2" xfId="0" applyNumberFormat="1" applyFont="1" applyFill="1" applyBorder="1" applyAlignment="1" applyProtection="1">
      <alignment horizontal="center"/>
    </xf>
    <xf numFmtId="0" fontId="6" fillId="7" borderId="2" xfId="0" applyNumberFormat="1" applyFont="1" applyFill="1" applyBorder="1" applyAlignment="1" applyProtection="1">
      <alignment horizontal="center"/>
    </xf>
    <xf numFmtId="0" fontId="5" fillId="12" borderId="2" xfId="0" applyNumberFormat="1" applyFont="1" applyFill="1" applyBorder="1" applyAlignment="1" applyProtection="1">
      <alignment horizontal="center"/>
    </xf>
    <xf numFmtId="0" fontId="5" fillId="7" borderId="2" xfId="0" applyNumberFormat="1" applyFont="1" applyFill="1" applyBorder="1" applyAlignment="1" applyProtection="1">
      <alignment horizontal="center"/>
    </xf>
    <xf numFmtId="0" fontId="0" fillId="16" borderId="0" xfId="0" applyFill="1" applyBorder="1"/>
    <xf numFmtId="0" fontId="0" fillId="15" borderId="2" xfId="0" applyFill="1" applyBorder="1"/>
    <xf numFmtId="2" fontId="0" fillId="12" borderId="2" xfId="0" applyNumberFormat="1" applyFill="1" applyBorder="1"/>
    <xf numFmtId="0" fontId="0" fillId="17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7" borderId="2" xfId="0" applyFill="1" applyBorder="1"/>
    <xf numFmtId="2" fontId="0" fillId="7" borderId="2" xfId="0" applyNumberFormat="1" applyFill="1" applyBorder="1"/>
    <xf numFmtId="0" fontId="0" fillId="12" borderId="2" xfId="0" applyFill="1" applyBorder="1"/>
    <xf numFmtId="0" fontId="0" fillId="8" borderId="2" xfId="0" applyFill="1" applyBorder="1"/>
    <xf numFmtId="2" fontId="0" fillId="0" borderId="0" xfId="0" applyNumberFormat="1" applyBorder="1"/>
    <xf numFmtId="0" fontId="2" fillId="0" borderId="5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/>
    </xf>
    <xf numFmtId="0" fontId="2" fillId="3" borderId="6" xfId="0" applyNumberFormat="1" applyFont="1" applyFill="1" applyBorder="1" applyAlignment="1" applyProtection="1">
      <alignment horizontal="center"/>
    </xf>
    <xf numFmtId="2" fontId="2" fillId="3" borderId="6" xfId="0" applyNumberFormat="1" applyFont="1" applyFill="1" applyBorder="1" applyAlignment="1" applyProtection="1">
      <alignment horizontal="center"/>
    </xf>
    <xf numFmtId="0" fontId="2" fillId="3" borderId="7" xfId="0" applyNumberFormat="1" applyFont="1" applyFill="1" applyBorder="1" applyAlignment="1" applyProtection="1">
      <alignment horizontal="center"/>
    </xf>
    <xf numFmtId="0" fontId="0" fillId="0" borderId="9" xfId="0" applyBorder="1"/>
    <xf numFmtId="0" fontId="0" fillId="7" borderId="10" xfId="0" applyNumberFormat="1" applyFill="1" applyBorder="1" applyAlignment="1" applyProtection="1">
      <alignment horizontal="center"/>
    </xf>
    <xf numFmtId="0" fontId="0" fillId="0" borderId="11" xfId="0" applyBorder="1"/>
    <xf numFmtId="0" fontId="0" fillId="8" borderId="10" xfId="0" applyNumberFormat="1" applyFill="1" applyBorder="1" applyAlignment="1" applyProtection="1">
      <alignment horizontal="center"/>
    </xf>
    <xf numFmtId="0" fontId="0" fillId="6" borderId="10" xfId="0" applyNumberFormat="1" applyFill="1" applyBorder="1" applyAlignment="1" applyProtection="1">
      <alignment horizontal="center"/>
    </xf>
    <xf numFmtId="0" fontId="0" fillId="12" borderId="10" xfId="0" applyNumberFormat="1" applyFill="1" applyBorder="1" applyAlignment="1" applyProtection="1">
      <alignment horizontal="center"/>
    </xf>
    <xf numFmtId="0" fontId="0" fillId="5" borderId="10" xfId="0" applyNumberFormat="1" applyFill="1" applyBorder="1" applyAlignment="1" applyProtection="1">
      <alignment horizontal="center"/>
    </xf>
    <xf numFmtId="0" fontId="0" fillId="11" borderId="10" xfId="0" applyNumberFormat="1" applyFill="1" applyBorder="1" applyAlignment="1" applyProtection="1">
      <alignment horizontal="center"/>
    </xf>
    <xf numFmtId="0" fontId="0" fillId="10" borderId="10" xfId="0" applyNumberFormat="1" applyFill="1" applyBorder="1" applyAlignment="1" applyProtection="1">
      <alignment horizontal="center"/>
    </xf>
    <xf numFmtId="0" fontId="0" fillId="15" borderId="10" xfId="0" applyNumberFormat="1" applyFill="1" applyBorder="1" applyAlignment="1" applyProtection="1">
      <alignment horizontal="center"/>
    </xf>
    <xf numFmtId="0" fontId="0" fillId="0" borderId="13" xfId="0" applyBorder="1"/>
    <xf numFmtId="0" fontId="0" fillId="18" borderId="2" xfId="0" applyNumberFormat="1" applyFill="1" applyBorder="1" applyAlignment="1" applyProtection="1">
      <alignment horizontal="center"/>
    </xf>
    <xf numFmtId="2" fontId="0" fillId="12" borderId="4" xfId="0" applyNumberFormat="1" applyFill="1" applyBorder="1"/>
    <xf numFmtId="0" fontId="0" fillId="15" borderId="8" xfId="0" applyNumberFormat="1" applyFill="1" applyBorder="1" applyAlignment="1" applyProtection="1">
      <alignment horizontal="center"/>
    </xf>
    <xf numFmtId="0" fontId="0" fillId="15" borderId="4" xfId="0" applyFill="1" applyBorder="1"/>
    <xf numFmtId="0" fontId="0" fillId="19" borderId="10" xfId="0" applyNumberFormat="1" applyFill="1" applyBorder="1" applyAlignment="1" applyProtection="1"/>
    <xf numFmtId="0" fontId="0" fillId="19" borderId="2" xfId="0" applyNumberFormat="1" applyFill="1" applyBorder="1" applyAlignment="1" applyProtection="1">
      <alignment horizontal="center"/>
    </xf>
    <xf numFmtId="0" fontId="0" fillId="19" borderId="2" xfId="0" applyNumberFormat="1" applyFill="1" applyBorder="1" applyAlignment="1" applyProtection="1"/>
    <xf numFmtId="0" fontId="0" fillId="19" borderId="2" xfId="0" applyFill="1" applyBorder="1"/>
    <xf numFmtId="0" fontId="0" fillId="7" borderId="12" xfId="0" applyNumberFormat="1" applyFill="1" applyBorder="1" applyAlignment="1" applyProtection="1">
      <alignment horizontal="center"/>
    </xf>
    <xf numFmtId="0" fontId="0" fillId="7" borderId="3" xfId="0" applyNumberFormat="1" applyFill="1" applyBorder="1" applyAlignment="1" applyProtection="1">
      <alignment horizontal="center"/>
    </xf>
    <xf numFmtId="0" fontId="0" fillId="14" borderId="3" xfId="0" applyNumberFormat="1" applyFill="1" applyBorder="1" applyAlignment="1" applyProtection="1">
      <alignment horizontal="center"/>
    </xf>
    <xf numFmtId="0" fontId="3" fillId="7" borderId="3" xfId="0" applyNumberFormat="1" applyFont="1" applyFill="1" applyBorder="1" applyAlignment="1" applyProtection="1">
      <alignment horizontal="center"/>
    </xf>
    <xf numFmtId="0" fontId="0" fillId="7" borderId="3" xfId="0" applyFill="1" applyBorder="1"/>
    <xf numFmtId="2" fontId="0" fillId="7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Can</a:t>
            </a:r>
            <a:r>
              <a:rPr lang="en-US" sz="2400" baseline="0"/>
              <a:t> Fish Cross Your Street?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E-4611-A514-AA8309EBE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BE-4611-A514-AA8309EBE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BE-4611-A514-AA8309EBEBF9}"/>
              </c:ext>
            </c:extLst>
          </c:dPt>
          <c:dLbls>
            <c:dLbl>
              <c:idx val="0"/>
              <c:layout>
                <c:manualLayout>
                  <c:x val="-7.9809251550562552E-2"/>
                  <c:y val="0.130202396248586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BE-4611-A514-AA8309EBEBF9}"/>
                </c:ext>
              </c:extLst>
            </c:dLbl>
            <c:dLbl>
              <c:idx val="1"/>
              <c:layout>
                <c:manualLayout>
                  <c:x val="7.7314308641356064E-2"/>
                  <c:y val="-0.204012508373691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BE-4611-A514-AA8309EBEBF9}"/>
                </c:ext>
              </c:extLst>
            </c:dLbl>
            <c:dLbl>
              <c:idx val="2"/>
              <c:layout>
                <c:manualLayout>
                  <c:x val="4.8498085828443338E-2"/>
                  <c:y val="0.135383103262719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BE-4611-A514-AA8309EBEB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Coarse!$V$4:$X$4</c:f>
              <c:strCache>
                <c:ptCount val="3"/>
                <c:pt idx="0">
                  <c:v>Fully Crossable</c:v>
                </c:pt>
                <c:pt idx="1">
                  <c:v>Semi-Restrictive</c:v>
                </c:pt>
                <c:pt idx="2">
                  <c:v>Not Crossable</c:v>
                </c:pt>
              </c:strCache>
            </c:strRef>
          </c:cat>
          <c:val>
            <c:numRef>
              <c:f>Coarse!$V$5:$X$5</c:f>
              <c:numCache>
                <c:formatCode>General</c:formatCode>
                <c:ptCount val="3"/>
                <c:pt idx="0">
                  <c:v>15</c:v>
                </c:pt>
                <c:pt idx="1">
                  <c:v>65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BE-4611-A514-AA8309EBEB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401942591570967E-2"/>
          <c:y val="0.82739350311336624"/>
          <c:w val="0.88781182606951203"/>
          <c:h val="0.15168599479458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ysClr val="windowText" lastClr="000000"/>
                </a:solidFill>
              </a:rPr>
              <a:t>Road Crossings Blocking Aquatic Wildlife Passage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2-417E-B6E5-578A839D37C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2-417E-B6E5-578A839D37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2-417E-B6E5-578A839D37C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2-417E-B6E5-578A839D37C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2-417E-B6E5-578A839D3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'Numeric Scoring'!$AH$2:$AH$6</c:f>
              <c:strCache>
                <c:ptCount val="5"/>
                <c:pt idx="0">
                  <c:v>No Barrier</c:v>
                </c:pt>
                <c:pt idx="1">
                  <c:v>Insignificant Barrier</c:v>
                </c:pt>
                <c:pt idx="2">
                  <c:v>Minor Barrier</c:v>
                </c:pt>
                <c:pt idx="3">
                  <c:v>Moderate Barrier</c:v>
                </c:pt>
                <c:pt idx="4">
                  <c:v>Signifcant Barrier</c:v>
                </c:pt>
              </c:strCache>
            </c:strRef>
          </c:cat>
          <c:val>
            <c:numRef>
              <c:f>'Numeric Scoring'!$AI$2:$AI$6</c:f>
              <c:numCache>
                <c:formatCode>General</c:formatCode>
                <c:ptCount val="5"/>
                <c:pt idx="0">
                  <c:v>1</c:v>
                </c:pt>
                <c:pt idx="1">
                  <c:v>35</c:v>
                </c:pt>
                <c:pt idx="2">
                  <c:v>38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62-417E-B6E5-578A839D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224080"/>
        <c:axId val="1701316384"/>
      </c:barChart>
      <c:catAx>
        <c:axId val="1787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Barrier 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6384"/>
        <c:crossesAt val="0"/>
        <c:auto val="1"/>
        <c:lblAlgn val="ctr"/>
        <c:lblOffset val="100"/>
        <c:noMultiLvlLbl val="0"/>
      </c:catAx>
      <c:valAx>
        <c:axId val="1701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Number of Crossings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408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C954A3-47B1-4F50-B80F-B7820C1FD041}">
  <sheetPr/>
  <sheetViews>
    <sheetView zoomScale="70" workbookViewId="0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7</xdr:row>
      <xdr:rowOff>7620</xdr:rowOff>
    </xdr:from>
    <xdr:to>
      <xdr:col>29</xdr:col>
      <xdr:colOff>152400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071" cy="6241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F542F-47E9-420C-8CCE-9BA718C55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opLeftCell="Q1" workbookViewId="0">
      <pane ySplit="1" topLeftCell="A2" activePane="bottomLeft" state="frozen"/>
      <selection pane="bottomLeft" activeCell="Y7" sqref="Y7"/>
    </sheetView>
  </sheetViews>
  <sheetFormatPr defaultRowHeight="14.5" x14ac:dyDescent="0.35"/>
  <cols>
    <col min="1" max="1" width="24.36328125" customWidth="1"/>
    <col min="2" max="2" width="16.36328125" style="1" customWidth="1"/>
    <col min="3" max="3" width="15.54296875" customWidth="1"/>
    <col min="4" max="4" width="14.6328125" style="1" customWidth="1"/>
    <col min="5" max="5" width="16.6328125" customWidth="1"/>
    <col min="6" max="6" width="22" style="1" customWidth="1"/>
    <col min="7" max="7" width="22.6328125" customWidth="1"/>
    <col min="8" max="8" width="19.90625" style="1" customWidth="1"/>
    <col min="9" max="9" width="22.90625" customWidth="1"/>
    <col min="10" max="10" width="22.08984375" style="1" customWidth="1"/>
    <col min="11" max="11" width="20.36328125" customWidth="1"/>
    <col min="12" max="12" width="18.36328125" style="1" customWidth="1"/>
    <col min="13" max="13" width="17.54296875" customWidth="1"/>
    <col min="14" max="14" width="22.6328125" customWidth="1"/>
    <col min="15" max="15" width="23.453125" customWidth="1"/>
    <col min="16" max="16" width="28.6328125" customWidth="1"/>
    <col min="17" max="17" width="17.6328125" customWidth="1"/>
    <col min="18" max="18" width="16.90625" customWidth="1"/>
    <col min="19" max="19" width="17.6328125" customWidth="1"/>
    <col min="20" max="20" width="18.6328125" customWidth="1"/>
    <col min="21" max="21" width="9.90625" customWidth="1"/>
    <col min="22" max="22" width="6.90625" customWidth="1"/>
    <col min="23" max="23" width="11.453125" customWidth="1"/>
    <col min="24" max="24" width="16" customWidth="1"/>
    <col min="25" max="25" width="23.36328125" customWidth="1"/>
  </cols>
  <sheetData>
    <row r="1" spans="1:25" s="2" customFormat="1" ht="15" thickBot="1" x14ac:dyDescent="0.4">
      <c r="A1" s="2" t="s">
        <v>8</v>
      </c>
      <c r="B1" s="5" t="s">
        <v>9</v>
      </c>
      <c r="C1" s="2" t="s">
        <v>1</v>
      </c>
      <c r="D1" s="5" t="s">
        <v>10</v>
      </c>
      <c r="E1" s="2" t="s">
        <v>0</v>
      </c>
      <c r="F1" s="5" t="s">
        <v>11</v>
      </c>
      <c r="G1" s="2" t="s">
        <v>2</v>
      </c>
      <c r="H1" s="5" t="s">
        <v>12</v>
      </c>
      <c r="I1" s="2" t="s">
        <v>49</v>
      </c>
      <c r="J1" s="5" t="s">
        <v>50</v>
      </c>
      <c r="K1" s="2" t="s">
        <v>3</v>
      </c>
      <c r="L1" s="5" t="s">
        <v>13</v>
      </c>
      <c r="M1" s="2" t="s">
        <v>4</v>
      </c>
      <c r="N1" s="5" t="s">
        <v>14</v>
      </c>
      <c r="O1" s="2" t="s">
        <v>5</v>
      </c>
      <c r="P1" s="5" t="s">
        <v>15</v>
      </c>
      <c r="Q1" s="2" t="s">
        <v>6</v>
      </c>
      <c r="R1" s="5" t="s">
        <v>16</v>
      </c>
      <c r="S1" s="2" t="s">
        <v>7</v>
      </c>
      <c r="T1" s="5" t="s">
        <v>17</v>
      </c>
      <c r="U1" s="2" t="s">
        <v>21</v>
      </c>
      <c r="V1" s="2" t="s">
        <v>22</v>
      </c>
      <c r="W1" s="2" t="s">
        <v>23</v>
      </c>
      <c r="X1" s="2" t="s">
        <v>19</v>
      </c>
      <c r="Y1" s="2" t="s">
        <v>20</v>
      </c>
    </row>
    <row r="2" spans="1:25" x14ac:dyDescent="0.35">
      <c r="A2" t="s">
        <v>34</v>
      </c>
      <c r="B2" s="6"/>
      <c r="C2" t="s">
        <v>39</v>
      </c>
      <c r="D2" s="6">
        <f>IF(C2="At_Stream_Grade",1,IF(C2="Inlet_Drop",0,IF(C2="Perched",0,IF(C2="Clogged",1,IF(C2="unknown",1,"")))))</f>
        <v>1</v>
      </c>
      <c r="E2" t="s">
        <v>43</v>
      </c>
      <c r="F2" s="6">
        <f>IF(E2="none",1,IF(E2="baffles/weirs",0,IF(E2="supports",0.8,IF(E2="other",1,""))))</f>
        <v>1</v>
      </c>
      <c r="G2" t="s">
        <v>48</v>
      </c>
      <c r="H2" s="6">
        <f>IF(G2="extensive",0,IF(G2="Not_Extensive",0.5,IF(G2="none",1,"")))</f>
        <v>0</v>
      </c>
      <c r="I2" t="s">
        <v>43</v>
      </c>
      <c r="J2" s="6">
        <f>IF(I2="none",1,IF(I2="minor",0.8,IF(I2="moderate",0.5,IF(I2="severe",0,""))))</f>
        <v>1</v>
      </c>
      <c r="K2" t="s">
        <v>52</v>
      </c>
      <c r="L2" s="6">
        <f>IF(K2="large",0,IF(K2="small",0.8,IF(K2="none",1,"")))</f>
        <v>0</v>
      </c>
      <c r="M2" t="s">
        <v>43</v>
      </c>
      <c r="N2" s="6">
        <f>IF(M2="none",0,IF(M2=0.25,0.3,IF(M2=0.5,0.5,IF(M2=0.75,0.7,IF(M2=1,1,"")))))</f>
        <v>0</v>
      </c>
      <c r="O2" t="s">
        <v>43</v>
      </c>
      <c r="P2" s="6">
        <f>IF(O2="none",0,IF(O2="not appropriate",0.25,IF(O2="contrasting",0.75,IF(O2="comparable",1,""))))</f>
        <v>0</v>
      </c>
      <c r="Q2" t="s">
        <v>32</v>
      </c>
      <c r="R2" s="6">
        <f>IF(Q2="No_Deeper",0.5,IF(Q2="No_Shallower",0,IF(Q2="Yes",1,IF(Q2="dry (stream also dry)",1,""))))</f>
        <v>0.5</v>
      </c>
      <c r="S2" t="s">
        <v>29</v>
      </c>
      <c r="T2" s="6">
        <f>IF(S2="No_Faster",0,IF(S2="No_Slower",0.5,IF(S2="Yes",1,IF(S2="dry (stream also dry)",1,""))))</f>
        <v>0</v>
      </c>
      <c r="X2">
        <f>SUM(B2*0.09,D2*0.88,F2*0.032,H2*0.037,J2*0.135,L2*0.071,N2*0.57,P2*0.07,R2*0.082,T2*0.08)</f>
        <v>1.0880000000000001</v>
      </c>
      <c r="Y2">
        <f>MIN(X2,W2)</f>
        <v>1.0880000000000001</v>
      </c>
    </row>
    <row r="3" spans="1:25" x14ac:dyDescent="0.35">
      <c r="A3" t="s">
        <v>35</v>
      </c>
      <c r="B3" s="6">
        <f t="shared" ref="B3:B65" si="0">IF(A3="severe",0,IF(A3="moderate",0.5,IF(A3="Spans_Only_Bankfull",0.9,IF(A3="Spans_Full_Channel_Banks",1,""))))</f>
        <v>0.5</v>
      </c>
      <c r="C3" t="s">
        <v>38</v>
      </c>
      <c r="D3" s="6">
        <f t="shared" ref="D3:D66" si="1">IF(C3="At_Stream_Grade",1,IF(C3="Inlet_Drop",0,IF(C3="Perched",0,IF(C3="Clogged",1,IF(C3="unknown",1,"")))))</f>
        <v>0</v>
      </c>
      <c r="E3" t="s">
        <v>44</v>
      </c>
      <c r="F3" s="6">
        <f t="shared" ref="F3:F66" si="2">IF(E3="none",1,IF(E3="baffles/weirs",0,IF(E3="supports",0.8,IF(E3="other",1,""))))</f>
        <v>0</v>
      </c>
      <c r="G3" t="s">
        <v>47</v>
      </c>
      <c r="H3" s="6">
        <f t="shared" ref="H3:H66" si="3">IF(G3="extensive",0,IF(G3="Not_Extensive",0.5,IF(G3="none",1,"")))</f>
        <v>0.5</v>
      </c>
      <c r="I3" t="s">
        <v>51</v>
      </c>
      <c r="J3" s="6">
        <f t="shared" ref="J3:J66" si="4">IF(I3="none",1,IF(I3="minor",0.8,IF(I3="moderate",0.5,IF(I3="severe",0,""))))</f>
        <v>0.8</v>
      </c>
      <c r="K3" t="s">
        <v>53</v>
      </c>
      <c r="L3" s="6">
        <f t="shared" ref="L3:L66" si="5">IF(K3="large",0,IF(K3="small",0.8,IF(K3="none",1,"")))</f>
        <v>0.8</v>
      </c>
      <c r="M3" s="4">
        <v>0.25</v>
      </c>
      <c r="N3" s="6">
        <f t="shared" ref="N3:N66" si="6">IF(M3="none",0,IF(M3=0.25,0.3,IF(M3=0.5,0.5,IF(M3=0.75,0.7,IF(M3=1,1,"")))))</f>
        <v>0.3</v>
      </c>
      <c r="O3" t="s">
        <v>56</v>
      </c>
      <c r="P3" s="6">
        <f t="shared" ref="P3:P66" si="7">IF(O3="none",0,IF(O3="not appropriate",0.25,IF(O3="contrasting",0.75,IF(O3="comparable",1,""))))</f>
        <v>0.25</v>
      </c>
      <c r="Q3" t="s">
        <v>33</v>
      </c>
      <c r="R3" s="6">
        <f t="shared" ref="R3:R66" si="8">IF(Q3="No_Deeper",0.5,IF(Q3="No_Shallower",0,IF(Q3="Yes",1,IF(Q3="dry (stream also dry)",1,""))))</f>
        <v>0</v>
      </c>
      <c r="S3" t="s">
        <v>30</v>
      </c>
      <c r="T3" s="6">
        <f t="shared" ref="T3:T66" si="9">IF(S3="No_Faster",0,IF(S3="No_Slower",0.5,IF(S3="Yes",1,IF(S3="dry (stream also dry)",1,""))))</f>
        <v>0.5</v>
      </c>
    </row>
    <row r="4" spans="1:25" x14ac:dyDescent="0.35">
      <c r="A4" t="s">
        <v>36</v>
      </c>
      <c r="B4" s="6">
        <f t="shared" si="0"/>
        <v>0.9</v>
      </c>
      <c r="C4" t="s">
        <v>42</v>
      </c>
      <c r="D4" s="6">
        <f t="shared" si="1"/>
        <v>0</v>
      </c>
      <c r="E4" t="s">
        <v>45</v>
      </c>
      <c r="F4" s="6">
        <f t="shared" si="2"/>
        <v>0.8</v>
      </c>
      <c r="G4" t="s">
        <v>43</v>
      </c>
      <c r="H4" s="6">
        <f t="shared" si="3"/>
        <v>1</v>
      </c>
      <c r="I4" t="s">
        <v>35</v>
      </c>
      <c r="J4" s="6">
        <f t="shared" si="4"/>
        <v>0.5</v>
      </c>
      <c r="K4" t="s">
        <v>43</v>
      </c>
      <c r="L4" s="6">
        <f t="shared" si="5"/>
        <v>1</v>
      </c>
      <c r="M4" s="4">
        <v>0.5</v>
      </c>
      <c r="N4" s="6">
        <f t="shared" si="6"/>
        <v>0.5</v>
      </c>
      <c r="O4" t="s">
        <v>55</v>
      </c>
      <c r="P4" s="6">
        <f t="shared" si="7"/>
        <v>0.75</v>
      </c>
      <c r="Q4" t="s">
        <v>31</v>
      </c>
      <c r="R4" s="6">
        <f t="shared" si="8"/>
        <v>1</v>
      </c>
      <c r="S4" t="s">
        <v>31</v>
      </c>
      <c r="T4" s="6">
        <f t="shared" si="9"/>
        <v>1</v>
      </c>
    </row>
    <row r="5" spans="1:25" ht="15" thickBot="1" x14ac:dyDescent="0.4">
      <c r="A5" t="s">
        <v>37</v>
      </c>
      <c r="B5" s="6">
        <f t="shared" si="0"/>
        <v>1</v>
      </c>
      <c r="C5" t="s">
        <v>40</v>
      </c>
      <c r="D5" s="6">
        <f t="shared" si="1"/>
        <v>1</v>
      </c>
      <c r="E5" t="s">
        <v>46</v>
      </c>
      <c r="F5" s="6">
        <f t="shared" si="2"/>
        <v>1</v>
      </c>
      <c r="G5" s="7" t="s">
        <v>2</v>
      </c>
      <c r="H5" s="6" t="str">
        <f t="shared" si="3"/>
        <v/>
      </c>
      <c r="I5" t="s">
        <v>34</v>
      </c>
      <c r="J5" s="6">
        <f t="shared" si="4"/>
        <v>0</v>
      </c>
      <c r="K5" s="7" t="s">
        <v>284</v>
      </c>
      <c r="L5" s="6" t="str">
        <f t="shared" si="5"/>
        <v/>
      </c>
      <c r="M5" s="4">
        <v>0.75</v>
      </c>
      <c r="N5" s="6">
        <f t="shared" si="6"/>
        <v>0.7</v>
      </c>
      <c r="O5" t="s">
        <v>54</v>
      </c>
      <c r="P5" s="6">
        <f t="shared" si="7"/>
        <v>1</v>
      </c>
      <c r="Q5" t="s">
        <v>18</v>
      </c>
      <c r="R5" s="6">
        <f t="shared" si="8"/>
        <v>1</v>
      </c>
      <c r="S5" t="s">
        <v>18</v>
      </c>
      <c r="T5" s="6">
        <f t="shared" si="9"/>
        <v>1</v>
      </c>
    </row>
    <row r="6" spans="1:25" ht="15" thickBot="1" x14ac:dyDescent="0.4">
      <c r="A6" s="7" t="s">
        <v>8</v>
      </c>
      <c r="B6" s="6" t="str">
        <f t="shared" si="0"/>
        <v/>
      </c>
      <c r="C6" t="s">
        <v>41</v>
      </c>
      <c r="D6" s="6">
        <f t="shared" si="1"/>
        <v>1</v>
      </c>
      <c r="E6" s="7" t="s">
        <v>285</v>
      </c>
      <c r="F6" s="6" t="str">
        <f t="shared" si="2"/>
        <v/>
      </c>
      <c r="G6" s="46" t="s">
        <v>43</v>
      </c>
      <c r="H6" s="6">
        <f t="shared" si="3"/>
        <v>1</v>
      </c>
      <c r="I6" s="7" t="s">
        <v>287</v>
      </c>
      <c r="J6" s="6" t="str">
        <f t="shared" si="4"/>
        <v/>
      </c>
      <c r="K6" s="44" t="s">
        <v>53</v>
      </c>
      <c r="L6" s="6">
        <f t="shared" si="5"/>
        <v>0.8</v>
      </c>
      <c r="M6" s="3">
        <v>1</v>
      </c>
      <c r="N6" s="6">
        <f t="shared" si="6"/>
        <v>1</v>
      </c>
      <c r="O6" s="7" t="s">
        <v>275</v>
      </c>
      <c r="P6" s="6" t="str">
        <f t="shared" si="7"/>
        <v/>
      </c>
      <c r="Q6" s="7" t="s">
        <v>281</v>
      </c>
      <c r="R6" s="6" t="str">
        <f t="shared" si="8"/>
        <v/>
      </c>
      <c r="S6" s="7" t="s">
        <v>282</v>
      </c>
      <c r="T6" s="6" t="str">
        <f t="shared" si="9"/>
        <v/>
      </c>
    </row>
    <row r="7" spans="1:25" ht="15" thickBot="1" x14ac:dyDescent="0.4">
      <c r="A7" s="42" t="s">
        <v>34</v>
      </c>
      <c r="B7" s="6">
        <f t="shared" si="0"/>
        <v>0</v>
      </c>
      <c r="C7" s="7" t="s">
        <v>1</v>
      </c>
      <c r="D7" s="6" t="str">
        <f t="shared" si="1"/>
        <v/>
      </c>
      <c r="E7" s="44" t="s">
        <v>43</v>
      </c>
      <c r="F7" s="6">
        <f t="shared" si="2"/>
        <v>1</v>
      </c>
      <c r="G7" s="8" t="s">
        <v>43</v>
      </c>
      <c r="H7" s="6">
        <f t="shared" si="3"/>
        <v>1</v>
      </c>
      <c r="I7" s="44" t="s">
        <v>43</v>
      </c>
      <c r="J7" s="6">
        <f t="shared" si="4"/>
        <v>1</v>
      </c>
      <c r="K7" s="45" t="s">
        <v>53</v>
      </c>
      <c r="L7" s="6">
        <f t="shared" si="5"/>
        <v>0.8</v>
      </c>
      <c r="M7" s="7" t="s">
        <v>270</v>
      </c>
      <c r="N7" s="6" t="str">
        <f t="shared" si="6"/>
        <v/>
      </c>
      <c r="O7" s="44" t="s">
        <v>43</v>
      </c>
      <c r="P7" s="6">
        <f t="shared" si="7"/>
        <v>0</v>
      </c>
      <c r="Q7" s="44" t="s">
        <v>31</v>
      </c>
      <c r="R7" s="6">
        <f t="shared" si="8"/>
        <v>1</v>
      </c>
      <c r="S7" s="44" t="s">
        <v>31</v>
      </c>
      <c r="T7" s="6">
        <f t="shared" si="9"/>
        <v>1</v>
      </c>
    </row>
    <row r="8" spans="1:25" x14ac:dyDescent="0.35">
      <c r="A8" s="43" t="s">
        <v>34</v>
      </c>
      <c r="B8" s="6">
        <f t="shared" si="0"/>
        <v>0</v>
      </c>
      <c r="C8" s="46" t="s">
        <v>39</v>
      </c>
      <c r="D8" s="6">
        <f t="shared" si="1"/>
        <v>1</v>
      </c>
      <c r="E8" s="45" t="s">
        <v>43</v>
      </c>
      <c r="F8" s="6">
        <f t="shared" si="2"/>
        <v>1</v>
      </c>
      <c r="G8" s="8" t="s">
        <v>43</v>
      </c>
      <c r="H8" s="6">
        <f t="shared" si="3"/>
        <v>1</v>
      </c>
      <c r="I8" s="45" t="s">
        <v>43</v>
      </c>
      <c r="J8" s="6">
        <f t="shared" si="4"/>
        <v>1</v>
      </c>
      <c r="K8" s="45" t="s">
        <v>43</v>
      </c>
      <c r="L8" s="6">
        <f t="shared" si="5"/>
        <v>1</v>
      </c>
      <c r="M8" s="44" t="s">
        <v>43</v>
      </c>
      <c r="N8" s="6">
        <f t="shared" si="6"/>
        <v>0</v>
      </c>
      <c r="O8" s="45" t="s">
        <v>43</v>
      </c>
      <c r="P8" s="6">
        <f t="shared" si="7"/>
        <v>0</v>
      </c>
      <c r="Q8" s="45" t="s">
        <v>31</v>
      </c>
      <c r="R8" s="6">
        <f t="shared" si="8"/>
        <v>1</v>
      </c>
      <c r="S8" s="45" t="s">
        <v>31</v>
      </c>
      <c r="T8" s="6">
        <f t="shared" si="9"/>
        <v>1</v>
      </c>
    </row>
    <row r="9" spans="1:25" x14ac:dyDescent="0.35">
      <c r="A9" s="43" t="s">
        <v>34</v>
      </c>
      <c r="B9" s="6">
        <f t="shared" si="0"/>
        <v>0</v>
      </c>
      <c r="C9" s="8" t="s">
        <v>39</v>
      </c>
      <c r="D9" s="6">
        <f t="shared" si="1"/>
        <v>1</v>
      </c>
      <c r="E9" s="45" t="s">
        <v>43</v>
      </c>
      <c r="F9" s="6">
        <f t="shared" si="2"/>
        <v>1</v>
      </c>
      <c r="G9" s="8" t="s">
        <v>48</v>
      </c>
      <c r="H9" s="6">
        <f t="shared" si="3"/>
        <v>0</v>
      </c>
      <c r="I9" s="45" t="s">
        <v>43</v>
      </c>
      <c r="J9" s="6">
        <f t="shared" si="4"/>
        <v>1</v>
      </c>
      <c r="K9" s="45" t="s">
        <v>43</v>
      </c>
      <c r="L9" s="6">
        <f t="shared" si="5"/>
        <v>1</v>
      </c>
      <c r="M9" s="45" t="s">
        <v>43</v>
      </c>
      <c r="N9" s="6">
        <f t="shared" si="6"/>
        <v>0</v>
      </c>
      <c r="O9" s="45" t="s">
        <v>54</v>
      </c>
      <c r="P9" s="6">
        <f t="shared" si="7"/>
        <v>1</v>
      </c>
      <c r="Q9" s="45" t="s">
        <v>31</v>
      </c>
      <c r="R9" s="6">
        <f t="shared" si="8"/>
        <v>1</v>
      </c>
      <c r="S9" s="45" t="s">
        <v>31</v>
      </c>
      <c r="T9" s="6">
        <f t="shared" si="9"/>
        <v>1</v>
      </c>
    </row>
    <row r="10" spans="1:25" x14ac:dyDescent="0.35">
      <c r="A10" s="43" t="s">
        <v>35</v>
      </c>
      <c r="B10" s="6">
        <f t="shared" si="0"/>
        <v>0.5</v>
      </c>
      <c r="C10" s="8" t="s">
        <v>39</v>
      </c>
      <c r="D10" s="6">
        <f t="shared" si="1"/>
        <v>1</v>
      </c>
      <c r="E10" s="45" t="s">
        <v>43</v>
      </c>
      <c r="F10" s="6">
        <f t="shared" si="2"/>
        <v>1</v>
      </c>
      <c r="G10" s="9" t="s">
        <v>43</v>
      </c>
      <c r="H10" s="6">
        <f t="shared" si="3"/>
        <v>1</v>
      </c>
      <c r="I10" s="45" t="s">
        <v>35</v>
      </c>
      <c r="J10" s="6">
        <f t="shared" si="4"/>
        <v>0.5</v>
      </c>
      <c r="K10" s="9" t="s">
        <v>53</v>
      </c>
      <c r="L10" s="6">
        <f t="shared" si="5"/>
        <v>0.8</v>
      </c>
      <c r="M10" s="45">
        <v>0.5</v>
      </c>
      <c r="N10" s="6">
        <f t="shared" si="6"/>
        <v>0.5</v>
      </c>
      <c r="O10" s="45" t="s">
        <v>54</v>
      </c>
      <c r="P10" s="6">
        <f t="shared" si="7"/>
        <v>1</v>
      </c>
      <c r="Q10" s="45" t="s">
        <v>31</v>
      </c>
      <c r="R10" s="6">
        <f t="shared" si="8"/>
        <v>1</v>
      </c>
      <c r="S10" s="45" t="s">
        <v>31</v>
      </c>
      <c r="T10" s="6">
        <f t="shared" si="9"/>
        <v>1</v>
      </c>
    </row>
    <row r="11" spans="1:25" x14ac:dyDescent="0.35">
      <c r="A11" s="9" t="s">
        <v>34</v>
      </c>
      <c r="B11" s="6">
        <f t="shared" si="0"/>
        <v>0</v>
      </c>
      <c r="C11" s="8" t="s">
        <v>40</v>
      </c>
      <c r="D11" s="6">
        <f t="shared" si="1"/>
        <v>1</v>
      </c>
      <c r="E11" s="9" t="s">
        <v>43</v>
      </c>
      <c r="F11" s="6">
        <f t="shared" si="2"/>
        <v>1</v>
      </c>
      <c r="G11" s="9" t="s">
        <v>43</v>
      </c>
      <c r="H11" s="6">
        <f t="shared" si="3"/>
        <v>1</v>
      </c>
      <c r="I11" s="9" t="s">
        <v>34</v>
      </c>
      <c r="J11" s="6">
        <f t="shared" si="4"/>
        <v>0</v>
      </c>
      <c r="K11" s="9" t="s">
        <v>53</v>
      </c>
      <c r="L11" s="6">
        <f t="shared" si="5"/>
        <v>0.8</v>
      </c>
      <c r="M11" s="45">
        <v>1</v>
      </c>
      <c r="N11" s="6">
        <f t="shared" si="6"/>
        <v>1</v>
      </c>
      <c r="O11" s="24" t="s">
        <v>43</v>
      </c>
      <c r="P11" s="6">
        <f t="shared" si="7"/>
        <v>0</v>
      </c>
      <c r="Q11" s="9" t="s">
        <v>31</v>
      </c>
      <c r="R11" s="6">
        <f t="shared" si="8"/>
        <v>1</v>
      </c>
      <c r="S11" s="9" t="s">
        <v>283</v>
      </c>
      <c r="T11" s="6">
        <f t="shared" si="9"/>
        <v>0</v>
      </c>
    </row>
    <row r="12" spans="1:25" x14ac:dyDescent="0.35">
      <c r="A12" s="9" t="s">
        <v>34</v>
      </c>
      <c r="B12" s="6">
        <f t="shared" si="0"/>
        <v>0</v>
      </c>
      <c r="C12" s="9" t="s">
        <v>42</v>
      </c>
      <c r="D12" s="6">
        <f t="shared" si="1"/>
        <v>0</v>
      </c>
      <c r="E12" s="9" t="s">
        <v>43</v>
      </c>
      <c r="F12" s="6">
        <f t="shared" si="2"/>
        <v>1</v>
      </c>
      <c r="G12" s="9" t="s">
        <v>47</v>
      </c>
      <c r="H12" s="6">
        <f t="shared" si="3"/>
        <v>0.5</v>
      </c>
      <c r="I12" s="9" t="s">
        <v>43</v>
      </c>
      <c r="J12" s="6">
        <f t="shared" si="4"/>
        <v>1</v>
      </c>
      <c r="K12" s="9" t="s">
        <v>43</v>
      </c>
      <c r="L12" s="6">
        <f t="shared" si="5"/>
        <v>1</v>
      </c>
      <c r="M12" s="9" t="s">
        <v>43</v>
      </c>
      <c r="N12" s="6">
        <f t="shared" si="6"/>
        <v>0</v>
      </c>
      <c r="O12" s="24" t="s">
        <v>43</v>
      </c>
      <c r="P12" s="6">
        <f t="shared" si="7"/>
        <v>0</v>
      </c>
      <c r="Q12" s="9" t="s">
        <v>31</v>
      </c>
      <c r="R12" s="6">
        <f t="shared" si="8"/>
        <v>1</v>
      </c>
      <c r="S12" s="9" t="s">
        <v>283</v>
      </c>
      <c r="T12" s="6">
        <f t="shared" si="9"/>
        <v>0</v>
      </c>
    </row>
    <row r="13" spans="1:25" x14ac:dyDescent="0.35">
      <c r="A13" s="9" t="s">
        <v>35</v>
      </c>
      <c r="B13" s="6">
        <f t="shared" si="0"/>
        <v>0.5</v>
      </c>
      <c r="C13" s="9" t="s">
        <v>42</v>
      </c>
      <c r="D13" s="6">
        <f t="shared" si="1"/>
        <v>0</v>
      </c>
      <c r="E13" s="9" t="s">
        <v>43</v>
      </c>
      <c r="F13" s="6">
        <f t="shared" si="2"/>
        <v>1</v>
      </c>
      <c r="G13" s="9" t="s">
        <v>47</v>
      </c>
      <c r="H13" s="6">
        <f t="shared" si="3"/>
        <v>0.5</v>
      </c>
      <c r="I13" s="9" t="s">
        <v>43</v>
      </c>
      <c r="J13" s="6">
        <f t="shared" si="4"/>
        <v>1</v>
      </c>
      <c r="K13" s="9" t="s">
        <v>43</v>
      </c>
      <c r="L13" s="6">
        <f t="shared" si="5"/>
        <v>1</v>
      </c>
      <c r="M13" s="9" t="s">
        <v>43</v>
      </c>
      <c r="N13" s="6">
        <f t="shared" si="6"/>
        <v>0</v>
      </c>
      <c r="O13" s="9" t="s">
        <v>55</v>
      </c>
      <c r="P13" s="6">
        <f t="shared" si="7"/>
        <v>0.75</v>
      </c>
      <c r="Q13" s="9" t="s">
        <v>31</v>
      </c>
      <c r="R13" s="6">
        <f t="shared" si="8"/>
        <v>1</v>
      </c>
      <c r="S13" s="9" t="s">
        <v>31</v>
      </c>
      <c r="T13" s="6">
        <f t="shared" si="9"/>
        <v>1</v>
      </c>
    </row>
    <row r="14" spans="1:25" x14ac:dyDescent="0.35">
      <c r="A14" s="9" t="s">
        <v>34</v>
      </c>
      <c r="B14" s="6">
        <f t="shared" si="0"/>
        <v>0</v>
      </c>
      <c r="C14" s="9" t="s">
        <v>39</v>
      </c>
      <c r="D14" s="6">
        <f t="shared" si="1"/>
        <v>1</v>
      </c>
      <c r="E14" s="9" t="s">
        <v>43</v>
      </c>
      <c r="F14" s="6">
        <f t="shared" si="2"/>
        <v>1</v>
      </c>
      <c r="G14" s="9" t="s">
        <v>48</v>
      </c>
      <c r="H14" s="6">
        <f t="shared" si="3"/>
        <v>0</v>
      </c>
      <c r="I14" s="9" t="s">
        <v>43</v>
      </c>
      <c r="J14" s="6">
        <f t="shared" si="4"/>
        <v>1</v>
      </c>
      <c r="K14" s="9" t="s">
        <v>43</v>
      </c>
      <c r="L14" s="6">
        <f t="shared" si="5"/>
        <v>1</v>
      </c>
      <c r="M14" s="9">
        <v>1</v>
      </c>
      <c r="N14" s="6">
        <f t="shared" si="6"/>
        <v>1</v>
      </c>
      <c r="O14" s="9" t="s">
        <v>54</v>
      </c>
      <c r="P14" s="6">
        <f t="shared" si="7"/>
        <v>1</v>
      </c>
      <c r="Q14" s="9" t="s">
        <v>31</v>
      </c>
      <c r="R14" s="6">
        <f t="shared" si="8"/>
        <v>1</v>
      </c>
      <c r="S14" s="9" t="s">
        <v>31</v>
      </c>
      <c r="T14" s="6">
        <f t="shared" si="9"/>
        <v>1</v>
      </c>
    </row>
    <row r="15" spans="1:25" x14ac:dyDescent="0.35">
      <c r="A15" s="9" t="s">
        <v>35</v>
      </c>
      <c r="B15" s="6">
        <f t="shared" si="0"/>
        <v>0.5</v>
      </c>
      <c r="C15" s="9" t="s">
        <v>39</v>
      </c>
      <c r="D15" s="6">
        <f t="shared" si="1"/>
        <v>1</v>
      </c>
      <c r="E15" s="9" t="s">
        <v>43</v>
      </c>
      <c r="F15" s="6">
        <f t="shared" si="2"/>
        <v>1</v>
      </c>
      <c r="G15" s="9" t="s">
        <v>43</v>
      </c>
      <c r="H15" s="6">
        <f t="shared" si="3"/>
        <v>1</v>
      </c>
      <c r="I15" s="9" t="s">
        <v>43</v>
      </c>
      <c r="J15" s="6">
        <f t="shared" si="4"/>
        <v>1</v>
      </c>
      <c r="K15" s="9" t="s">
        <v>43</v>
      </c>
      <c r="L15" s="6">
        <f t="shared" si="5"/>
        <v>1</v>
      </c>
      <c r="M15" s="9">
        <v>1</v>
      </c>
      <c r="N15" s="6">
        <f t="shared" si="6"/>
        <v>1</v>
      </c>
      <c r="O15" s="9" t="s">
        <v>54</v>
      </c>
      <c r="P15" s="6">
        <f t="shared" si="7"/>
        <v>1</v>
      </c>
      <c r="Q15" s="9" t="s">
        <v>31</v>
      </c>
      <c r="R15" s="6">
        <f t="shared" si="8"/>
        <v>1</v>
      </c>
      <c r="S15" s="9" t="s">
        <v>31</v>
      </c>
      <c r="T15" s="6">
        <f t="shared" si="9"/>
        <v>1</v>
      </c>
    </row>
    <row r="16" spans="1:25" x14ac:dyDescent="0.35">
      <c r="A16" s="9" t="s">
        <v>35</v>
      </c>
      <c r="B16" s="6">
        <f t="shared" si="0"/>
        <v>0.5</v>
      </c>
      <c r="C16" s="9" t="s">
        <v>39</v>
      </c>
      <c r="D16" s="6">
        <f t="shared" si="1"/>
        <v>1</v>
      </c>
      <c r="E16" s="9" t="s">
        <v>43</v>
      </c>
      <c r="F16" s="6">
        <f t="shared" si="2"/>
        <v>1</v>
      </c>
      <c r="G16" s="9" t="s">
        <v>48</v>
      </c>
      <c r="H16" s="6">
        <f t="shared" si="3"/>
        <v>0</v>
      </c>
      <c r="I16" s="9" t="s">
        <v>43</v>
      </c>
      <c r="J16" s="6">
        <f t="shared" si="4"/>
        <v>1</v>
      </c>
      <c r="K16" s="9" t="s">
        <v>43</v>
      </c>
      <c r="L16" s="6">
        <f t="shared" si="5"/>
        <v>1</v>
      </c>
      <c r="M16" s="9">
        <v>1</v>
      </c>
      <c r="N16" s="6">
        <f t="shared" si="6"/>
        <v>1</v>
      </c>
      <c r="O16" s="9" t="s">
        <v>54</v>
      </c>
      <c r="P16" s="6">
        <f t="shared" si="7"/>
        <v>1</v>
      </c>
      <c r="Q16" s="9" t="s">
        <v>32</v>
      </c>
      <c r="R16" s="6">
        <f t="shared" si="8"/>
        <v>0.5</v>
      </c>
      <c r="S16" s="9" t="s">
        <v>30</v>
      </c>
      <c r="T16" s="6">
        <f t="shared" si="9"/>
        <v>0.5</v>
      </c>
    </row>
    <row r="17" spans="1:20" x14ac:dyDescent="0.35">
      <c r="A17" s="9" t="s">
        <v>34</v>
      </c>
      <c r="B17" s="6">
        <f t="shared" si="0"/>
        <v>0</v>
      </c>
      <c r="C17" s="9" t="s">
        <v>38</v>
      </c>
      <c r="D17" s="6">
        <f t="shared" si="1"/>
        <v>0</v>
      </c>
      <c r="E17" s="9" t="s">
        <v>43</v>
      </c>
      <c r="F17" s="6">
        <f t="shared" si="2"/>
        <v>1</v>
      </c>
      <c r="G17" s="10" t="s">
        <v>48</v>
      </c>
      <c r="H17" s="6">
        <f t="shared" si="3"/>
        <v>0</v>
      </c>
      <c r="I17" s="9" t="s">
        <v>43</v>
      </c>
      <c r="J17" s="6">
        <f t="shared" si="4"/>
        <v>1</v>
      </c>
      <c r="K17" s="10" t="s">
        <v>52</v>
      </c>
      <c r="L17" s="6">
        <f t="shared" si="5"/>
        <v>0</v>
      </c>
      <c r="M17" s="9">
        <v>1</v>
      </c>
      <c r="N17" s="6">
        <f t="shared" si="6"/>
        <v>1</v>
      </c>
      <c r="O17" s="9" t="s">
        <v>54</v>
      </c>
      <c r="P17" s="6">
        <f t="shared" si="7"/>
        <v>1</v>
      </c>
      <c r="Q17" s="9" t="s">
        <v>31</v>
      </c>
      <c r="R17" s="6">
        <f t="shared" si="8"/>
        <v>1</v>
      </c>
      <c r="S17" s="9" t="s">
        <v>31</v>
      </c>
      <c r="T17" s="6">
        <f t="shared" si="9"/>
        <v>1</v>
      </c>
    </row>
    <row r="18" spans="1:20" x14ac:dyDescent="0.35">
      <c r="A18" s="10" t="s">
        <v>34</v>
      </c>
      <c r="B18" s="6">
        <f t="shared" si="0"/>
        <v>0</v>
      </c>
      <c r="C18" s="9" t="s">
        <v>38</v>
      </c>
      <c r="D18" s="6">
        <f t="shared" si="1"/>
        <v>0</v>
      </c>
      <c r="E18" s="10" t="s">
        <v>43</v>
      </c>
      <c r="F18" s="6">
        <f t="shared" si="2"/>
        <v>1</v>
      </c>
      <c r="G18" s="10" t="s">
        <v>43</v>
      </c>
      <c r="H18" s="6">
        <f t="shared" si="3"/>
        <v>1</v>
      </c>
      <c r="I18" s="10" t="s">
        <v>43</v>
      </c>
      <c r="J18" s="6">
        <f t="shared" si="4"/>
        <v>1</v>
      </c>
      <c r="K18" s="10" t="s">
        <v>52</v>
      </c>
      <c r="L18" s="6">
        <f t="shared" si="5"/>
        <v>0</v>
      </c>
      <c r="M18" s="9">
        <v>0.5</v>
      </c>
      <c r="N18" s="6">
        <f t="shared" si="6"/>
        <v>0.5</v>
      </c>
      <c r="O18" s="10" t="s">
        <v>43</v>
      </c>
      <c r="P18" s="6">
        <f t="shared" si="7"/>
        <v>0</v>
      </c>
      <c r="Q18" s="10" t="s">
        <v>33</v>
      </c>
      <c r="R18" s="6">
        <f t="shared" si="8"/>
        <v>0</v>
      </c>
      <c r="S18" s="10" t="s">
        <v>283</v>
      </c>
      <c r="T18" s="6">
        <f t="shared" si="9"/>
        <v>0</v>
      </c>
    </row>
    <row r="19" spans="1:20" x14ac:dyDescent="0.35">
      <c r="A19" s="10" t="s">
        <v>34</v>
      </c>
      <c r="B19" s="6">
        <f t="shared" si="0"/>
        <v>0</v>
      </c>
      <c r="C19" s="10" t="s">
        <v>38</v>
      </c>
      <c r="D19" s="6">
        <f t="shared" si="1"/>
        <v>0</v>
      </c>
      <c r="E19" s="10" t="s">
        <v>43</v>
      </c>
      <c r="F19" s="6">
        <f t="shared" si="2"/>
        <v>1</v>
      </c>
      <c r="G19" s="10" t="s">
        <v>47</v>
      </c>
      <c r="H19" s="6">
        <f t="shared" si="3"/>
        <v>0.5</v>
      </c>
      <c r="I19" s="10" t="s">
        <v>43</v>
      </c>
      <c r="J19" s="6">
        <f t="shared" si="4"/>
        <v>1</v>
      </c>
      <c r="K19" s="10" t="s">
        <v>52</v>
      </c>
      <c r="L19" s="6">
        <f t="shared" si="5"/>
        <v>0</v>
      </c>
      <c r="M19" s="10" t="s">
        <v>43</v>
      </c>
      <c r="N19" s="6">
        <f t="shared" si="6"/>
        <v>0</v>
      </c>
      <c r="O19" s="10" t="s">
        <v>43</v>
      </c>
      <c r="P19" s="6">
        <f t="shared" si="7"/>
        <v>0</v>
      </c>
      <c r="Q19" s="10" t="s">
        <v>31</v>
      </c>
      <c r="R19" s="6">
        <f t="shared" si="8"/>
        <v>1</v>
      </c>
      <c r="S19" s="10" t="s">
        <v>31</v>
      </c>
      <c r="T19" s="6">
        <f t="shared" si="9"/>
        <v>1</v>
      </c>
    </row>
    <row r="20" spans="1:20" x14ac:dyDescent="0.35">
      <c r="A20" s="10" t="s">
        <v>34</v>
      </c>
      <c r="B20" s="6">
        <f t="shared" si="0"/>
        <v>0</v>
      </c>
      <c r="C20" s="10" t="s">
        <v>39</v>
      </c>
      <c r="D20" s="6">
        <f t="shared" si="1"/>
        <v>1</v>
      </c>
      <c r="E20" s="10" t="s">
        <v>43</v>
      </c>
      <c r="F20" s="6">
        <f t="shared" si="2"/>
        <v>1</v>
      </c>
      <c r="G20" s="10" t="s">
        <v>47</v>
      </c>
      <c r="H20" s="6">
        <f t="shared" si="3"/>
        <v>0.5</v>
      </c>
      <c r="I20" s="10" t="s">
        <v>43</v>
      </c>
      <c r="J20" s="6">
        <f t="shared" si="4"/>
        <v>1</v>
      </c>
      <c r="K20" s="10" t="s">
        <v>43</v>
      </c>
      <c r="L20" s="6">
        <f t="shared" si="5"/>
        <v>1</v>
      </c>
      <c r="M20" s="10" t="s">
        <v>43</v>
      </c>
      <c r="N20" s="6">
        <f t="shared" si="6"/>
        <v>0</v>
      </c>
      <c r="O20" s="10" t="s">
        <v>43</v>
      </c>
      <c r="P20" s="6">
        <f t="shared" si="7"/>
        <v>0</v>
      </c>
      <c r="Q20" s="10" t="s">
        <v>31</v>
      </c>
      <c r="R20" s="6">
        <f t="shared" si="8"/>
        <v>1</v>
      </c>
      <c r="S20" s="10" t="s">
        <v>31</v>
      </c>
      <c r="T20" s="6">
        <f t="shared" si="9"/>
        <v>1</v>
      </c>
    </row>
    <row r="21" spans="1:20" x14ac:dyDescent="0.35">
      <c r="A21" s="10" t="s">
        <v>34</v>
      </c>
      <c r="B21" s="6">
        <f t="shared" si="0"/>
        <v>0</v>
      </c>
      <c r="C21" s="10" t="s">
        <v>39</v>
      </c>
      <c r="D21" s="6">
        <f t="shared" si="1"/>
        <v>1</v>
      </c>
      <c r="E21" s="10" t="s">
        <v>43</v>
      </c>
      <c r="F21" s="6">
        <f t="shared" si="2"/>
        <v>1</v>
      </c>
      <c r="G21" s="10" t="s">
        <v>47</v>
      </c>
      <c r="H21" s="6">
        <f t="shared" si="3"/>
        <v>0.5</v>
      </c>
      <c r="I21" s="10" t="s">
        <v>43</v>
      </c>
      <c r="J21" s="6">
        <f t="shared" si="4"/>
        <v>1</v>
      </c>
      <c r="K21" s="10" t="s">
        <v>43</v>
      </c>
      <c r="L21" s="6">
        <f t="shared" si="5"/>
        <v>1</v>
      </c>
      <c r="M21" s="10" t="s">
        <v>43</v>
      </c>
      <c r="N21" s="6">
        <f t="shared" si="6"/>
        <v>0</v>
      </c>
      <c r="O21" s="10" t="s">
        <v>43</v>
      </c>
      <c r="P21" s="6">
        <f t="shared" si="7"/>
        <v>0</v>
      </c>
      <c r="Q21" s="10" t="s">
        <v>32</v>
      </c>
      <c r="R21" s="6">
        <f t="shared" si="8"/>
        <v>0.5</v>
      </c>
      <c r="S21" s="10" t="s">
        <v>31</v>
      </c>
      <c r="T21" s="6">
        <f t="shared" si="9"/>
        <v>1</v>
      </c>
    </row>
    <row r="22" spans="1:20" x14ac:dyDescent="0.35">
      <c r="A22" s="10" t="s">
        <v>34</v>
      </c>
      <c r="B22" s="6">
        <f t="shared" si="0"/>
        <v>0</v>
      </c>
      <c r="C22" s="10" t="s">
        <v>38</v>
      </c>
      <c r="D22" s="6">
        <f t="shared" si="1"/>
        <v>0</v>
      </c>
      <c r="E22" s="10" t="s">
        <v>43</v>
      </c>
      <c r="F22" s="6">
        <f t="shared" si="2"/>
        <v>1</v>
      </c>
      <c r="G22" s="10" t="s">
        <v>47</v>
      </c>
      <c r="H22" s="6">
        <f t="shared" si="3"/>
        <v>0.5</v>
      </c>
      <c r="I22" s="10" t="s">
        <v>43</v>
      </c>
      <c r="J22" s="6">
        <f t="shared" si="4"/>
        <v>1</v>
      </c>
      <c r="K22" s="10" t="s">
        <v>43</v>
      </c>
      <c r="L22" s="6">
        <f t="shared" si="5"/>
        <v>1</v>
      </c>
      <c r="M22" s="10" t="s">
        <v>43</v>
      </c>
      <c r="N22" s="6">
        <f t="shared" si="6"/>
        <v>0</v>
      </c>
      <c r="O22" s="10" t="s">
        <v>43</v>
      </c>
      <c r="P22" s="6">
        <f t="shared" si="7"/>
        <v>0</v>
      </c>
      <c r="Q22" s="10" t="s">
        <v>32</v>
      </c>
      <c r="R22" s="6">
        <f t="shared" si="8"/>
        <v>0.5</v>
      </c>
      <c r="S22" s="10" t="s">
        <v>31</v>
      </c>
      <c r="T22" s="6">
        <f t="shared" si="9"/>
        <v>1</v>
      </c>
    </row>
    <row r="23" spans="1:20" x14ac:dyDescent="0.35">
      <c r="A23" s="10" t="s">
        <v>35</v>
      </c>
      <c r="B23" s="6">
        <f t="shared" si="0"/>
        <v>0.5</v>
      </c>
      <c r="C23" s="10" t="s">
        <v>38</v>
      </c>
      <c r="D23" s="6">
        <f t="shared" si="1"/>
        <v>0</v>
      </c>
      <c r="E23" s="10" t="s">
        <v>43</v>
      </c>
      <c r="F23" s="6">
        <f t="shared" si="2"/>
        <v>1</v>
      </c>
      <c r="G23" s="10" t="s">
        <v>47</v>
      </c>
      <c r="H23" s="6">
        <f t="shared" si="3"/>
        <v>0.5</v>
      </c>
      <c r="I23" s="10" t="s">
        <v>51</v>
      </c>
      <c r="J23" s="6">
        <f t="shared" si="4"/>
        <v>0.8</v>
      </c>
      <c r="K23" s="10" t="s">
        <v>43</v>
      </c>
      <c r="L23" s="6">
        <f t="shared" si="5"/>
        <v>1</v>
      </c>
      <c r="M23" s="10" t="s">
        <v>43</v>
      </c>
      <c r="N23" s="6">
        <f t="shared" si="6"/>
        <v>0</v>
      </c>
      <c r="O23" s="25" t="s">
        <v>43</v>
      </c>
      <c r="P23" s="6">
        <f t="shared" si="7"/>
        <v>0</v>
      </c>
      <c r="Q23" s="10" t="s">
        <v>31</v>
      </c>
      <c r="R23" s="6">
        <f t="shared" si="8"/>
        <v>1</v>
      </c>
      <c r="S23" s="10" t="s">
        <v>31</v>
      </c>
      <c r="T23" s="6">
        <f t="shared" si="9"/>
        <v>1</v>
      </c>
    </row>
    <row r="24" spans="1:20" x14ac:dyDescent="0.35">
      <c r="A24" s="10" t="s">
        <v>35</v>
      </c>
      <c r="B24" s="6">
        <f t="shared" si="0"/>
        <v>0.5</v>
      </c>
      <c r="C24" s="10" t="s">
        <v>39</v>
      </c>
      <c r="D24" s="6">
        <f t="shared" si="1"/>
        <v>1</v>
      </c>
      <c r="E24" s="10" t="s">
        <v>43</v>
      </c>
      <c r="F24" s="6">
        <f t="shared" si="2"/>
        <v>1</v>
      </c>
      <c r="G24" s="10" t="s">
        <v>47</v>
      </c>
      <c r="H24" s="6">
        <f t="shared" si="3"/>
        <v>0.5</v>
      </c>
      <c r="I24" s="10" t="s">
        <v>43</v>
      </c>
      <c r="J24" s="6">
        <f t="shared" si="4"/>
        <v>1</v>
      </c>
      <c r="K24" s="10" t="s">
        <v>43</v>
      </c>
      <c r="L24" s="6">
        <f t="shared" si="5"/>
        <v>1</v>
      </c>
      <c r="M24" s="10" t="s">
        <v>43</v>
      </c>
      <c r="N24" s="6">
        <f t="shared" si="6"/>
        <v>0</v>
      </c>
      <c r="O24" s="25" t="s">
        <v>43</v>
      </c>
      <c r="P24" s="6">
        <f t="shared" si="7"/>
        <v>0</v>
      </c>
      <c r="Q24" s="10" t="s">
        <v>31</v>
      </c>
      <c r="R24" s="6">
        <f t="shared" si="8"/>
        <v>1</v>
      </c>
      <c r="S24" s="10" t="s">
        <v>31</v>
      </c>
      <c r="T24" s="6">
        <f t="shared" si="9"/>
        <v>1</v>
      </c>
    </row>
    <row r="25" spans="1:20" x14ac:dyDescent="0.35">
      <c r="A25" s="10" t="s">
        <v>37</v>
      </c>
      <c r="B25" s="6">
        <f t="shared" si="0"/>
        <v>1</v>
      </c>
      <c r="C25" s="10" t="s">
        <v>39</v>
      </c>
      <c r="D25" s="6">
        <f t="shared" si="1"/>
        <v>1</v>
      </c>
      <c r="E25" s="10" t="s">
        <v>43</v>
      </c>
      <c r="F25" s="6">
        <f t="shared" si="2"/>
        <v>1</v>
      </c>
      <c r="G25" s="10" t="s">
        <v>47</v>
      </c>
      <c r="H25" s="6">
        <f t="shared" si="3"/>
        <v>0.5</v>
      </c>
      <c r="I25" s="10" t="s">
        <v>51</v>
      </c>
      <c r="J25" s="6">
        <f t="shared" si="4"/>
        <v>0.8</v>
      </c>
      <c r="K25" s="10" t="s">
        <v>43</v>
      </c>
      <c r="L25" s="6">
        <f t="shared" si="5"/>
        <v>1</v>
      </c>
      <c r="M25" s="10" t="s">
        <v>43</v>
      </c>
      <c r="N25" s="6">
        <f t="shared" si="6"/>
        <v>0</v>
      </c>
      <c r="O25" s="10" t="s">
        <v>54</v>
      </c>
      <c r="P25" s="6">
        <f t="shared" si="7"/>
        <v>1</v>
      </c>
      <c r="Q25" s="10" t="s">
        <v>31</v>
      </c>
      <c r="R25" s="6">
        <f t="shared" si="8"/>
        <v>1</v>
      </c>
      <c r="S25" s="10" t="s">
        <v>31</v>
      </c>
      <c r="T25" s="6">
        <f t="shared" si="9"/>
        <v>1</v>
      </c>
    </row>
    <row r="26" spans="1:20" x14ac:dyDescent="0.35">
      <c r="A26" s="10" t="s">
        <v>37</v>
      </c>
      <c r="B26" s="6">
        <f t="shared" si="0"/>
        <v>1</v>
      </c>
      <c r="C26" s="10" t="s">
        <v>39</v>
      </c>
      <c r="D26" s="6">
        <f t="shared" si="1"/>
        <v>1</v>
      </c>
      <c r="E26" s="10" t="s">
        <v>43</v>
      </c>
      <c r="F26" s="6">
        <f t="shared" si="2"/>
        <v>1</v>
      </c>
      <c r="G26" s="10" t="s">
        <v>47</v>
      </c>
      <c r="H26" s="6">
        <f t="shared" si="3"/>
        <v>0.5</v>
      </c>
      <c r="I26" s="10" t="s">
        <v>35</v>
      </c>
      <c r="J26" s="6">
        <f t="shared" si="4"/>
        <v>0.5</v>
      </c>
      <c r="K26" s="10" t="s">
        <v>43</v>
      </c>
      <c r="L26" s="6">
        <f t="shared" si="5"/>
        <v>1</v>
      </c>
      <c r="M26" s="10">
        <v>1</v>
      </c>
      <c r="N26" s="6">
        <f t="shared" si="6"/>
        <v>1</v>
      </c>
      <c r="O26" s="10" t="s">
        <v>54</v>
      </c>
      <c r="P26" s="6">
        <f t="shared" si="7"/>
        <v>1</v>
      </c>
      <c r="Q26" s="10" t="s">
        <v>31</v>
      </c>
      <c r="R26" s="6">
        <f t="shared" si="8"/>
        <v>1</v>
      </c>
      <c r="S26" s="10" t="s">
        <v>31</v>
      </c>
      <c r="T26" s="6">
        <f t="shared" si="9"/>
        <v>1</v>
      </c>
    </row>
    <row r="27" spans="1:20" x14ac:dyDescent="0.35">
      <c r="A27" s="10" t="s">
        <v>35</v>
      </c>
      <c r="B27" s="6">
        <f t="shared" si="0"/>
        <v>0.5</v>
      </c>
      <c r="C27" s="10" t="s">
        <v>39</v>
      </c>
      <c r="D27" s="6">
        <f t="shared" si="1"/>
        <v>1</v>
      </c>
      <c r="E27" s="10" t="s">
        <v>43</v>
      </c>
      <c r="F27" s="6">
        <f t="shared" si="2"/>
        <v>1</v>
      </c>
      <c r="G27" s="10" t="s">
        <v>47</v>
      </c>
      <c r="H27" s="6">
        <f t="shared" si="3"/>
        <v>0.5</v>
      </c>
      <c r="I27" s="10" t="s">
        <v>43</v>
      </c>
      <c r="J27" s="6">
        <f t="shared" si="4"/>
        <v>1</v>
      </c>
      <c r="K27" s="10" t="s">
        <v>43</v>
      </c>
      <c r="L27" s="6">
        <f t="shared" si="5"/>
        <v>1</v>
      </c>
      <c r="M27" s="10">
        <v>0.25</v>
      </c>
      <c r="N27" s="6">
        <f t="shared" si="6"/>
        <v>0.3</v>
      </c>
      <c r="O27" s="10" t="s">
        <v>43</v>
      </c>
      <c r="P27" s="6">
        <f t="shared" si="7"/>
        <v>0</v>
      </c>
      <c r="Q27" s="10" t="s">
        <v>33</v>
      </c>
      <c r="R27" s="6">
        <f t="shared" si="8"/>
        <v>0</v>
      </c>
      <c r="S27" s="10" t="s">
        <v>31</v>
      </c>
      <c r="T27" s="6">
        <f t="shared" si="9"/>
        <v>1</v>
      </c>
    </row>
    <row r="28" spans="1:20" x14ac:dyDescent="0.35">
      <c r="A28" s="10" t="s">
        <v>34</v>
      </c>
      <c r="B28" s="6">
        <f t="shared" si="0"/>
        <v>0</v>
      </c>
      <c r="C28" s="10" t="s">
        <v>39</v>
      </c>
      <c r="D28" s="6">
        <f t="shared" si="1"/>
        <v>1</v>
      </c>
      <c r="E28" s="10" t="s">
        <v>43</v>
      </c>
      <c r="F28" s="6">
        <f t="shared" si="2"/>
        <v>1</v>
      </c>
      <c r="G28" s="10" t="s">
        <v>47</v>
      </c>
      <c r="H28" s="6">
        <f t="shared" si="3"/>
        <v>0.5</v>
      </c>
      <c r="I28" s="10" t="s">
        <v>43</v>
      </c>
      <c r="J28" s="6">
        <f t="shared" si="4"/>
        <v>1</v>
      </c>
      <c r="K28" s="10" t="s">
        <v>43</v>
      </c>
      <c r="L28" s="6">
        <f t="shared" si="5"/>
        <v>1</v>
      </c>
      <c r="M28" s="10" t="s">
        <v>43</v>
      </c>
      <c r="N28" s="6">
        <f t="shared" si="6"/>
        <v>0</v>
      </c>
      <c r="O28" s="25" t="s">
        <v>43</v>
      </c>
      <c r="P28" s="6">
        <f t="shared" si="7"/>
        <v>0</v>
      </c>
      <c r="Q28" s="10" t="s">
        <v>31</v>
      </c>
      <c r="R28" s="6">
        <f t="shared" si="8"/>
        <v>1</v>
      </c>
      <c r="S28" s="10" t="s">
        <v>31</v>
      </c>
      <c r="T28" s="6">
        <f t="shared" si="9"/>
        <v>1</v>
      </c>
    </row>
    <row r="29" spans="1:20" x14ac:dyDescent="0.35">
      <c r="A29" s="10" t="s">
        <v>34</v>
      </c>
      <c r="B29" s="6">
        <f t="shared" si="0"/>
        <v>0</v>
      </c>
      <c r="C29" s="10" t="s">
        <v>39</v>
      </c>
      <c r="D29" s="6">
        <f t="shared" si="1"/>
        <v>1</v>
      </c>
      <c r="E29" s="10" t="s">
        <v>43</v>
      </c>
      <c r="F29" s="6">
        <f t="shared" si="2"/>
        <v>1</v>
      </c>
      <c r="G29" s="10" t="s">
        <v>47</v>
      </c>
      <c r="H29" s="6">
        <f t="shared" si="3"/>
        <v>0.5</v>
      </c>
      <c r="I29" s="10" t="s">
        <v>43</v>
      </c>
      <c r="J29" s="6">
        <f t="shared" si="4"/>
        <v>1</v>
      </c>
      <c r="K29" s="10" t="s">
        <v>43</v>
      </c>
      <c r="L29" s="6">
        <f t="shared" si="5"/>
        <v>1</v>
      </c>
      <c r="M29" s="10" t="s">
        <v>43</v>
      </c>
      <c r="N29" s="6">
        <f t="shared" si="6"/>
        <v>0</v>
      </c>
      <c r="O29" s="10" t="s">
        <v>54</v>
      </c>
      <c r="P29" s="6">
        <f t="shared" si="7"/>
        <v>1</v>
      </c>
      <c r="Q29" s="10" t="s">
        <v>31</v>
      </c>
      <c r="R29" s="6">
        <f t="shared" si="8"/>
        <v>1</v>
      </c>
      <c r="S29" s="10" t="s">
        <v>31</v>
      </c>
      <c r="T29" s="6">
        <f t="shared" si="9"/>
        <v>1</v>
      </c>
    </row>
    <row r="30" spans="1:20" x14ac:dyDescent="0.35">
      <c r="A30" s="10" t="s">
        <v>34</v>
      </c>
      <c r="B30" s="6">
        <f t="shared" si="0"/>
        <v>0</v>
      </c>
      <c r="C30" s="10" t="s">
        <v>39</v>
      </c>
      <c r="D30" s="6">
        <f t="shared" si="1"/>
        <v>1</v>
      </c>
      <c r="E30" s="10" t="s">
        <v>43</v>
      </c>
      <c r="F30" s="6">
        <f t="shared" si="2"/>
        <v>1</v>
      </c>
      <c r="G30" s="10" t="s">
        <v>47</v>
      </c>
      <c r="H30" s="6">
        <f t="shared" si="3"/>
        <v>0.5</v>
      </c>
      <c r="I30" s="10" t="s">
        <v>51</v>
      </c>
      <c r="J30" s="6">
        <f t="shared" si="4"/>
        <v>0.8</v>
      </c>
      <c r="K30" s="10" t="s">
        <v>43</v>
      </c>
      <c r="L30" s="6">
        <f t="shared" si="5"/>
        <v>1</v>
      </c>
      <c r="M30" s="10">
        <v>0.75</v>
      </c>
      <c r="N30" s="6">
        <f t="shared" si="6"/>
        <v>0.7</v>
      </c>
      <c r="O30" s="10" t="s">
        <v>54</v>
      </c>
      <c r="P30" s="6">
        <f t="shared" si="7"/>
        <v>1</v>
      </c>
      <c r="Q30" s="10" t="s">
        <v>31</v>
      </c>
      <c r="R30" s="6">
        <f t="shared" si="8"/>
        <v>1</v>
      </c>
      <c r="S30" s="10" t="s">
        <v>31</v>
      </c>
      <c r="T30" s="6">
        <f t="shared" si="9"/>
        <v>1</v>
      </c>
    </row>
    <row r="31" spans="1:20" x14ac:dyDescent="0.35">
      <c r="A31" s="10" t="s">
        <v>34</v>
      </c>
      <c r="B31" s="6">
        <f t="shared" si="0"/>
        <v>0</v>
      </c>
      <c r="C31" s="10" t="s">
        <v>39</v>
      </c>
      <c r="D31" s="6">
        <f t="shared" si="1"/>
        <v>1</v>
      </c>
      <c r="E31" s="10" t="s">
        <v>43</v>
      </c>
      <c r="F31" s="6">
        <f t="shared" si="2"/>
        <v>1</v>
      </c>
      <c r="G31" s="18" t="s">
        <v>47</v>
      </c>
      <c r="H31" s="6">
        <f t="shared" si="3"/>
        <v>0.5</v>
      </c>
      <c r="I31" s="10" t="s">
        <v>43</v>
      </c>
      <c r="J31" s="6">
        <f t="shared" si="4"/>
        <v>1</v>
      </c>
      <c r="K31" s="18" t="s">
        <v>43</v>
      </c>
      <c r="L31" s="6">
        <f t="shared" si="5"/>
        <v>1</v>
      </c>
      <c r="M31" s="10">
        <v>1</v>
      </c>
      <c r="N31" s="6">
        <f t="shared" si="6"/>
        <v>1</v>
      </c>
      <c r="O31" s="10" t="s">
        <v>54</v>
      </c>
      <c r="P31" s="6">
        <f t="shared" si="7"/>
        <v>1</v>
      </c>
      <c r="Q31" s="10" t="s">
        <v>31</v>
      </c>
      <c r="R31" s="6">
        <f t="shared" si="8"/>
        <v>1</v>
      </c>
      <c r="S31" s="10" t="s">
        <v>31</v>
      </c>
      <c r="T31" s="6">
        <f t="shared" si="9"/>
        <v>1</v>
      </c>
    </row>
    <row r="32" spans="1:20" x14ac:dyDescent="0.35">
      <c r="A32" s="18" t="s">
        <v>34</v>
      </c>
      <c r="B32" s="6">
        <f t="shared" si="0"/>
        <v>0</v>
      </c>
      <c r="C32" s="10" t="s">
        <v>39</v>
      </c>
      <c r="D32" s="6">
        <f t="shared" si="1"/>
        <v>1</v>
      </c>
      <c r="E32" s="18" t="s">
        <v>46</v>
      </c>
      <c r="F32" s="6">
        <f t="shared" si="2"/>
        <v>1</v>
      </c>
      <c r="G32" s="18" t="s">
        <v>47</v>
      </c>
      <c r="H32" s="6">
        <f t="shared" si="3"/>
        <v>0.5</v>
      </c>
      <c r="I32" s="18" t="s">
        <v>34</v>
      </c>
      <c r="J32" s="6">
        <f t="shared" si="4"/>
        <v>0</v>
      </c>
      <c r="K32" s="18" t="s">
        <v>43</v>
      </c>
      <c r="L32" s="6">
        <f t="shared" si="5"/>
        <v>1</v>
      </c>
      <c r="M32" s="10">
        <v>1</v>
      </c>
      <c r="N32" s="6">
        <f t="shared" si="6"/>
        <v>1</v>
      </c>
      <c r="O32" s="18" t="s">
        <v>54</v>
      </c>
      <c r="P32" s="6">
        <f t="shared" si="7"/>
        <v>1</v>
      </c>
      <c r="Q32" s="18" t="s">
        <v>32</v>
      </c>
      <c r="R32" s="6">
        <f t="shared" si="8"/>
        <v>0.5</v>
      </c>
      <c r="S32" s="18" t="s">
        <v>283</v>
      </c>
      <c r="T32" s="6">
        <f t="shared" si="9"/>
        <v>0</v>
      </c>
    </row>
    <row r="33" spans="1:20" x14ac:dyDescent="0.35">
      <c r="A33" s="18" t="s">
        <v>34</v>
      </c>
      <c r="B33" s="6">
        <f t="shared" si="0"/>
        <v>0</v>
      </c>
      <c r="C33" s="18" t="s">
        <v>38</v>
      </c>
      <c r="D33" s="6">
        <f t="shared" si="1"/>
        <v>0</v>
      </c>
      <c r="E33" s="18" t="s">
        <v>43</v>
      </c>
      <c r="F33" s="6">
        <f t="shared" si="2"/>
        <v>1</v>
      </c>
      <c r="G33" s="18" t="s">
        <v>43</v>
      </c>
      <c r="H33" s="6">
        <f t="shared" si="3"/>
        <v>1</v>
      </c>
      <c r="I33" s="18" t="s">
        <v>43</v>
      </c>
      <c r="J33" s="6">
        <f t="shared" si="4"/>
        <v>1</v>
      </c>
      <c r="K33" s="18" t="s">
        <v>43</v>
      </c>
      <c r="L33" s="6">
        <f t="shared" si="5"/>
        <v>1</v>
      </c>
      <c r="M33" s="18" t="s">
        <v>41</v>
      </c>
      <c r="N33" s="6" t="str">
        <f t="shared" si="6"/>
        <v/>
      </c>
      <c r="O33" s="18" t="s">
        <v>41</v>
      </c>
      <c r="P33" s="6" t="str">
        <f t="shared" si="7"/>
        <v/>
      </c>
      <c r="Q33" s="18" t="s">
        <v>31</v>
      </c>
      <c r="R33" s="6">
        <f t="shared" si="8"/>
        <v>1</v>
      </c>
      <c r="S33" s="18" t="s">
        <v>30</v>
      </c>
      <c r="T33" s="6">
        <f t="shared" si="9"/>
        <v>0.5</v>
      </c>
    </row>
    <row r="34" spans="1:20" x14ac:dyDescent="0.35">
      <c r="A34" s="18" t="s">
        <v>34</v>
      </c>
      <c r="B34" s="6">
        <f t="shared" si="0"/>
        <v>0</v>
      </c>
      <c r="C34" s="19" t="s">
        <v>39</v>
      </c>
      <c r="D34" s="6">
        <f t="shared" si="1"/>
        <v>1</v>
      </c>
      <c r="E34" s="18" t="s">
        <v>43</v>
      </c>
      <c r="F34" s="6">
        <f t="shared" si="2"/>
        <v>1</v>
      </c>
      <c r="G34" s="18" t="s">
        <v>43</v>
      </c>
      <c r="H34" s="6">
        <f t="shared" si="3"/>
        <v>1</v>
      </c>
      <c r="I34" s="18" t="s">
        <v>43</v>
      </c>
      <c r="J34" s="6">
        <f t="shared" si="4"/>
        <v>1</v>
      </c>
      <c r="K34" s="18" t="s">
        <v>43</v>
      </c>
      <c r="L34" s="6">
        <f t="shared" si="5"/>
        <v>1</v>
      </c>
      <c r="M34" s="18" t="s">
        <v>41</v>
      </c>
      <c r="N34" s="6" t="str">
        <f t="shared" si="6"/>
        <v/>
      </c>
      <c r="O34" s="19" t="s">
        <v>43</v>
      </c>
      <c r="P34" s="6">
        <f t="shared" si="7"/>
        <v>0</v>
      </c>
      <c r="Q34" s="18" t="s">
        <v>31</v>
      </c>
      <c r="R34" s="6">
        <f t="shared" si="8"/>
        <v>1</v>
      </c>
      <c r="S34" s="18" t="s">
        <v>283</v>
      </c>
      <c r="T34" s="6">
        <f t="shared" si="9"/>
        <v>0</v>
      </c>
    </row>
    <row r="35" spans="1:20" x14ac:dyDescent="0.35">
      <c r="A35" s="18" t="s">
        <v>34</v>
      </c>
      <c r="B35" s="6">
        <f t="shared" si="0"/>
        <v>0</v>
      </c>
      <c r="C35" s="18" t="s">
        <v>39</v>
      </c>
      <c r="D35" s="6">
        <f t="shared" si="1"/>
        <v>1</v>
      </c>
      <c r="E35" s="18" t="s">
        <v>43</v>
      </c>
      <c r="F35" s="6">
        <f t="shared" si="2"/>
        <v>1</v>
      </c>
      <c r="G35" s="18" t="s">
        <v>43</v>
      </c>
      <c r="H35" s="6">
        <f t="shared" si="3"/>
        <v>1</v>
      </c>
      <c r="I35" s="18" t="s">
        <v>43</v>
      </c>
      <c r="J35" s="6">
        <f t="shared" si="4"/>
        <v>1</v>
      </c>
      <c r="K35" s="18" t="s">
        <v>43</v>
      </c>
      <c r="L35" s="6">
        <f t="shared" si="5"/>
        <v>1</v>
      </c>
      <c r="M35" s="18" t="s">
        <v>43</v>
      </c>
      <c r="N35" s="6">
        <f t="shared" si="6"/>
        <v>0</v>
      </c>
      <c r="O35" s="19" t="s">
        <v>43</v>
      </c>
      <c r="P35" s="6">
        <f t="shared" si="7"/>
        <v>0</v>
      </c>
      <c r="Q35" s="18" t="s">
        <v>33</v>
      </c>
      <c r="R35" s="6">
        <f t="shared" si="8"/>
        <v>0</v>
      </c>
      <c r="S35" s="18" t="s">
        <v>283</v>
      </c>
      <c r="T35" s="6">
        <f t="shared" si="9"/>
        <v>0</v>
      </c>
    </row>
    <row r="36" spans="1:20" x14ac:dyDescent="0.35">
      <c r="A36" s="18" t="s">
        <v>34</v>
      </c>
      <c r="B36" s="6">
        <f t="shared" si="0"/>
        <v>0</v>
      </c>
      <c r="C36" s="18" t="s">
        <v>39</v>
      </c>
      <c r="D36" s="6">
        <f t="shared" si="1"/>
        <v>1</v>
      </c>
      <c r="E36" s="19" t="s">
        <v>43</v>
      </c>
      <c r="F36" s="6">
        <f t="shared" si="2"/>
        <v>1</v>
      </c>
      <c r="G36" s="18" t="s">
        <v>43</v>
      </c>
      <c r="H36" s="6">
        <f t="shared" si="3"/>
        <v>1</v>
      </c>
      <c r="I36" s="19" t="s">
        <v>43</v>
      </c>
      <c r="J36" s="6">
        <f t="shared" si="4"/>
        <v>1</v>
      </c>
      <c r="K36" s="18" t="s">
        <v>43</v>
      </c>
      <c r="L36" s="6">
        <f t="shared" si="5"/>
        <v>1</v>
      </c>
      <c r="M36" s="18" t="s">
        <v>43</v>
      </c>
      <c r="N36" s="6">
        <f t="shared" si="6"/>
        <v>0</v>
      </c>
      <c r="O36" s="19" t="s">
        <v>43</v>
      </c>
      <c r="P36" s="6">
        <f t="shared" si="7"/>
        <v>0</v>
      </c>
      <c r="Q36" s="19" t="s">
        <v>33</v>
      </c>
      <c r="R36" s="6">
        <f t="shared" si="8"/>
        <v>0</v>
      </c>
      <c r="S36" s="19" t="s">
        <v>283</v>
      </c>
      <c r="T36" s="6">
        <f t="shared" si="9"/>
        <v>0</v>
      </c>
    </row>
    <row r="37" spans="1:20" x14ac:dyDescent="0.35">
      <c r="A37" s="18" t="s">
        <v>34</v>
      </c>
      <c r="B37" s="6">
        <f t="shared" si="0"/>
        <v>0</v>
      </c>
      <c r="C37" s="19" t="s">
        <v>39</v>
      </c>
      <c r="D37" s="6">
        <f t="shared" si="1"/>
        <v>1</v>
      </c>
      <c r="E37" s="19" t="s">
        <v>43</v>
      </c>
      <c r="F37" s="6">
        <f t="shared" si="2"/>
        <v>1</v>
      </c>
      <c r="G37" s="18" t="s">
        <v>43</v>
      </c>
      <c r="H37" s="6">
        <f t="shared" si="3"/>
        <v>1</v>
      </c>
      <c r="I37" s="19" t="s">
        <v>43</v>
      </c>
      <c r="J37" s="6">
        <f t="shared" si="4"/>
        <v>1</v>
      </c>
      <c r="K37" s="18" t="s">
        <v>53</v>
      </c>
      <c r="L37" s="6">
        <f t="shared" si="5"/>
        <v>0.8</v>
      </c>
      <c r="M37" s="19" t="s">
        <v>43</v>
      </c>
      <c r="N37" s="6">
        <f t="shared" si="6"/>
        <v>0</v>
      </c>
      <c r="O37" s="19" t="s">
        <v>43</v>
      </c>
      <c r="P37" s="6">
        <f t="shared" si="7"/>
        <v>0</v>
      </c>
      <c r="Q37" s="19" t="s">
        <v>33</v>
      </c>
      <c r="R37" s="6">
        <f t="shared" si="8"/>
        <v>0</v>
      </c>
      <c r="S37" s="19" t="s">
        <v>283</v>
      </c>
      <c r="T37" s="6">
        <f t="shared" si="9"/>
        <v>0</v>
      </c>
    </row>
    <row r="38" spans="1:20" x14ac:dyDescent="0.35">
      <c r="A38" s="18" t="s">
        <v>34</v>
      </c>
      <c r="B38" s="6">
        <f t="shared" si="0"/>
        <v>0</v>
      </c>
      <c r="C38" s="19" t="s">
        <v>39</v>
      </c>
      <c r="D38" s="6">
        <f t="shared" si="1"/>
        <v>1</v>
      </c>
      <c r="E38" s="18" t="s">
        <v>43</v>
      </c>
      <c r="F38" s="6">
        <f t="shared" si="2"/>
        <v>1</v>
      </c>
      <c r="G38" s="18" t="s">
        <v>43</v>
      </c>
      <c r="H38" s="6">
        <f t="shared" si="3"/>
        <v>1</v>
      </c>
      <c r="I38" s="18" t="s">
        <v>34</v>
      </c>
      <c r="J38" s="6">
        <f t="shared" si="4"/>
        <v>0</v>
      </c>
      <c r="K38" s="18" t="s">
        <v>43</v>
      </c>
      <c r="L38" s="6">
        <f t="shared" si="5"/>
        <v>1</v>
      </c>
      <c r="M38" s="19" t="s">
        <v>43</v>
      </c>
      <c r="N38" s="6">
        <f t="shared" si="6"/>
        <v>0</v>
      </c>
      <c r="O38" s="18" t="s">
        <v>43</v>
      </c>
      <c r="P38" s="6">
        <f t="shared" si="7"/>
        <v>0</v>
      </c>
      <c r="Q38" s="18" t="s">
        <v>33</v>
      </c>
      <c r="R38" s="6">
        <f t="shared" si="8"/>
        <v>0</v>
      </c>
      <c r="S38" s="18" t="s">
        <v>283</v>
      </c>
      <c r="T38" s="6">
        <f t="shared" si="9"/>
        <v>0</v>
      </c>
    </row>
    <row r="39" spans="1:20" x14ac:dyDescent="0.35">
      <c r="A39" s="18" t="s">
        <v>35</v>
      </c>
      <c r="B39" s="6">
        <f t="shared" si="0"/>
        <v>0.5</v>
      </c>
      <c r="C39" s="18" t="s">
        <v>38</v>
      </c>
      <c r="D39" s="6">
        <f t="shared" si="1"/>
        <v>0</v>
      </c>
      <c r="E39" s="18" t="s">
        <v>43</v>
      </c>
      <c r="F39" s="6">
        <f t="shared" si="2"/>
        <v>1</v>
      </c>
      <c r="G39" s="19" t="s">
        <v>43</v>
      </c>
      <c r="H39" s="6">
        <f t="shared" si="3"/>
        <v>1</v>
      </c>
      <c r="I39" s="18" t="s">
        <v>43</v>
      </c>
      <c r="J39" s="6">
        <f t="shared" si="4"/>
        <v>1</v>
      </c>
      <c r="K39" s="18" t="s">
        <v>43</v>
      </c>
      <c r="L39" s="6">
        <f t="shared" si="5"/>
        <v>1</v>
      </c>
      <c r="M39" s="18" t="s">
        <v>43</v>
      </c>
      <c r="N39" s="6">
        <f t="shared" si="6"/>
        <v>0</v>
      </c>
      <c r="O39" s="19" t="s">
        <v>43</v>
      </c>
      <c r="P39" s="6">
        <f t="shared" si="7"/>
        <v>0</v>
      </c>
      <c r="Q39" s="18" t="s">
        <v>31</v>
      </c>
      <c r="R39" s="6">
        <f t="shared" si="8"/>
        <v>1</v>
      </c>
      <c r="S39" s="18" t="s">
        <v>283</v>
      </c>
      <c r="T39" s="6">
        <f t="shared" si="9"/>
        <v>0</v>
      </c>
    </row>
    <row r="40" spans="1:20" x14ac:dyDescent="0.35">
      <c r="A40" s="18" t="s">
        <v>35</v>
      </c>
      <c r="B40" s="6">
        <f t="shared" si="0"/>
        <v>0.5</v>
      </c>
      <c r="C40" s="18" t="s">
        <v>38</v>
      </c>
      <c r="D40" s="6">
        <f t="shared" si="1"/>
        <v>0</v>
      </c>
      <c r="E40" s="18" t="s">
        <v>43</v>
      </c>
      <c r="F40" s="6">
        <f t="shared" si="2"/>
        <v>1</v>
      </c>
      <c r="G40" s="18" t="s">
        <v>47</v>
      </c>
      <c r="H40" s="6">
        <f t="shared" si="3"/>
        <v>0.5</v>
      </c>
      <c r="I40" s="19" t="s">
        <v>43</v>
      </c>
      <c r="J40" s="6">
        <f t="shared" si="4"/>
        <v>1</v>
      </c>
      <c r="K40" s="18" t="s">
        <v>43</v>
      </c>
      <c r="L40" s="6">
        <f t="shared" si="5"/>
        <v>1</v>
      </c>
      <c r="M40" s="18" t="s">
        <v>43</v>
      </c>
      <c r="N40" s="6">
        <f t="shared" si="6"/>
        <v>0</v>
      </c>
      <c r="O40" s="19" t="s">
        <v>43</v>
      </c>
      <c r="P40" s="6">
        <f t="shared" si="7"/>
        <v>0</v>
      </c>
      <c r="Q40" s="19" t="s">
        <v>31</v>
      </c>
      <c r="R40" s="6">
        <f t="shared" si="8"/>
        <v>1</v>
      </c>
      <c r="S40" s="19" t="s">
        <v>283</v>
      </c>
      <c r="T40" s="6">
        <f t="shared" si="9"/>
        <v>0</v>
      </c>
    </row>
    <row r="41" spans="1:20" x14ac:dyDescent="0.35">
      <c r="A41" s="18" t="s">
        <v>34</v>
      </c>
      <c r="B41" s="6">
        <f t="shared" si="0"/>
        <v>0</v>
      </c>
      <c r="C41" s="19" t="s">
        <v>38</v>
      </c>
      <c r="D41" s="6">
        <f t="shared" si="1"/>
        <v>0</v>
      </c>
      <c r="E41" s="18" t="s">
        <v>43</v>
      </c>
      <c r="F41" s="6">
        <f t="shared" si="2"/>
        <v>1</v>
      </c>
      <c r="G41" s="18" t="s">
        <v>43</v>
      </c>
      <c r="H41" s="6">
        <f t="shared" si="3"/>
        <v>1</v>
      </c>
      <c r="I41" s="18" t="s">
        <v>43</v>
      </c>
      <c r="J41" s="6">
        <f t="shared" si="4"/>
        <v>1</v>
      </c>
      <c r="K41" s="18" t="s">
        <v>43</v>
      </c>
      <c r="L41" s="6">
        <f t="shared" si="5"/>
        <v>1</v>
      </c>
      <c r="M41" s="19" t="s">
        <v>43</v>
      </c>
      <c r="N41" s="6">
        <f t="shared" si="6"/>
        <v>0</v>
      </c>
      <c r="O41" s="19" t="s">
        <v>43</v>
      </c>
      <c r="P41" s="6">
        <f t="shared" si="7"/>
        <v>0</v>
      </c>
      <c r="Q41" s="18" t="s">
        <v>33</v>
      </c>
      <c r="R41" s="6">
        <f t="shared" si="8"/>
        <v>0</v>
      </c>
      <c r="S41" s="18" t="s">
        <v>31</v>
      </c>
      <c r="T41" s="6">
        <f t="shared" si="9"/>
        <v>1</v>
      </c>
    </row>
    <row r="42" spans="1:20" x14ac:dyDescent="0.35">
      <c r="A42" s="18" t="s">
        <v>34</v>
      </c>
      <c r="B42" s="6">
        <f t="shared" si="0"/>
        <v>0</v>
      </c>
      <c r="C42" s="18" t="s">
        <v>39</v>
      </c>
      <c r="D42" s="6">
        <f t="shared" si="1"/>
        <v>1</v>
      </c>
      <c r="E42" s="18" t="s">
        <v>43</v>
      </c>
      <c r="F42" s="6">
        <f t="shared" si="2"/>
        <v>1</v>
      </c>
      <c r="G42" s="18" t="s">
        <v>48</v>
      </c>
      <c r="H42" s="6">
        <f t="shared" si="3"/>
        <v>0</v>
      </c>
      <c r="I42" s="18" t="s">
        <v>43</v>
      </c>
      <c r="J42" s="6">
        <f t="shared" si="4"/>
        <v>1</v>
      </c>
      <c r="K42" s="18" t="s">
        <v>43</v>
      </c>
      <c r="L42" s="6">
        <f t="shared" si="5"/>
        <v>1</v>
      </c>
      <c r="M42" s="18" t="s">
        <v>43</v>
      </c>
      <c r="N42" s="6">
        <f t="shared" si="6"/>
        <v>0</v>
      </c>
      <c r="O42" s="19" t="s">
        <v>43</v>
      </c>
      <c r="P42" s="6">
        <f t="shared" si="7"/>
        <v>0</v>
      </c>
      <c r="Q42" s="18" t="s">
        <v>33</v>
      </c>
      <c r="R42" s="6">
        <f t="shared" si="8"/>
        <v>0</v>
      </c>
      <c r="S42" s="18" t="s">
        <v>31</v>
      </c>
      <c r="T42" s="6">
        <f t="shared" si="9"/>
        <v>1</v>
      </c>
    </row>
    <row r="43" spans="1:20" x14ac:dyDescent="0.35">
      <c r="A43" s="18" t="s">
        <v>35</v>
      </c>
      <c r="B43" s="6">
        <f t="shared" si="0"/>
        <v>0.5</v>
      </c>
      <c r="C43" s="18" t="s">
        <v>39</v>
      </c>
      <c r="D43" s="6">
        <f t="shared" si="1"/>
        <v>1</v>
      </c>
      <c r="E43" s="18" t="s">
        <v>43</v>
      </c>
      <c r="F43" s="6">
        <f t="shared" si="2"/>
        <v>1</v>
      </c>
      <c r="G43" s="18" t="s">
        <v>43</v>
      </c>
      <c r="H43" s="6">
        <f t="shared" si="3"/>
        <v>1</v>
      </c>
      <c r="I43" s="18" t="s">
        <v>43</v>
      </c>
      <c r="J43" s="6">
        <f t="shared" si="4"/>
        <v>1</v>
      </c>
      <c r="K43" s="18" t="s">
        <v>43</v>
      </c>
      <c r="L43" s="6">
        <f t="shared" si="5"/>
        <v>1</v>
      </c>
      <c r="M43" s="18" t="s">
        <v>43</v>
      </c>
      <c r="N43" s="6">
        <f t="shared" si="6"/>
        <v>0</v>
      </c>
      <c r="O43" s="18" t="s">
        <v>54</v>
      </c>
      <c r="P43" s="6">
        <f t="shared" si="7"/>
        <v>1</v>
      </c>
      <c r="Q43" s="18" t="s">
        <v>31</v>
      </c>
      <c r="R43" s="6">
        <f t="shared" si="8"/>
        <v>1</v>
      </c>
      <c r="S43" s="18" t="s">
        <v>283</v>
      </c>
      <c r="T43" s="6">
        <f t="shared" si="9"/>
        <v>0</v>
      </c>
    </row>
    <row r="44" spans="1:20" x14ac:dyDescent="0.35">
      <c r="A44" s="18" t="s">
        <v>35</v>
      </c>
      <c r="B44" s="6">
        <f t="shared" si="0"/>
        <v>0.5</v>
      </c>
      <c r="C44" s="18" t="s">
        <v>39</v>
      </c>
      <c r="D44" s="6">
        <f t="shared" si="1"/>
        <v>1</v>
      </c>
      <c r="E44" s="18" t="s">
        <v>43</v>
      </c>
      <c r="F44" s="6">
        <f t="shared" si="2"/>
        <v>1</v>
      </c>
      <c r="G44" s="18" t="s">
        <v>47</v>
      </c>
      <c r="H44" s="6">
        <f t="shared" si="3"/>
        <v>0.5</v>
      </c>
      <c r="I44" s="18" t="s">
        <v>43</v>
      </c>
      <c r="J44" s="6">
        <f t="shared" si="4"/>
        <v>1</v>
      </c>
      <c r="K44" s="18" t="s">
        <v>43</v>
      </c>
      <c r="L44" s="6">
        <f t="shared" si="5"/>
        <v>1</v>
      </c>
      <c r="M44" s="18">
        <v>0.75</v>
      </c>
      <c r="N44" s="6">
        <f t="shared" si="6"/>
        <v>0.7</v>
      </c>
      <c r="O44" s="18" t="s">
        <v>54</v>
      </c>
      <c r="P44" s="6">
        <f t="shared" si="7"/>
        <v>1</v>
      </c>
      <c r="Q44" s="18" t="s">
        <v>31</v>
      </c>
      <c r="R44" s="6">
        <f t="shared" si="8"/>
        <v>1</v>
      </c>
      <c r="S44" s="18" t="s">
        <v>283</v>
      </c>
      <c r="T44" s="6">
        <f t="shared" si="9"/>
        <v>0</v>
      </c>
    </row>
    <row r="45" spans="1:20" x14ac:dyDescent="0.35">
      <c r="A45" s="18" t="s">
        <v>35</v>
      </c>
      <c r="B45" s="6">
        <f t="shared" si="0"/>
        <v>0.5</v>
      </c>
      <c r="C45" s="18" t="s">
        <v>38</v>
      </c>
      <c r="D45" s="6">
        <f t="shared" si="1"/>
        <v>0</v>
      </c>
      <c r="E45" s="18" t="s">
        <v>43</v>
      </c>
      <c r="F45" s="6">
        <f t="shared" si="2"/>
        <v>1</v>
      </c>
      <c r="G45" s="18" t="s">
        <v>47</v>
      </c>
      <c r="H45" s="6">
        <f t="shared" si="3"/>
        <v>0.5</v>
      </c>
      <c r="I45" s="18" t="s">
        <v>43</v>
      </c>
      <c r="J45" s="6">
        <f t="shared" si="4"/>
        <v>1</v>
      </c>
      <c r="K45" s="18" t="s">
        <v>43</v>
      </c>
      <c r="L45" s="6">
        <f t="shared" si="5"/>
        <v>1</v>
      </c>
      <c r="M45" s="18">
        <v>1</v>
      </c>
      <c r="N45" s="6">
        <f t="shared" si="6"/>
        <v>1</v>
      </c>
      <c r="O45" s="18" t="s">
        <v>54</v>
      </c>
      <c r="P45" s="6">
        <f t="shared" si="7"/>
        <v>1</v>
      </c>
      <c r="Q45" s="18" t="s">
        <v>31</v>
      </c>
      <c r="R45" s="6">
        <f t="shared" si="8"/>
        <v>1</v>
      </c>
      <c r="S45" s="18" t="s">
        <v>31</v>
      </c>
      <c r="T45" s="6">
        <f t="shared" si="9"/>
        <v>1</v>
      </c>
    </row>
    <row r="46" spans="1:20" x14ac:dyDescent="0.35">
      <c r="A46" s="18" t="s">
        <v>35</v>
      </c>
      <c r="B46" s="6">
        <f t="shared" si="0"/>
        <v>0.5</v>
      </c>
      <c r="C46" s="18" t="s">
        <v>39</v>
      </c>
      <c r="D46" s="6">
        <f t="shared" si="1"/>
        <v>1</v>
      </c>
      <c r="E46" s="18" t="s">
        <v>43</v>
      </c>
      <c r="F46" s="6">
        <f t="shared" si="2"/>
        <v>1</v>
      </c>
      <c r="G46" s="12" t="s">
        <v>43</v>
      </c>
      <c r="H46" s="6">
        <f t="shared" si="3"/>
        <v>1</v>
      </c>
      <c r="I46" s="18" t="s">
        <v>43</v>
      </c>
      <c r="J46" s="6">
        <f t="shared" si="4"/>
        <v>1</v>
      </c>
      <c r="K46" s="12" t="s">
        <v>43</v>
      </c>
      <c r="L46" s="6">
        <f t="shared" si="5"/>
        <v>1</v>
      </c>
      <c r="M46" s="18">
        <v>1</v>
      </c>
      <c r="N46" s="6">
        <f t="shared" si="6"/>
        <v>1</v>
      </c>
      <c r="O46" s="18" t="s">
        <v>54</v>
      </c>
      <c r="P46" s="6">
        <f t="shared" si="7"/>
        <v>1</v>
      </c>
      <c r="Q46" s="18" t="s">
        <v>31</v>
      </c>
      <c r="R46" s="6">
        <f t="shared" si="8"/>
        <v>1</v>
      </c>
      <c r="S46" s="18" t="s">
        <v>31</v>
      </c>
      <c r="T46" s="6">
        <f t="shared" si="9"/>
        <v>1</v>
      </c>
    </row>
    <row r="47" spans="1:20" x14ac:dyDescent="0.35">
      <c r="A47" s="12" t="s">
        <v>34</v>
      </c>
      <c r="B47" s="6">
        <f t="shared" si="0"/>
        <v>0</v>
      </c>
      <c r="C47" s="18" t="s">
        <v>39</v>
      </c>
      <c r="D47" s="6">
        <f t="shared" si="1"/>
        <v>1</v>
      </c>
      <c r="E47" s="12" t="s">
        <v>43</v>
      </c>
      <c r="F47" s="6">
        <f t="shared" si="2"/>
        <v>1</v>
      </c>
      <c r="G47" s="22" t="s">
        <v>43</v>
      </c>
      <c r="H47" s="6">
        <f t="shared" si="3"/>
        <v>1</v>
      </c>
      <c r="I47" s="12" t="s">
        <v>43</v>
      </c>
      <c r="J47" s="6">
        <f t="shared" si="4"/>
        <v>1</v>
      </c>
      <c r="K47" s="12" t="s">
        <v>43</v>
      </c>
      <c r="L47" s="6">
        <f t="shared" si="5"/>
        <v>1</v>
      </c>
      <c r="M47" s="18">
        <v>1</v>
      </c>
      <c r="N47" s="6">
        <f t="shared" si="6"/>
        <v>1</v>
      </c>
      <c r="O47" s="22" t="s">
        <v>43</v>
      </c>
      <c r="P47" s="6">
        <f t="shared" si="7"/>
        <v>0</v>
      </c>
      <c r="Q47" s="12" t="s">
        <v>33</v>
      </c>
      <c r="R47" s="6">
        <f t="shared" si="8"/>
        <v>0</v>
      </c>
      <c r="S47" s="12" t="s">
        <v>31</v>
      </c>
      <c r="T47" s="6">
        <f t="shared" si="9"/>
        <v>1</v>
      </c>
    </row>
    <row r="48" spans="1:20" x14ac:dyDescent="0.35">
      <c r="A48" s="12" t="s">
        <v>34</v>
      </c>
      <c r="B48" s="6">
        <f t="shared" si="0"/>
        <v>0</v>
      </c>
      <c r="C48" s="13" t="s">
        <v>39</v>
      </c>
      <c r="D48" s="6">
        <f t="shared" si="1"/>
        <v>1</v>
      </c>
      <c r="E48" s="12" t="s">
        <v>43</v>
      </c>
      <c r="F48" s="6">
        <f t="shared" si="2"/>
        <v>1</v>
      </c>
      <c r="G48" s="22" t="s">
        <v>43</v>
      </c>
      <c r="H48" s="6">
        <f t="shared" si="3"/>
        <v>1</v>
      </c>
      <c r="I48" s="22" t="s">
        <v>43</v>
      </c>
      <c r="J48" s="6">
        <f t="shared" si="4"/>
        <v>1</v>
      </c>
      <c r="K48" s="12" t="s">
        <v>43</v>
      </c>
      <c r="L48" s="6">
        <f t="shared" si="5"/>
        <v>1</v>
      </c>
      <c r="M48" s="12" t="s">
        <v>43</v>
      </c>
      <c r="N48" s="6">
        <f t="shared" si="6"/>
        <v>0</v>
      </c>
      <c r="O48" s="22" t="s">
        <v>43</v>
      </c>
      <c r="P48" s="6">
        <f t="shared" si="7"/>
        <v>0</v>
      </c>
      <c r="Q48" s="22" t="s">
        <v>33</v>
      </c>
      <c r="R48" s="6">
        <f t="shared" si="8"/>
        <v>0</v>
      </c>
      <c r="S48" s="22" t="s">
        <v>31</v>
      </c>
      <c r="T48" s="6">
        <f t="shared" si="9"/>
        <v>1</v>
      </c>
    </row>
    <row r="49" spans="1:20" x14ac:dyDescent="0.35">
      <c r="A49" s="12" t="s">
        <v>34</v>
      </c>
      <c r="B49" s="6">
        <f t="shared" si="0"/>
        <v>0</v>
      </c>
      <c r="C49" s="13" t="s">
        <v>39</v>
      </c>
      <c r="D49" s="6">
        <f t="shared" si="1"/>
        <v>1</v>
      </c>
      <c r="E49" s="12" t="s">
        <v>43</v>
      </c>
      <c r="F49" s="6">
        <f t="shared" si="2"/>
        <v>1</v>
      </c>
      <c r="G49" s="12" t="s">
        <v>47</v>
      </c>
      <c r="H49" s="6">
        <f t="shared" si="3"/>
        <v>0.5</v>
      </c>
      <c r="I49" s="22" t="s">
        <v>43</v>
      </c>
      <c r="J49" s="6">
        <f t="shared" si="4"/>
        <v>1</v>
      </c>
      <c r="K49" s="12" t="s">
        <v>43</v>
      </c>
      <c r="L49" s="6">
        <f t="shared" si="5"/>
        <v>1</v>
      </c>
      <c r="M49" s="22" t="s">
        <v>43</v>
      </c>
      <c r="N49" s="6">
        <f t="shared" si="6"/>
        <v>0</v>
      </c>
      <c r="O49" s="22" t="s">
        <v>43</v>
      </c>
      <c r="P49" s="6">
        <f t="shared" si="7"/>
        <v>0</v>
      </c>
      <c r="Q49" s="22" t="s">
        <v>33</v>
      </c>
      <c r="R49" s="6">
        <f t="shared" si="8"/>
        <v>0</v>
      </c>
      <c r="S49" s="22" t="s">
        <v>31</v>
      </c>
      <c r="T49" s="6">
        <f t="shared" si="9"/>
        <v>1</v>
      </c>
    </row>
    <row r="50" spans="1:20" x14ac:dyDescent="0.35">
      <c r="A50" s="12" t="s">
        <v>35</v>
      </c>
      <c r="B50" s="6">
        <f t="shared" si="0"/>
        <v>0.5</v>
      </c>
      <c r="C50" s="13" t="s">
        <v>39</v>
      </c>
      <c r="D50" s="6">
        <f t="shared" si="1"/>
        <v>1</v>
      </c>
      <c r="E50" s="12" t="s">
        <v>43</v>
      </c>
      <c r="F50" s="6">
        <f t="shared" si="2"/>
        <v>1</v>
      </c>
      <c r="G50" s="12" t="s">
        <v>47</v>
      </c>
      <c r="H50" s="6">
        <f t="shared" si="3"/>
        <v>0.5</v>
      </c>
      <c r="I50" s="12" t="s">
        <v>51</v>
      </c>
      <c r="J50" s="6">
        <f t="shared" si="4"/>
        <v>0.8</v>
      </c>
      <c r="K50" s="12" t="s">
        <v>43</v>
      </c>
      <c r="L50" s="6">
        <f t="shared" si="5"/>
        <v>1</v>
      </c>
      <c r="M50" s="22" t="s">
        <v>43</v>
      </c>
      <c r="N50" s="6">
        <f t="shared" si="6"/>
        <v>0</v>
      </c>
      <c r="O50" s="12" t="s">
        <v>54</v>
      </c>
      <c r="P50" s="6">
        <f t="shared" si="7"/>
        <v>1</v>
      </c>
      <c r="Q50" s="12" t="s">
        <v>31</v>
      </c>
      <c r="R50" s="6">
        <f t="shared" si="8"/>
        <v>1</v>
      </c>
      <c r="S50" s="12" t="s">
        <v>283</v>
      </c>
      <c r="T50" s="6">
        <f t="shared" si="9"/>
        <v>0</v>
      </c>
    </row>
    <row r="51" spans="1:20" x14ac:dyDescent="0.35">
      <c r="A51" s="40"/>
      <c r="B51" s="6" t="str">
        <f t="shared" si="0"/>
        <v/>
      </c>
      <c r="C51" s="12" t="s">
        <v>39</v>
      </c>
      <c r="D51" s="6">
        <f t="shared" si="1"/>
        <v>1</v>
      </c>
      <c r="E51" s="12" t="s">
        <v>43</v>
      </c>
      <c r="F51" s="6">
        <f t="shared" si="2"/>
        <v>1</v>
      </c>
      <c r="G51" s="12" t="s">
        <v>48</v>
      </c>
      <c r="H51" s="6">
        <f t="shared" si="3"/>
        <v>0</v>
      </c>
      <c r="I51" s="12" t="s">
        <v>43</v>
      </c>
      <c r="J51" s="6">
        <f t="shared" si="4"/>
        <v>1</v>
      </c>
      <c r="K51" s="12" t="s">
        <v>43</v>
      </c>
      <c r="L51" s="6">
        <f t="shared" si="5"/>
        <v>1</v>
      </c>
      <c r="M51" s="12">
        <v>1</v>
      </c>
      <c r="N51" s="6">
        <f t="shared" si="6"/>
        <v>1</v>
      </c>
      <c r="O51" s="12" t="s">
        <v>55</v>
      </c>
      <c r="P51" s="6">
        <f t="shared" si="7"/>
        <v>0.75</v>
      </c>
      <c r="Q51" s="12" t="s">
        <v>31</v>
      </c>
      <c r="R51" s="6">
        <f t="shared" si="8"/>
        <v>1</v>
      </c>
      <c r="S51" s="12" t="s">
        <v>31</v>
      </c>
      <c r="T51" s="6">
        <f t="shared" si="9"/>
        <v>1</v>
      </c>
    </row>
    <row r="52" spans="1:20" x14ac:dyDescent="0.35">
      <c r="A52" s="12" t="s">
        <v>36</v>
      </c>
      <c r="B52" s="6">
        <f t="shared" si="0"/>
        <v>0.9</v>
      </c>
      <c r="C52" s="12" t="s">
        <v>39</v>
      </c>
      <c r="D52" s="6">
        <f t="shared" si="1"/>
        <v>1</v>
      </c>
      <c r="E52" s="12" t="s">
        <v>43</v>
      </c>
      <c r="F52" s="6">
        <f t="shared" si="2"/>
        <v>1</v>
      </c>
      <c r="G52" s="12" t="s">
        <v>48</v>
      </c>
      <c r="H52" s="6">
        <f t="shared" si="3"/>
        <v>0</v>
      </c>
      <c r="I52" s="12" t="s">
        <v>43</v>
      </c>
      <c r="J52" s="6">
        <f t="shared" si="4"/>
        <v>1</v>
      </c>
      <c r="K52" s="12" t="s">
        <v>53</v>
      </c>
      <c r="L52" s="6">
        <f t="shared" si="5"/>
        <v>0.8</v>
      </c>
      <c r="M52" s="12">
        <v>0.75</v>
      </c>
      <c r="N52" s="6">
        <f t="shared" si="6"/>
        <v>0.7</v>
      </c>
      <c r="O52" s="12" t="s">
        <v>55</v>
      </c>
      <c r="P52" s="6">
        <f t="shared" si="7"/>
        <v>0.75</v>
      </c>
      <c r="Q52" s="12" t="s">
        <v>31</v>
      </c>
      <c r="R52" s="6">
        <f t="shared" si="8"/>
        <v>1</v>
      </c>
      <c r="S52" s="12" t="s">
        <v>31</v>
      </c>
      <c r="T52" s="6">
        <f t="shared" si="9"/>
        <v>1</v>
      </c>
    </row>
    <row r="53" spans="1:20" x14ac:dyDescent="0.35">
      <c r="A53" s="12" t="s">
        <v>35</v>
      </c>
      <c r="B53" s="6">
        <f t="shared" si="0"/>
        <v>0.5</v>
      </c>
      <c r="C53" s="12" t="s">
        <v>39</v>
      </c>
      <c r="D53" s="6">
        <f t="shared" si="1"/>
        <v>1</v>
      </c>
      <c r="E53" s="12" t="s">
        <v>43</v>
      </c>
      <c r="F53" s="6">
        <f t="shared" si="2"/>
        <v>1</v>
      </c>
      <c r="G53" s="12" t="s">
        <v>48</v>
      </c>
      <c r="H53" s="6">
        <f t="shared" si="3"/>
        <v>0</v>
      </c>
      <c r="I53" s="12" t="s">
        <v>43</v>
      </c>
      <c r="J53" s="6">
        <f t="shared" si="4"/>
        <v>1</v>
      </c>
      <c r="K53" s="12" t="s">
        <v>53</v>
      </c>
      <c r="L53" s="6">
        <f t="shared" si="5"/>
        <v>0.8</v>
      </c>
      <c r="M53" s="12">
        <v>1</v>
      </c>
      <c r="N53" s="6">
        <f t="shared" si="6"/>
        <v>1</v>
      </c>
      <c r="O53" s="12" t="s">
        <v>54</v>
      </c>
      <c r="P53" s="6">
        <f t="shared" si="7"/>
        <v>1</v>
      </c>
      <c r="Q53" s="12" t="s">
        <v>31</v>
      </c>
      <c r="R53" s="6">
        <f t="shared" si="8"/>
        <v>1</v>
      </c>
      <c r="S53" s="12" t="s">
        <v>31</v>
      </c>
      <c r="T53" s="6">
        <f t="shared" si="9"/>
        <v>1</v>
      </c>
    </row>
    <row r="54" spans="1:20" x14ac:dyDescent="0.35">
      <c r="A54" s="12" t="s">
        <v>35</v>
      </c>
      <c r="B54" s="6">
        <f t="shared" si="0"/>
        <v>0.5</v>
      </c>
      <c r="C54" s="12" t="s">
        <v>38</v>
      </c>
      <c r="D54" s="6">
        <f t="shared" si="1"/>
        <v>0</v>
      </c>
      <c r="E54" s="12" t="s">
        <v>43</v>
      </c>
      <c r="F54" s="6">
        <f t="shared" si="2"/>
        <v>1</v>
      </c>
      <c r="G54" s="12" t="s">
        <v>48</v>
      </c>
      <c r="H54" s="6">
        <f t="shared" si="3"/>
        <v>0</v>
      </c>
      <c r="I54" s="12" t="s">
        <v>43</v>
      </c>
      <c r="J54" s="6">
        <f t="shared" si="4"/>
        <v>1</v>
      </c>
      <c r="K54" s="12" t="s">
        <v>43</v>
      </c>
      <c r="L54" s="6">
        <f t="shared" si="5"/>
        <v>1</v>
      </c>
      <c r="M54" s="12">
        <v>1</v>
      </c>
      <c r="N54" s="6">
        <f t="shared" si="6"/>
        <v>1</v>
      </c>
      <c r="O54" s="12" t="s">
        <v>54</v>
      </c>
      <c r="P54" s="6">
        <f t="shared" si="7"/>
        <v>1</v>
      </c>
      <c r="Q54" s="12" t="s">
        <v>31</v>
      </c>
      <c r="R54" s="6">
        <f t="shared" si="8"/>
        <v>1</v>
      </c>
      <c r="S54" s="12" t="s">
        <v>31</v>
      </c>
      <c r="T54" s="6">
        <f t="shared" si="9"/>
        <v>1</v>
      </c>
    </row>
    <row r="55" spans="1:20" x14ac:dyDescent="0.35">
      <c r="A55" s="12" t="s">
        <v>36</v>
      </c>
      <c r="B55" s="6">
        <f t="shared" si="0"/>
        <v>0.9</v>
      </c>
      <c r="C55" s="12" t="s">
        <v>38</v>
      </c>
      <c r="D55" s="6">
        <f t="shared" si="1"/>
        <v>0</v>
      </c>
      <c r="E55" s="12" t="s">
        <v>43</v>
      </c>
      <c r="F55" s="6">
        <f t="shared" si="2"/>
        <v>1</v>
      </c>
      <c r="G55" s="12" t="s">
        <v>48</v>
      </c>
      <c r="H55" s="6">
        <f t="shared" si="3"/>
        <v>0</v>
      </c>
      <c r="I55" s="12" t="s">
        <v>35</v>
      </c>
      <c r="J55" s="6">
        <f t="shared" si="4"/>
        <v>0.5</v>
      </c>
      <c r="K55" s="12" t="s">
        <v>43</v>
      </c>
      <c r="L55" s="6">
        <f t="shared" si="5"/>
        <v>1</v>
      </c>
      <c r="M55" s="12">
        <v>1</v>
      </c>
      <c r="N55" s="6">
        <f t="shared" si="6"/>
        <v>1</v>
      </c>
      <c r="O55" s="22" t="s">
        <v>43</v>
      </c>
      <c r="P55" s="6">
        <f t="shared" si="7"/>
        <v>0</v>
      </c>
      <c r="Q55" s="12" t="s">
        <v>32</v>
      </c>
      <c r="R55" s="6">
        <f t="shared" si="8"/>
        <v>0.5</v>
      </c>
      <c r="S55" s="12" t="s">
        <v>31</v>
      </c>
      <c r="T55" s="6">
        <f t="shared" si="9"/>
        <v>1</v>
      </c>
    </row>
    <row r="56" spans="1:20" x14ac:dyDescent="0.35">
      <c r="A56" s="12" t="s">
        <v>36</v>
      </c>
      <c r="B56" s="6">
        <f t="shared" si="0"/>
        <v>0.9</v>
      </c>
      <c r="C56" s="12" t="s">
        <v>39</v>
      </c>
      <c r="D56" s="6">
        <f t="shared" si="1"/>
        <v>1</v>
      </c>
      <c r="E56" s="12" t="s">
        <v>43</v>
      </c>
      <c r="F56" s="6">
        <f t="shared" si="2"/>
        <v>1</v>
      </c>
      <c r="G56" s="12" t="s">
        <v>48</v>
      </c>
      <c r="H56" s="6">
        <f t="shared" si="3"/>
        <v>0</v>
      </c>
      <c r="I56" s="12" t="s">
        <v>35</v>
      </c>
      <c r="J56" s="6">
        <f t="shared" si="4"/>
        <v>0.5</v>
      </c>
      <c r="K56" s="12" t="s">
        <v>43</v>
      </c>
      <c r="L56" s="6">
        <f t="shared" si="5"/>
        <v>1</v>
      </c>
      <c r="M56" s="12" t="s">
        <v>43</v>
      </c>
      <c r="N56" s="6">
        <f t="shared" si="6"/>
        <v>0</v>
      </c>
      <c r="O56" s="22" t="s">
        <v>43</v>
      </c>
      <c r="P56" s="6">
        <f t="shared" si="7"/>
        <v>0</v>
      </c>
      <c r="Q56" s="12" t="s">
        <v>32</v>
      </c>
      <c r="R56" s="6">
        <f t="shared" si="8"/>
        <v>0.5</v>
      </c>
      <c r="S56" s="22" t="s">
        <v>31</v>
      </c>
      <c r="T56" s="6">
        <f t="shared" si="9"/>
        <v>1</v>
      </c>
    </row>
    <row r="57" spans="1:20" x14ac:dyDescent="0.35">
      <c r="A57" s="12" t="s">
        <v>35</v>
      </c>
      <c r="B57" s="6">
        <f t="shared" si="0"/>
        <v>0.5</v>
      </c>
      <c r="C57" s="12" t="s">
        <v>39</v>
      </c>
      <c r="D57" s="6">
        <f t="shared" si="1"/>
        <v>1</v>
      </c>
      <c r="E57" s="12" t="s">
        <v>43</v>
      </c>
      <c r="F57" s="6">
        <f t="shared" si="2"/>
        <v>1</v>
      </c>
      <c r="G57" s="12" t="s">
        <v>48</v>
      </c>
      <c r="H57" s="6">
        <f t="shared" si="3"/>
        <v>0</v>
      </c>
      <c r="I57" s="12" t="s">
        <v>43</v>
      </c>
      <c r="J57" s="6">
        <f t="shared" si="4"/>
        <v>1</v>
      </c>
      <c r="K57" s="12" t="s">
        <v>43</v>
      </c>
      <c r="L57" s="6">
        <f t="shared" si="5"/>
        <v>1</v>
      </c>
      <c r="M57" s="12" t="s">
        <v>43</v>
      </c>
      <c r="N57" s="6">
        <f t="shared" si="6"/>
        <v>0</v>
      </c>
      <c r="O57" s="12" t="s">
        <v>54</v>
      </c>
      <c r="P57" s="6">
        <f t="shared" si="7"/>
        <v>1</v>
      </c>
      <c r="Q57" s="12" t="s">
        <v>31</v>
      </c>
      <c r="R57" s="6">
        <f t="shared" si="8"/>
        <v>1</v>
      </c>
      <c r="S57" s="12" t="s">
        <v>31</v>
      </c>
      <c r="T57" s="6">
        <f t="shared" si="9"/>
        <v>1</v>
      </c>
    </row>
    <row r="58" spans="1:20" x14ac:dyDescent="0.35">
      <c r="A58" s="12" t="s">
        <v>36</v>
      </c>
      <c r="B58" s="6">
        <f t="shared" si="0"/>
        <v>0.9</v>
      </c>
      <c r="C58" s="12" t="s">
        <v>39</v>
      </c>
      <c r="D58" s="6">
        <f t="shared" si="1"/>
        <v>1</v>
      </c>
      <c r="E58" s="12" t="s">
        <v>43</v>
      </c>
      <c r="F58" s="6">
        <f t="shared" si="2"/>
        <v>1</v>
      </c>
      <c r="G58" s="12" t="s">
        <v>47</v>
      </c>
      <c r="H58" s="6">
        <f t="shared" si="3"/>
        <v>0.5</v>
      </c>
      <c r="I58" s="12" t="s">
        <v>51</v>
      </c>
      <c r="J58" s="6">
        <f t="shared" si="4"/>
        <v>0.8</v>
      </c>
      <c r="K58" s="12" t="s">
        <v>43</v>
      </c>
      <c r="L58" s="6">
        <f t="shared" si="5"/>
        <v>1</v>
      </c>
      <c r="M58" s="12">
        <v>1</v>
      </c>
      <c r="N58" s="6">
        <f t="shared" si="6"/>
        <v>1</v>
      </c>
      <c r="O58" s="12" t="s">
        <v>55</v>
      </c>
      <c r="P58" s="6">
        <f t="shared" si="7"/>
        <v>0.75</v>
      </c>
      <c r="Q58" s="12" t="s">
        <v>32</v>
      </c>
      <c r="R58" s="6">
        <f t="shared" si="8"/>
        <v>0.5</v>
      </c>
      <c r="S58" s="12" t="s">
        <v>283</v>
      </c>
      <c r="T58" s="6">
        <f t="shared" si="9"/>
        <v>0</v>
      </c>
    </row>
    <row r="59" spans="1:20" x14ac:dyDescent="0.35">
      <c r="A59" s="12" t="s">
        <v>35</v>
      </c>
      <c r="B59" s="6">
        <f t="shared" si="0"/>
        <v>0.5</v>
      </c>
      <c r="C59" s="12" t="s">
        <v>39</v>
      </c>
      <c r="D59" s="6">
        <f t="shared" si="1"/>
        <v>1</v>
      </c>
      <c r="E59" s="12" t="s">
        <v>43</v>
      </c>
      <c r="F59" s="6">
        <f t="shared" si="2"/>
        <v>1</v>
      </c>
      <c r="G59" s="12" t="s">
        <v>47</v>
      </c>
      <c r="H59" s="6">
        <f t="shared" si="3"/>
        <v>0.5</v>
      </c>
      <c r="I59" s="12" t="s">
        <v>43</v>
      </c>
      <c r="J59" s="6">
        <f t="shared" si="4"/>
        <v>1</v>
      </c>
      <c r="K59" s="12" t="s">
        <v>43</v>
      </c>
      <c r="L59" s="6">
        <f t="shared" si="5"/>
        <v>1</v>
      </c>
      <c r="M59" s="12">
        <v>1</v>
      </c>
      <c r="N59" s="6">
        <f t="shared" si="6"/>
        <v>1</v>
      </c>
      <c r="O59" s="12" t="s">
        <v>54</v>
      </c>
      <c r="P59" s="6">
        <f t="shared" si="7"/>
        <v>1</v>
      </c>
      <c r="Q59" s="12" t="s">
        <v>31</v>
      </c>
      <c r="R59" s="6">
        <f t="shared" si="8"/>
        <v>1</v>
      </c>
      <c r="S59" s="12" t="s">
        <v>31</v>
      </c>
      <c r="T59" s="6">
        <f t="shared" si="9"/>
        <v>1</v>
      </c>
    </row>
    <row r="60" spans="1:20" x14ac:dyDescent="0.35">
      <c r="A60" s="12" t="s">
        <v>35</v>
      </c>
      <c r="B60" s="6">
        <f t="shared" si="0"/>
        <v>0.5</v>
      </c>
      <c r="C60" s="12" t="s">
        <v>39</v>
      </c>
      <c r="D60" s="6">
        <f t="shared" si="1"/>
        <v>1</v>
      </c>
      <c r="E60" s="12" t="s">
        <v>43</v>
      </c>
      <c r="F60" s="6">
        <f t="shared" si="2"/>
        <v>1</v>
      </c>
      <c r="G60" s="12" t="s">
        <v>47</v>
      </c>
      <c r="H60" s="6">
        <f t="shared" si="3"/>
        <v>0.5</v>
      </c>
      <c r="I60" s="12" t="s">
        <v>51</v>
      </c>
      <c r="J60" s="6">
        <f t="shared" si="4"/>
        <v>0.8</v>
      </c>
      <c r="K60" s="12" t="s">
        <v>43</v>
      </c>
      <c r="L60" s="6">
        <f t="shared" si="5"/>
        <v>1</v>
      </c>
      <c r="M60" s="12">
        <v>1</v>
      </c>
      <c r="N60" s="6">
        <f t="shared" si="6"/>
        <v>1</v>
      </c>
      <c r="O60" s="12" t="s">
        <v>54</v>
      </c>
      <c r="P60" s="6">
        <f t="shared" si="7"/>
        <v>1</v>
      </c>
      <c r="Q60" s="12" t="s">
        <v>33</v>
      </c>
      <c r="R60" s="6">
        <f t="shared" si="8"/>
        <v>0</v>
      </c>
      <c r="S60" s="12" t="s">
        <v>30</v>
      </c>
      <c r="T60" s="6">
        <f t="shared" si="9"/>
        <v>0.5</v>
      </c>
    </row>
    <row r="61" spans="1:20" x14ac:dyDescent="0.35">
      <c r="A61" s="12" t="s">
        <v>35</v>
      </c>
      <c r="B61" s="6">
        <f t="shared" si="0"/>
        <v>0.5</v>
      </c>
      <c r="C61" s="12" t="s">
        <v>39</v>
      </c>
      <c r="D61" s="6">
        <f t="shared" si="1"/>
        <v>1</v>
      </c>
      <c r="E61" s="12" t="s">
        <v>43</v>
      </c>
      <c r="F61" s="6">
        <f t="shared" si="2"/>
        <v>1</v>
      </c>
      <c r="G61" s="12" t="s">
        <v>48</v>
      </c>
      <c r="H61" s="6">
        <f t="shared" si="3"/>
        <v>0</v>
      </c>
      <c r="I61" s="12" t="s">
        <v>43</v>
      </c>
      <c r="J61" s="6">
        <f t="shared" si="4"/>
        <v>1</v>
      </c>
      <c r="K61" s="12" t="s">
        <v>43</v>
      </c>
      <c r="L61" s="6">
        <f t="shared" si="5"/>
        <v>1</v>
      </c>
      <c r="M61" s="12">
        <v>1</v>
      </c>
      <c r="N61" s="6">
        <f t="shared" si="6"/>
        <v>1</v>
      </c>
      <c r="O61" s="12" t="s">
        <v>54</v>
      </c>
      <c r="P61" s="6">
        <f t="shared" si="7"/>
        <v>1</v>
      </c>
      <c r="Q61" s="12" t="s">
        <v>31</v>
      </c>
      <c r="R61" s="6">
        <f t="shared" si="8"/>
        <v>1</v>
      </c>
      <c r="S61" s="12" t="s">
        <v>283</v>
      </c>
      <c r="T61" s="6">
        <f t="shared" si="9"/>
        <v>0</v>
      </c>
    </row>
    <row r="62" spans="1:20" x14ac:dyDescent="0.35">
      <c r="A62" s="40"/>
      <c r="B62" s="6" t="str">
        <f t="shared" si="0"/>
        <v/>
      </c>
      <c r="C62" s="12" t="s">
        <v>38</v>
      </c>
      <c r="D62" s="6">
        <f t="shared" si="1"/>
        <v>0</v>
      </c>
      <c r="E62" s="12" t="s">
        <v>43</v>
      </c>
      <c r="F62" s="6">
        <f t="shared" si="2"/>
        <v>1</v>
      </c>
      <c r="G62" s="12" t="s">
        <v>47</v>
      </c>
      <c r="H62" s="6">
        <f t="shared" si="3"/>
        <v>0.5</v>
      </c>
      <c r="I62" s="12" t="s">
        <v>43</v>
      </c>
      <c r="J62" s="6">
        <f t="shared" si="4"/>
        <v>1</v>
      </c>
      <c r="K62" s="12" t="s">
        <v>43</v>
      </c>
      <c r="L62" s="6">
        <f t="shared" si="5"/>
        <v>1</v>
      </c>
      <c r="M62" s="12">
        <v>1</v>
      </c>
      <c r="N62" s="6">
        <f t="shared" si="6"/>
        <v>1</v>
      </c>
      <c r="O62" s="12" t="s">
        <v>55</v>
      </c>
      <c r="P62" s="6">
        <f t="shared" si="7"/>
        <v>0.75</v>
      </c>
      <c r="Q62" s="12" t="s">
        <v>32</v>
      </c>
      <c r="R62" s="6">
        <f t="shared" si="8"/>
        <v>0.5</v>
      </c>
      <c r="S62" s="12" t="s">
        <v>31</v>
      </c>
      <c r="T62" s="6">
        <f t="shared" si="9"/>
        <v>1</v>
      </c>
    </row>
    <row r="63" spans="1:20" x14ac:dyDescent="0.35">
      <c r="A63" s="12" t="s">
        <v>36</v>
      </c>
      <c r="B63" s="6">
        <f t="shared" si="0"/>
        <v>0.9</v>
      </c>
      <c r="C63" s="12" t="s">
        <v>39</v>
      </c>
      <c r="D63" s="6">
        <f t="shared" si="1"/>
        <v>1</v>
      </c>
      <c r="E63" s="12" t="s">
        <v>43</v>
      </c>
      <c r="F63" s="6">
        <f t="shared" si="2"/>
        <v>1</v>
      </c>
      <c r="G63" s="11" t="s">
        <v>43</v>
      </c>
      <c r="H63" s="6">
        <f t="shared" si="3"/>
        <v>1</v>
      </c>
      <c r="I63" s="12" t="s">
        <v>51</v>
      </c>
      <c r="J63" s="6">
        <f t="shared" si="4"/>
        <v>0.8</v>
      </c>
      <c r="K63" s="11" t="s">
        <v>43</v>
      </c>
      <c r="L63" s="6">
        <f t="shared" si="5"/>
        <v>1</v>
      </c>
      <c r="M63" s="12">
        <v>1</v>
      </c>
      <c r="N63" s="6">
        <f t="shared" si="6"/>
        <v>1</v>
      </c>
      <c r="O63" s="12" t="s">
        <v>54</v>
      </c>
      <c r="P63" s="6">
        <f t="shared" si="7"/>
        <v>1</v>
      </c>
      <c r="Q63" s="12" t="s">
        <v>31</v>
      </c>
      <c r="R63" s="6">
        <f t="shared" si="8"/>
        <v>1</v>
      </c>
      <c r="S63" s="12" t="s">
        <v>283</v>
      </c>
      <c r="T63" s="6">
        <f t="shared" si="9"/>
        <v>0</v>
      </c>
    </row>
    <row r="64" spans="1:20" x14ac:dyDescent="0.35">
      <c r="A64" s="11" t="s">
        <v>34</v>
      </c>
      <c r="B64" s="6">
        <f t="shared" si="0"/>
        <v>0</v>
      </c>
      <c r="C64" s="12" t="s">
        <v>39</v>
      </c>
      <c r="D64" s="6">
        <f t="shared" si="1"/>
        <v>1</v>
      </c>
      <c r="E64" s="11" t="s">
        <v>43</v>
      </c>
      <c r="F64" s="6">
        <f t="shared" si="2"/>
        <v>1</v>
      </c>
      <c r="G64" s="11" t="s">
        <v>43</v>
      </c>
      <c r="H64" s="6">
        <f t="shared" si="3"/>
        <v>1</v>
      </c>
      <c r="I64" s="11" t="s">
        <v>43</v>
      </c>
      <c r="J64" s="6">
        <f t="shared" si="4"/>
        <v>1</v>
      </c>
      <c r="K64" s="11" t="s">
        <v>43</v>
      </c>
      <c r="L64" s="6">
        <f t="shared" si="5"/>
        <v>1</v>
      </c>
      <c r="M64" s="12">
        <v>0.5</v>
      </c>
      <c r="N64" s="6">
        <f t="shared" si="6"/>
        <v>0.5</v>
      </c>
      <c r="O64" s="11" t="s">
        <v>54</v>
      </c>
      <c r="P64" s="6">
        <f t="shared" si="7"/>
        <v>1</v>
      </c>
      <c r="Q64" s="11" t="s">
        <v>31</v>
      </c>
      <c r="R64" s="6">
        <f t="shared" si="8"/>
        <v>1</v>
      </c>
      <c r="S64" s="11" t="s">
        <v>31</v>
      </c>
      <c r="T64" s="6">
        <f t="shared" si="9"/>
        <v>1</v>
      </c>
    </row>
    <row r="65" spans="1:20" x14ac:dyDescent="0.35">
      <c r="A65" s="11" t="s">
        <v>34</v>
      </c>
      <c r="B65" s="6">
        <f t="shared" si="0"/>
        <v>0</v>
      </c>
      <c r="C65" s="11" t="s">
        <v>39</v>
      </c>
      <c r="D65" s="6">
        <f t="shared" si="1"/>
        <v>1</v>
      </c>
      <c r="E65" s="11" t="s">
        <v>43</v>
      </c>
      <c r="F65" s="6">
        <f t="shared" si="2"/>
        <v>1</v>
      </c>
      <c r="G65" s="11" t="s">
        <v>43</v>
      </c>
      <c r="H65" s="6">
        <f t="shared" si="3"/>
        <v>1</v>
      </c>
      <c r="I65" s="11" t="s">
        <v>43</v>
      </c>
      <c r="J65" s="6">
        <f t="shared" si="4"/>
        <v>1</v>
      </c>
      <c r="K65" s="11" t="s">
        <v>53</v>
      </c>
      <c r="L65" s="6">
        <f t="shared" si="5"/>
        <v>0.8</v>
      </c>
      <c r="M65" s="11">
        <v>1</v>
      </c>
      <c r="N65" s="6">
        <f t="shared" si="6"/>
        <v>1</v>
      </c>
      <c r="O65" s="11" t="s">
        <v>54</v>
      </c>
      <c r="P65" s="6">
        <f t="shared" si="7"/>
        <v>1</v>
      </c>
      <c r="Q65" s="11" t="s">
        <v>31</v>
      </c>
      <c r="R65" s="6">
        <f t="shared" si="8"/>
        <v>1</v>
      </c>
      <c r="S65" s="11" t="s">
        <v>31</v>
      </c>
      <c r="T65" s="6">
        <f t="shared" si="9"/>
        <v>1</v>
      </c>
    </row>
    <row r="66" spans="1:20" x14ac:dyDescent="0.35">
      <c r="A66" s="11" t="s">
        <v>34</v>
      </c>
      <c r="B66" s="6">
        <f t="shared" ref="B66:B109" si="10">IF(A66="severe",0,IF(A66="moderate",0.5,IF(A66="Spans_Only_Bankfull",0.9,IF(A66="Spans_Full_Channel_Banks",1,""))))</f>
        <v>0</v>
      </c>
      <c r="C66" s="11" t="s">
        <v>39</v>
      </c>
      <c r="D66" s="6">
        <f t="shared" si="1"/>
        <v>1</v>
      </c>
      <c r="E66" s="11" t="s">
        <v>43</v>
      </c>
      <c r="F66" s="6">
        <f t="shared" si="2"/>
        <v>1</v>
      </c>
      <c r="G66" s="11" t="s">
        <v>43</v>
      </c>
      <c r="H66" s="6">
        <f t="shared" si="3"/>
        <v>1</v>
      </c>
      <c r="I66" s="11" t="s">
        <v>43</v>
      </c>
      <c r="J66" s="6">
        <f t="shared" si="4"/>
        <v>1</v>
      </c>
      <c r="K66" s="11" t="s">
        <v>52</v>
      </c>
      <c r="L66" s="6">
        <f t="shared" si="5"/>
        <v>0</v>
      </c>
      <c r="M66" s="11">
        <v>0.5</v>
      </c>
      <c r="N66" s="6">
        <f t="shared" si="6"/>
        <v>0.5</v>
      </c>
      <c r="O66" s="11" t="s">
        <v>55</v>
      </c>
      <c r="P66" s="6">
        <f t="shared" si="7"/>
        <v>0.75</v>
      </c>
      <c r="Q66" s="11" t="s">
        <v>33</v>
      </c>
      <c r="R66" s="6">
        <f t="shared" si="8"/>
        <v>0</v>
      </c>
      <c r="S66" s="11" t="s">
        <v>283</v>
      </c>
      <c r="T66" s="6">
        <f t="shared" si="9"/>
        <v>0</v>
      </c>
    </row>
    <row r="67" spans="1:20" x14ac:dyDescent="0.35">
      <c r="A67" s="11" t="s">
        <v>34</v>
      </c>
      <c r="B67" s="6">
        <f t="shared" si="10"/>
        <v>0</v>
      </c>
      <c r="C67" s="11" t="s">
        <v>38</v>
      </c>
      <c r="D67" s="6">
        <f t="shared" ref="D67:D109" si="11">IF(C67="At_Stream_Grade",1,IF(C67="Inlet_Drop",0,IF(C67="Perched",0,IF(C67="Clogged",1,IF(C67="unknown",1,"")))))</f>
        <v>0</v>
      </c>
      <c r="E67" s="11" t="s">
        <v>43</v>
      </c>
      <c r="F67" s="6">
        <f t="shared" ref="F67:F109" si="12">IF(E67="none",1,IF(E67="baffles/weirs",0,IF(E67="supports",0.8,IF(E67="other",1,""))))</f>
        <v>1</v>
      </c>
      <c r="G67" s="11" t="s">
        <v>43</v>
      </c>
      <c r="H67" s="6">
        <f t="shared" ref="H67:H109" si="13">IF(G67="extensive",0,IF(G67="Not_Extensive",0.5,IF(G67="none",1,"")))</f>
        <v>1</v>
      </c>
      <c r="I67" s="11" t="s">
        <v>43</v>
      </c>
      <c r="J67" s="6">
        <f t="shared" ref="J67:J110" si="14">IF(I67="none",1,IF(I67="minor",0.8,IF(I67="moderate",0.5,IF(I67="severe",0,""))))</f>
        <v>1</v>
      </c>
      <c r="K67" s="11" t="s">
        <v>43</v>
      </c>
      <c r="L67" s="6">
        <f t="shared" ref="L67:L110" si="15">IF(K67="large",0,IF(K67="small",0.8,IF(K67="none",1,"")))</f>
        <v>1</v>
      </c>
      <c r="M67" s="11">
        <v>0.25</v>
      </c>
      <c r="N67" s="6">
        <f t="shared" ref="N67:N110" si="16">IF(M67="none",0,IF(M67=0.25,0.3,IF(M67=0.5,0.5,IF(M67=0.75,0.7,IF(M67=1,1,"")))))</f>
        <v>0.3</v>
      </c>
      <c r="O67" s="26" t="s">
        <v>43</v>
      </c>
      <c r="P67" s="6">
        <f t="shared" ref="P67:P110" si="17">IF(O67="none",0,IF(O67="not appropriate",0.25,IF(O67="contrasting",0.75,IF(O67="comparable",1,""))))</f>
        <v>0</v>
      </c>
      <c r="Q67" s="11" t="s">
        <v>32</v>
      </c>
      <c r="R67" s="6">
        <f t="shared" ref="R67:R110" si="18">IF(Q67="No_Deeper",0.5,IF(Q67="No_Shallower",0,IF(Q67="Yes",1,IF(Q67="dry (stream also dry)",1,""))))</f>
        <v>0.5</v>
      </c>
      <c r="S67" s="11" t="s">
        <v>283</v>
      </c>
      <c r="T67" s="6">
        <f t="shared" ref="T67:T110" si="19">IF(S67="No_Faster",0,IF(S67="No_Slower",0.5,IF(S67="Yes",1,IF(S67="dry (stream also dry)",1,""))))</f>
        <v>0</v>
      </c>
    </row>
    <row r="68" spans="1:20" x14ac:dyDescent="0.35">
      <c r="A68" s="40"/>
      <c r="B68" s="6" t="str">
        <f t="shared" si="10"/>
        <v/>
      </c>
      <c r="C68" s="11" t="s">
        <v>38</v>
      </c>
      <c r="D68" s="6">
        <f t="shared" si="11"/>
        <v>0</v>
      </c>
      <c r="E68" s="11" t="s">
        <v>43</v>
      </c>
      <c r="F68" s="6">
        <f t="shared" si="12"/>
        <v>1</v>
      </c>
      <c r="G68" s="11" t="s">
        <v>43</v>
      </c>
      <c r="H68" s="6">
        <f t="shared" si="13"/>
        <v>1</v>
      </c>
      <c r="I68" s="11" t="s">
        <v>43</v>
      </c>
      <c r="J68" s="6">
        <f t="shared" si="14"/>
        <v>1</v>
      </c>
      <c r="K68" s="11" t="s">
        <v>43</v>
      </c>
      <c r="L68" s="6">
        <f t="shared" si="15"/>
        <v>1</v>
      </c>
      <c r="M68" s="11" t="s">
        <v>43</v>
      </c>
      <c r="N68" s="6">
        <f t="shared" si="16"/>
        <v>0</v>
      </c>
      <c r="O68" s="26" t="s">
        <v>43</v>
      </c>
      <c r="P68" s="6">
        <f t="shared" si="17"/>
        <v>0</v>
      </c>
      <c r="Q68" s="11" t="s">
        <v>31</v>
      </c>
      <c r="R68" s="6">
        <f t="shared" si="18"/>
        <v>1</v>
      </c>
      <c r="S68" s="11" t="s">
        <v>283</v>
      </c>
      <c r="T68" s="6">
        <f t="shared" si="19"/>
        <v>0</v>
      </c>
    </row>
    <row r="69" spans="1:20" x14ac:dyDescent="0.35">
      <c r="A69" s="40"/>
      <c r="B69" s="6" t="str">
        <f t="shared" si="10"/>
        <v/>
      </c>
      <c r="C69" s="11" t="s">
        <v>40</v>
      </c>
      <c r="D69" s="6">
        <f t="shared" si="11"/>
        <v>1</v>
      </c>
      <c r="E69" s="11" t="s">
        <v>43</v>
      </c>
      <c r="F69" s="6">
        <f t="shared" si="12"/>
        <v>1</v>
      </c>
      <c r="G69" s="11" t="s">
        <v>48</v>
      </c>
      <c r="H69" s="6">
        <f t="shared" si="13"/>
        <v>0</v>
      </c>
      <c r="I69" s="11" t="s">
        <v>43</v>
      </c>
      <c r="J69" s="6">
        <f t="shared" si="14"/>
        <v>1</v>
      </c>
      <c r="K69" s="11" t="s">
        <v>43</v>
      </c>
      <c r="L69" s="6">
        <f t="shared" si="15"/>
        <v>1</v>
      </c>
      <c r="M69" s="11" t="s">
        <v>43</v>
      </c>
      <c r="N69" s="6">
        <f t="shared" si="16"/>
        <v>0</v>
      </c>
      <c r="O69" s="26" t="s">
        <v>43</v>
      </c>
      <c r="P69" s="6">
        <f t="shared" si="17"/>
        <v>0</v>
      </c>
      <c r="Q69" s="11" t="s">
        <v>31</v>
      </c>
      <c r="R69" s="6">
        <f t="shared" si="18"/>
        <v>1</v>
      </c>
      <c r="S69" s="11" t="s">
        <v>283</v>
      </c>
      <c r="T69" s="6">
        <f t="shared" si="19"/>
        <v>0</v>
      </c>
    </row>
    <row r="70" spans="1:20" x14ac:dyDescent="0.35">
      <c r="A70" s="11" t="s">
        <v>35</v>
      </c>
      <c r="B70" s="6">
        <f t="shared" si="10"/>
        <v>0.5</v>
      </c>
      <c r="C70" s="11" t="s">
        <v>39</v>
      </c>
      <c r="D70" s="6">
        <f t="shared" si="11"/>
        <v>1</v>
      </c>
      <c r="E70" s="11" t="s">
        <v>43</v>
      </c>
      <c r="F70" s="6">
        <f t="shared" si="12"/>
        <v>1</v>
      </c>
      <c r="G70" s="11" t="s">
        <v>43</v>
      </c>
      <c r="H70" s="6">
        <f t="shared" si="13"/>
        <v>1</v>
      </c>
      <c r="I70" s="11" t="s">
        <v>43</v>
      </c>
      <c r="J70" s="6">
        <f t="shared" si="14"/>
        <v>1</v>
      </c>
      <c r="K70" s="11" t="s">
        <v>53</v>
      </c>
      <c r="L70" s="6">
        <f t="shared" si="15"/>
        <v>0.8</v>
      </c>
      <c r="M70" s="11" t="s">
        <v>43</v>
      </c>
      <c r="N70" s="6">
        <f t="shared" si="16"/>
        <v>0</v>
      </c>
      <c r="O70" s="26" t="s">
        <v>43</v>
      </c>
      <c r="P70" s="6">
        <f t="shared" si="17"/>
        <v>0</v>
      </c>
      <c r="Q70" s="11" t="s">
        <v>33</v>
      </c>
      <c r="R70" s="6">
        <f t="shared" si="18"/>
        <v>0</v>
      </c>
      <c r="S70" s="11" t="s">
        <v>283</v>
      </c>
      <c r="T70" s="6">
        <f t="shared" si="19"/>
        <v>0</v>
      </c>
    </row>
    <row r="71" spans="1:20" x14ac:dyDescent="0.35">
      <c r="A71" s="11" t="s">
        <v>34</v>
      </c>
      <c r="B71" s="6">
        <f t="shared" si="10"/>
        <v>0</v>
      </c>
      <c r="C71" s="11" t="s">
        <v>38</v>
      </c>
      <c r="D71" s="6">
        <f t="shared" si="11"/>
        <v>0</v>
      </c>
      <c r="E71" s="11" t="s">
        <v>46</v>
      </c>
      <c r="F71" s="6">
        <f t="shared" si="12"/>
        <v>1</v>
      </c>
      <c r="G71" s="11" t="s">
        <v>47</v>
      </c>
      <c r="H71" s="6">
        <f t="shared" si="13"/>
        <v>0.5</v>
      </c>
      <c r="I71" s="11" t="s">
        <v>35</v>
      </c>
      <c r="J71" s="6">
        <f t="shared" si="14"/>
        <v>0.5</v>
      </c>
      <c r="K71" s="11" t="s">
        <v>52</v>
      </c>
      <c r="L71" s="6">
        <f t="shared" si="15"/>
        <v>0</v>
      </c>
      <c r="M71" s="11" t="s">
        <v>43</v>
      </c>
      <c r="N71" s="6">
        <f t="shared" si="16"/>
        <v>0</v>
      </c>
      <c r="O71" s="26" t="s">
        <v>41</v>
      </c>
      <c r="P71" s="6" t="str">
        <f t="shared" si="17"/>
        <v/>
      </c>
      <c r="Q71" s="11" t="s">
        <v>31</v>
      </c>
      <c r="R71" s="6">
        <f t="shared" si="18"/>
        <v>1</v>
      </c>
      <c r="S71" s="11" t="s">
        <v>283</v>
      </c>
      <c r="T71" s="6">
        <f t="shared" si="19"/>
        <v>0</v>
      </c>
    </row>
    <row r="72" spans="1:20" x14ac:dyDescent="0.35">
      <c r="A72" s="11" t="s">
        <v>34</v>
      </c>
      <c r="B72" s="6">
        <f t="shared" si="10"/>
        <v>0</v>
      </c>
      <c r="C72" s="11" t="s">
        <v>38</v>
      </c>
      <c r="D72" s="6">
        <f t="shared" si="11"/>
        <v>0</v>
      </c>
      <c r="E72" s="11" t="s">
        <v>43</v>
      </c>
      <c r="F72" s="6">
        <f t="shared" si="12"/>
        <v>1</v>
      </c>
      <c r="G72" s="11" t="s">
        <v>43</v>
      </c>
      <c r="H72" s="6">
        <f t="shared" si="13"/>
        <v>1</v>
      </c>
      <c r="I72" s="11" t="s">
        <v>43</v>
      </c>
      <c r="J72" s="6">
        <f t="shared" si="14"/>
        <v>1</v>
      </c>
      <c r="K72" s="11" t="s">
        <v>43</v>
      </c>
      <c r="L72" s="6">
        <f t="shared" si="15"/>
        <v>1</v>
      </c>
      <c r="M72" s="11" t="s">
        <v>41</v>
      </c>
      <c r="N72" s="6" t="str">
        <f t="shared" si="16"/>
        <v/>
      </c>
      <c r="O72" s="11" t="s">
        <v>54</v>
      </c>
      <c r="P72" s="6">
        <f t="shared" si="17"/>
        <v>1</v>
      </c>
      <c r="Q72" s="11" t="s">
        <v>31</v>
      </c>
      <c r="R72" s="6">
        <f t="shared" si="18"/>
        <v>1</v>
      </c>
      <c r="S72" s="11" t="s">
        <v>283</v>
      </c>
      <c r="T72" s="6">
        <f t="shared" si="19"/>
        <v>0</v>
      </c>
    </row>
    <row r="73" spans="1:20" x14ac:dyDescent="0.35">
      <c r="A73" s="11" t="s">
        <v>37</v>
      </c>
      <c r="B73" s="6">
        <f t="shared" si="10"/>
        <v>1</v>
      </c>
      <c r="C73" s="11" t="s">
        <v>39</v>
      </c>
      <c r="D73" s="6">
        <f t="shared" si="11"/>
        <v>1</v>
      </c>
      <c r="E73" s="11" t="s">
        <v>43</v>
      </c>
      <c r="F73" s="6">
        <f t="shared" si="12"/>
        <v>1</v>
      </c>
      <c r="G73" s="11" t="s">
        <v>43</v>
      </c>
      <c r="H73" s="6">
        <f t="shared" si="13"/>
        <v>1</v>
      </c>
      <c r="I73" s="11" t="s">
        <v>43</v>
      </c>
      <c r="J73" s="6">
        <f t="shared" si="14"/>
        <v>1</v>
      </c>
      <c r="K73" s="11" t="s">
        <v>43</v>
      </c>
      <c r="L73" s="6">
        <f t="shared" si="15"/>
        <v>1</v>
      </c>
      <c r="M73" s="11">
        <v>1</v>
      </c>
      <c r="N73" s="6">
        <f t="shared" si="16"/>
        <v>1</v>
      </c>
      <c r="O73" s="11" t="s">
        <v>54</v>
      </c>
      <c r="P73" s="6">
        <f t="shared" si="17"/>
        <v>1</v>
      </c>
      <c r="Q73" s="11" t="s">
        <v>31</v>
      </c>
      <c r="R73" s="6">
        <f t="shared" si="18"/>
        <v>1</v>
      </c>
      <c r="S73" s="11" t="s">
        <v>31</v>
      </c>
      <c r="T73" s="6">
        <f t="shared" si="19"/>
        <v>1</v>
      </c>
    </row>
    <row r="74" spans="1:20" x14ac:dyDescent="0.35">
      <c r="A74" s="11" t="s">
        <v>37</v>
      </c>
      <c r="B74" s="6">
        <f t="shared" si="10"/>
        <v>1</v>
      </c>
      <c r="C74" s="11" t="s">
        <v>39</v>
      </c>
      <c r="D74" s="6">
        <f t="shared" si="11"/>
        <v>1</v>
      </c>
      <c r="E74" s="11" t="s">
        <v>43</v>
      </c>
      <c r="F74" s="6">
        <f t="shared" si="12"/>
        <v>1</v>
      </c>
      <c r="G74" s="11" t="s">
        <v>47</v>
      </c>
      <c r="H74" s="6">
        <f t="shared" si="13"/>
        <v>0.5</v>
      </c>
      <c r="I74" s="11" t="s">
        <v>43</v>
      </c>
      <c r="J74" s="6">
        <f t="shared" si="14"/>
        <v>1</v>
      </c>
      <c r="K74" s="11" t="s">
        <v>53</v>
      </c>
      <c r="L74" s="6">
        <f t="shared" si="15"/>
        <v>0.8</v>
      </c>
      <c r="M74" s="11">
        <v>1</v>
      </c>
      <c r="N74" s="6">
        <f t="shared" si="16"/>
        <v>1</v>
      </c>
      <c r="O74" s="11" t="s">
        <v>54</v>
      </c>
      <c r="P74" s="6">
        <f t="shared" si="17"/>
        <v>1</v>
      </c>
      <c r="Q74" s="11" t="s">
        <v>31</v>
      </c>
      <c r="R74" s="6">
        <f t="shared" si="18"/>
        <v>1</v>
      </c>
      <c r="S74" s="11" t="s">
        <v>31</v>
      </c>
      <c r="T74" s="6">
        <f t="shared" si="19"/>
        <v>1</v>
      </c>
    </row>
    <row r="75" spans="1:20" x14ac:dyDescent="0.35">
      <c r="A75" s="11" t="s">
        <v>34</v>
      </c>
      <c r="B75" s="6">
        <f t="shared" si="10"/>
        <v>0</v>
      </c>
      <c r="C75" s="11" t="s">
        <v>39</v>
      </c>
      <c r="D75" s="6">
        <f t="shared" si="11"/>
        <v>1</v>
      </c>
      <c r="E75" s="11" t="s">
        <v>43</v>
      </c>
      <c r="F75" s="6">
        <f t="shared" si="12"/>
        <v>1</v>
      </c>
      <c r="G75" s="11" t="s">
        <v>43</v>
      </c>
      <c r="H75" s="6">
        <f t="shared" si="13"/>
        <v>1</v>
      </c>
      <c r="I75" s="11" t="s">
        <v>34</v>
      </c>
      <c r="J75" s="6">
        <f t="shared" si="14"/>
        <v>0</v>
      </c>
      <c r="K75" s="11" t="s">
        <v>43</v>
      </c>
      <c r="L75" s="6">
        <f t="shared" si="15"/>
        <v>1</v>
      </c>
      <c r="M75" s="11">
        <v>1</v>
      </c>
      <c r="N75" s="6">
        <f t="shared" si="16"/>
        <v>1</v>
      </c>
      <c r="O75" s="11" t="s">
        <v>55</v>
      </c>
      <c r="P75" s="6">
        <f t="shared" si="17"/>
        <v>0.75</v>
      </c>
      <c r="Q75" s="11" t="s">
        <v>33</v>
      </c>
      <c r="R75" s="6">
        <f t="shared" si="18"/>
        <v>0</v>
      </c>
      <c r="S75" s="11" t="s">
        <v>283</v>
      </c>
      <c r="T75" s="6">
        <f t="shared" si="19"/>
        <v>0</v>
      </c>
    </row>
    <row r="76" spans="1:20" x14ac:dyDescent="0.35">
      <c r="A76" s="11" t="s">
        <v>34</v>
      </c>
      <c r="B76" s="6">
        <f t="shared" si="10"/>
        <v>0</v>
      </c>
      <c r="C76" s="11" t="s">
        <v>39</v>
      </c>
      <c r="D76" s="6">
        <f t="shared" si="11"/>
        <v>1</v>
      </c>
      <c r="E76" s="11" t="s">
        <v>43</v>
      </c>
      <c r="F76" s="6">
        <f t="shared" si="12"/>
        <v>1</v>
      </c>
      <c r="G76" s="11" t="s">
        <v>43</v>
      </c>
      <c r="H76" s="6">
        <f t="shared" si="13"/>
        <v>1</v>
      </c>
      <c r="I76" s="11" t="s">
        <v>43</v>
      </c>
      <c r="J76" s="6">
        <f t="shared" si="14"/>
        <v>1</v>
      </c>
      <c r="K76" s="11" t="s">
        <v>43</v>
      </c>
      <c r="L76" s="6">
        <f t="shared" si="15"/>
        <v>1</v>
      </c>
      <c r="M76" s="11" t="s">
        <v>43</v>
      </c>
      <c r="N76" s="6">
        <f t="shared" si="16"/>
        <v>0</v>
      </c>
      <c r="O76" s="11" t="s">
        <v>54</v>
      </c>
      <c r="P76" s="6">
        <f t="shared" si="17"/>
        <v>1</v>
      </c>
      <c r="Q76" s="11" t="s">
        <v>31</v>
      </c>
      <c r="R76" s="6">
        <f t="shared" si="18"/>
        <v>1</v>
      </c>
      <c r="S76" s="11" t="s">
        <v>283</v>
      </c>
      <c r="T76" s="6">
        <f t="shared" si="19"/>
        <v>0</v>
      </c>
    </row>
    <row r="77" spans="1:20" x14ac:dyDescent="0.35">
      <c r="A77" s="11" t="s">
        <v>37</v>
      </c>
      <c r="B77" s="6">
        <f t="shared" si="10"/>
        <v>1</v>
      </c>
      <c r="C77" s="11" t="s">
        <v>39</v>
      </c>
      <c r="D77" s="6">
        <f t="shared" si="11"/>
        <v>1</v>
      </c>
      <c r="E77" s="11" t="s">
        <v>43</v>
      </c>
      <c r="F77" s="6">
        <f t="shared" si="12"/>
        <v>1</v>
      </c>
      <c r="G77" s="14" t="s">
        <v>43</v>
      </c>
      <c r="H77" s="6">
        <f t="shared" si="13"/>
        <v>1</v>
      </c>
      <c r="I77" s="11" t="s">
        <v>43</v>
      </c>
      <c r="J77" s="6">
        <f t="shared" si="14"/>
        <v>1</v>
      </c>
      <c r="K77" s="14" t="s">
        <v>43</v>
      </c>
      <c r="L77" s="6">
        <f t="shared" si="15"/>
        <v>1</v>
      </c>
      <c r="M77" s="11">
        <v>1</v>
      </c>
      <c r="N77" s="6">
        <f t="shared" si="16"/>
        <v>1</v>
      </c>
      <c r="O77" s="11" t="s">
        <v>54</v>
      </c>
      <c r="P77" s="6">
        <f t="shared" si="17"/>
        <v>1</v>
      </c>
      <c r="Q77" s="11" t="s">
        <v>31</v>
      </c>
      <c r="R77" s="6">
        <f t="shared" si="18"/>
        <v>1</v>
      </c>
      <c r="S77" s="11" t="s">
        <v>31</v>
      </c>
      <c r="T77" s="6">
        <f t="shared" si="19"/>
        <v>1</v>
      </c>
    </row>
    <row r="78" spans="1:20" x14ac:dyDescent="0.35">
      <c r="A78" s="14" t="s">
        <v>34</v>
      </c>
      <c r="B78" s="6">
        <f t="shared" si="10"/>
        <v>0</v>
      </c>
      <c r="C78" s="11" t="s">
        <v>39</v>
      </c>
      <c r="D78" s="6">
        <f t="shared" si="11"/>
        <v>1</v>
      </c>
      <c r="E78" s="14" t="s">
        <v>43</v>
      </c>
      <c r="F78" s="6">
        <f t="shared" si="12"/>
        <v>1</v>
      </c>
      <c r="G78" s="14" t="s">
        <v>43</v>
      </c>
      <c r="H78" s="6">
        <f t="shared" si="13"/>
        <v>1</v>
      </c>
      <c r="I78" s="14" t="s">
        <v>43</v>
      </c>
      <c r="J78" s="6">
        <f t="shared" si="14"/>
        <v>1</v>
      </c>
      <c r="K78" s="14" t="s">
        <v>53</v>
      </c>
      <c r="L78" s="6">
        <f t="shared" si="15"/>
        <v>0.8</v>
      </c>
      <c r="M78" s="11">
        <v>1</v>
      </c>
      <c r="N78" s="6">
        <f t="shared" si="16"/>
        <v>1</v>
      </c>
      <c r="O78" s="14" t="s">
        <v>43</v>
      </c>
      <c r="P78" s="6">
        <f t="shared" si="17"/>
        <v>0</v>
      </c>
      <c r="Q78" s="14" t="s">
        <v>33</v>
      </c>
      <c r="R78" s="6">
        <f t="shared" si="18"/>
        <v>0</v>
      </c>
      <c r="S78" s="14" t="s">
        <v>283</v>
      </c>
      <c r="T78" s="6">
        <f t="shared" si="19"/>
        <v>0</v>
      </c>
    </row>
    <row r="79" spans="1:20" x14ac:dyDescent="0.35">
      <c r="A79" s="14" t="s">
        <v>34</v>
      </c>
      <c r="B79" s="6">
        <f t="shared" si="10"/>
        <v>0</v>
      </c>
      <c r="C79" s="14" t="s">
        <v>39</v>
      </c>
      <c r="D79" s="6">
        <f t="shared" si="11"/>
        <v>1</v>
      </c>
      <c r="E79" s="14" t="s">
        <v>43</v>
      </c>
      <c r="F79" s="6">
        <f t="shared" si="12"/>
        <v>1</v>
      </c>
      <c r="G79" s="14" t="s">
        <v>43</v>
      </c>
      <c r="H79" s="6">
        <f t="shared" si="13"/>
        <v>1</v>
      </c>
      <c r="I79" s="14" t="s">
        <v>43</v>
      </c>
      <c r="J79" s="6">
        <f t="shared" si="14"/>
        <v>1</v>
      </c>
      <c r="K79" s="14" t="s">
        <v>53</v>
      </c>
      <c r="L79" s="6">
        <f t="shared" si="15"/>
        <v>0.8</v>
      </c>
      <c r="M79" s="14" t="s">
        <v>43</v>
      </c>
      <c r="N79" s="6">
        <f t="shared" si="16"/>
        <v>0</v>
      </c>
      <c r="O79" s="14" t="s">
        <v>43</v>
      </c>
      <c r="P79" s="6">
        <f t="shared" si="17"/>
        <v>0</v>
      </c>
      <c r="Q79" s="14" t="s">
        <v>31</v>
      </c>
      <c r="R79" s="6">
        <f t="shared" si="18"/>
        <v>1</v>
      </c>
      <c r="S79" s="14" t="s">
        <v>31</v>
      </c>
      <c r="T79" s="6">
        <f t="shared" si="19"/>
        <v>1</v>
      </c>
    </row>
    <row r="80" spans="1:20" x14ac:dyDescent="0.35">
      <c r="A80" s="14" t="s">
        <v>34</v>
      </c>
      <c r="B80" s="6">
        <f t="shared" si="10"/>
        <v>0</v>
      </c>
      <c r="C80" s="14" t="s">
        <v>38</v>
      </c>
      <c r="D80" s="6">
        <f t="shared" si="11"/>
        <v>0</v>
      </c>
      <c r="E80" s="14" t="s">
        <v>43</v>
      </c>
      <c r="F80" s="6">
        <f t="shared" si="12"/>
        <v>1</v>
      </c>
      <c r="G80" s="14" t="s">
        <v>47</v>
      </c>
      <c r="H80" s="6">
        <f t="shared" si="13"/>
        <v>0.5</v>
      </c>
      <c r="I80" s="14" t="s">
        <v>43</v>
      </c>
      <c r="J80" s="6">
        <f t="shared" si="14"/>
        <v>1</v>
      </c>
      <c r="K80" s="14" t="s">
        <v>52</v>
      </c>
      <c r="L80" s="6">
        <f t="shared" si="15"/>
        <v>0</v>
      </c>
      <c r="M80" s="14" t="s">
        <v>43</v>
      </c>
      <c r="N80" s="6">
        <f t="shared" si="16"/>
        <v>0</v>
      </c>
      <c r="O80" s="14" t="s">
        <v>43</v>
      </c>
      <c r="P80" s="6">
        <f t="shared" si="17"/>
        <v>0</v>
      </c>
      <c r="Q80" s="14" t="s">
        <v>31</v>
      </c>
      <c r="R80" s="6">
        <f t="shared" si="18"/>
        <v>1</v>
      </c>
      <c r="S80" s="14" t="s">
        <v>31</v>
      </c>
      <c r="T80" s="6">
        <f t="shared" si="19"/>
        <v>1</v>
      </c>
    </row>
    <row r="81" spans="1:20" x14ac:dyDescent="0.35">
      <c r="A81" s="14" t="s">
        <v>34</v>
      </c>
      <c r="B81" s="6">
        <f t="shared" si="10"/>
        <v>0</v>
      </c>
      <c r="C81" s="14" t="s">
        <v>38</v>
      </c>
      <c r="D81" s="6">
        <f t="shared" si="11"/>
        <v>0</v>
      </c>
      <c r="E81" s="14" t="s">
        <v>43</v>
      </c>
      <c r="F81" s="6">
        <f t="shared" si="12"/>
        <v>1</v>
      </c>
      <c r="G81" s="14" t="s">
        <v>43</v>
      </c>
      <c r="H81" s="6">
        <f t="shared" si="13"/>
        <v>1</v>
      </c>
      <c r="I81" s="14" t="s">
        <v>51</v>
      </c>
      <c r="J81" s="6">
        <f t="shared" si="14"/>
        <v>0.8</v>
      </c>
      <c r="K81" s="14" t="s">
        <v>52</v>
      </c>
      <c r="L81" s="6">
        <f t="shared" si="15"/>
        <v>0</v>
      </c>
      <c r="M81" s="14" t="s">
        <v>43</v>
      </c>
      <c r="N81" s="6">
        <f t="shared" si="16"/>
        <v>0</v>
      </c>
      <c r="O81" s="14" t="s">
        <v>41</v>
      </c>
      <c r="P81" s="6" t="str">
        <f t="shared" si="17"/>
        <v/>
      </c>
      <c r="Q81" s="14" t="s">
        <v>32</v>
      </c>
      <c r="R81" s="6">
        <f t="shared" si="18"/>
        <v>0.5</v>
      </c>
      <c r="S81" s="14" t="s">
        <v>31</v>
      </c>
      <c r="T81" s="6">
        <f t="shared" si="19"/>
        <v>1</v>
      </c>
    </row>
    <row r="82" spans="1:20" x14ac:dyDescent="0.35">
      <c r="A82" s="14" t="s">
        <v>34</v>
      </c>
      <c r="B82" s="6">
        <f t="shared" si="10"/>
        <v>0</v>
      </c>
      <c r="C82" s="14" t="s">
        <v>38</v>
      </c>
      <c r="D82" s="6">
        <f t="shared" si="11"/>
        <v>0</v>
      </c>
      <c r="E82" s="14" t="s">
        <v>43</v>
      </c>
      <c r="F82" s="6">
        <f t="shared" si="12"/>
        <v>1</v>
      </c>
      <c r="G82" s="14" t="s">
        <v>47</v>
      </c>
      <c r="H82" s="6">
        <f t="shared" si="13"/>
        <v>0.5</v>
      </c>
      <c r="I82" s="14" t="s">
        <v>43</v>
      </c>
      <c r="J82" s="6">
        <f t="shared" si="14"/>
        <v>1</v>
      </c>
      <c r="K82" s="14" t="s">
        <v>43</v>
      </c>
      <c r="L82" s="6">
        <f t="shared" si="15"/>
        <v>1</v>
      </c>
      <c r="M82" s="14" t="s">
        <v>41</v>
      </c>
      <c r="N82" s="6" t="str">
        <f t="shared" si="16"/>
        <v/>
      </c>
      <c r="O82" s="14" t="s">
        <v>43</v>
      </c>
      <c r="P82" s="6">
        <f t="shared" si="17"/>
        <v>0</v>
      </c>
      <c r="Q82" s="14" t="s">
        <v>33</v>
      </c>
      <c r="R82" s="6">
        <f t="shared" si="18"/>
        <v>0</v>
      </c>
      <c r="S82" s="14" t="s">
        <v>31</v>
      </c>
      <c r="T82" s="6">
        <f t="shared" si="19"/>
        <v>1</v>
      </c>
    </row>
    <row r="83" spans="1:20" x14ac:dyDescent="0.35">
      <c r="A83" s="14" t="s">
        <v>35</v>
      </c>
      <c r="B83" s="6">
        <f t="shared" si="10"/>
        <v>0.5</v>
      </c>
      <c r="C83" s="14" t="s">
        <v>39</v>
      </c>
      <c r="D83" s="6">
        <f t="shared" si="11"/>
        <v>1</v>
      </c>
      <c r="E83" s="14" t="s">
        <v>43</v>
      </c>
      <c r="F83" s="6">
        <f t="shared" si="12"/>
        <v>1</v>
      </c>
      <c r="G83" s="14" t="s">
        <v>47</v>
      </c>
      <c r="H83" s="6">
        <f t="shared" si="13"/>
        <v>0.5</v>
      </c>
      <c r="I83" s="14" t="s">
        <v>43</v>
      </c>
      <c r="J83" s="6">
        <f t="shared" si="14"/>
        <v>1</v>
      </c>
      <c r="K83" s="14" t="s">
        <v>43</v>
      </c>
      <c r="L83" s="6">
        <f t="shared" si="15"/>
        <v>1</v>
      </c>
      <c r="M83" s="14" t="s">
        <v>43</v>
      </c>
      <c r="N83" s="6">
        <f t="shared" si="16"/>
        <v>0</v>
      </c>
      <c r="O83" s="15" t="s">
        <v>43</v>
      </c>
      <c r="P83" s="6">
        <f t="shared" si="17"/>
        <v>0</v>
      </c>
      <c r="Q83" s="14" t="s">
        <v>31</v>
      </c>
      <c r="R83" s="6">
        <f t="shared" si="18"/>
        <v>1</v>
      </c>
      <c r="S83" s="14" t="s">
        <v>283</v>
      </c>
      <c r="T83" s="6">
        <f t="shared" si="19"/>
        <v>0</v>
      </c>
    </row>
    <row r="84" spans="1:20" x14ac:dyDescent="0.35">
      <c r="A84" s="14" t="s">
        <v>35</v>
      </c>
      <c r="B84" s="6">
        <f t="shared" si="10"/>
        <v>0.5</v>
      </c>
      <c r="C84" s="14" t="s">
        <v>39</v>
      </c>
      <c r="D84" s="6">
        <f t="shared" si="11"/>
        <v>1</v>
      </c>
      <c r="E84" s="14" t="s">
        <v>43</v>
      </c>
      <c r="F84" s="6">
        <f t="shared" si="12"/>
        <v>1</v>
      </c>
      <c r="G84" s="14" t="s">
        <v>43</v>
      </c>
      <c r="H84" s="6">
        <f t="shared" si="13"/>
        <v>1</v>
      </c>
      <c r="I84" s="14" t="s">
        <v>43</v>
      </c>
      <c r="J84" s="6">
        <f t="shared" si="14"/>
        <v>1</v>
      </c>
      <c r="K84" s="14" t="s">
        <v>53</v>
      </c>
      <c r="L84" s="6">
        <f t="shared" si="15"/>
        <v>0.8</v>
      </c>
      <c r="M84" s="14" t="s">
        <v>43</v>
      </c>
      <c r="N84" s="6">
        <f t="shared" si="16"/>
        <v>0</v>
      </c>
      <c r="O84" s="15" t="s">
        <v>43</v>
      </c>
      <c r="P84" s="6">
        <f t="shared" si="17"/>
        <v>0</v>
      </c>
      <c r="Q84" s="14" t="s">
        <v>31</v>
      </c>
      <c r="R84" s="6">
        <f t="shared" si="18"/>
        <v>1</v>
      </c>
      <c r="S84" s="14" t="s">
        <v>283</v>
      </c>
      <c r="T84" s="6">
        <f t="shared" si="19"/>
        <v>0</v>
      </c>
    </row>
    <row r="85" spans="1:20" x14ac:dyDescent="0.35">
      <c r="A85" s="14" t="s">
        <v>34</v>
      </c>
      <c r="B85" s="6">
        <f t="shared" si="10"/>
        <v>0</v>
      </c>
      <c r="C85" s="14" t="s">
        <v>39</v>
      </c>
      <c r="D85" s="6">
        <f t="shared" si="11"/>
        <v>1</v>
      </c>
      <c r="E85" s="14" t="s">
        <v>43</v>
      </c>
      <c r="F85" s="6">
        <f t="shared" si="12"/>
        <v>1</v>
      </c>
      <c r="G85" s="14" t="s">
        <v>43</v>
      </c>
      <c r="H85" s="6">
        <f t="shared" si="13"/>
        <v>1</v>
      </c>
      <c r="I85" s="14" t="s">
        <v>43</v>
      </c>
      <c r="J85" s="6">
        <f t="shared" si="14"/>
        <v>1</v>
      </c>
      <c r="K85" s="14" t="s">
        <v>53</v>
      </c>
      <c r="L85" s="6">
        <f t="shared" si="15"/>
        <v>0.8</v>
      </c>
      <c r="M85" s="14" t="s">
        <v>43</v>
      </c>
      <c r="N85" s="6">
        <f t="shared" si="16"/>
        <v>0</v>
      </c>
      <c r="O85" s="14" t="s">
        <v>54</v>
      </c>
      <c r="P85" s="6">
        <f t="shared" si="17"/>
        <v>1</v>
      </c>
      <c r="Q85" s="14" t="s">
        <v>31</v>
      </c>
      <c r="R85" s="6">
        <f t="shared" si="18"/>
        <v>1</v>
      </c>
      <c r="S85" s="14" t="s">
        <v>31</v>
      </c>
      <c r="T85" s="6">
        <f t="shared" si="19"/>
        <v>1</v>
      </c>
    </row>
    <row r="86" spans="1:20" x14ac:dyDescent="0.35">
      <c r="A86" s="14" t="s">
        <v>34</v>
      </c>
      <c r="B86" s="6">
        <f t="shared" si="10"/>
        <v>0</v>
      </c>
      <c r="C86" s="14" t="s">
        <v>39</v>
      </c>
      <c r="D86" s="6">
        <f t="shared" si="11"/>
        <v>1</v>
      </c>
      <c r="E86" s="14" t="s">
        <v>43</v>
      </c>
      <c r="F86" s="6">
        <f t="shared" si="12"/>
        <v>1</v>
      </c>
      <c r="G86" s="14" t="s">
        <v>47</v>
      </c>
      <c r="H86" s="6">
        <f t="shared" si="13"/>
        <v>0.5</v>
      </c>
      <c r="I86" s="14" t="s">
        <v>43</v>
      </c>
      <c r="J86" s="6">
        <f t="shared" si="14"/>
        <v>1</v>
      </c>
      <c r="K86" s="14" t="s">
        <v>43</v>
      </c>
      <c r="L86" s="6">
        <f t="shared" si="15"/>
        <v>1</v>
      </c>
      <c r="M86" s="41">
        <v>1</v>
      </c>
      <c r="N86" s="6">
        <f t="shared" si="16"/>
        <v>1</v>
      </c>
      <c r="O86" s="14" t="s">
        <v>54</v>
      </c>
      <c r="P86" s="6">
        <f t="shared" si="17"/>
        <v>1</v>
      </c>
      <c r="Q86" s="14" t="s">
        <v>31</v>
      </c>
      <c r="R86" s="6">
        <f t="shared" si="18"/>
        <v>1</v>
      </c>
      <c r="S86" s="14" t="s">
        <v>31</v>
      </c>
      <c r="T86" s="6">
        <f t="shared" si="19"/>
        <v>1</v>
      </c>
    </row>
    <row r="87" spans="1:20" x14ac:dyDescent="0.35">
      <c r="A87" s="14" t="s">
        <v>34</v>
      </c>
      <c r="B87" s="6">
        <f t="shared" si="10"/>
        <v>0</v>
      </c>
      <c r="C87" s="15" t="s">
        <v>39</v>
      </c>
      <c r="D87" s="6">
        <f t="shared" si="11"/>
        <v>1</v>
      </c>
      <c r="E87" s="14" t="s">
        <v>43</v>
      </c>
      <c r="F87" s="6">
        <f t="shared" si="12"/>
        <v>1</v>
      </c>
      <c r="G87" s="16" t="s">
        <v>47</v>
      </c>
      <c r="H87" s="6">
        <f t="shared" si="13"/>
        <v>0.5</v>
      </c>
      <c r="I87" s="14" t="s">
        <v>43</v>
      </c>
      <c r="J87" s="6">
        <f t="shared" si="14"/>
        <v>1</v>
      </c>
      <c r="K87" s="16" t="s">
        <v>43</v>
      </c>
      <c r="L87" s="6">
        <f t="shared" si="15"/>
        <v>1</v>
      </c>
      <c r="M87" s="14">
        <v>1</v>
      </c>
      <c r="N87" s="6">
        <f t="shared" si="16"/>
        <v>1</v>
      </c>
      <c r="O87" s="14" t="s">
        <v>54</v>
      </c>
      <c r="P87" s="6">
        <f t="shared" si="17"/>
        <v>1</v>
      </c>
      <c r="Q87" s="14" t="s">
        <v>31</v>
      </c>
      <c r="R87" s="6">
        <f t="shared" si="18"/>
        <v>1</v>
      </c>
      <c r="S87" s="14" t="s">
        <v>31</v>
      </c>
      <c r="T87" s="6">
        <f t="shared" si="19"/>
        <v>1</v>
      </c>
    </row>
    <row r="88" spans="1:20" x14ac:dyDescent="0.35">
      <c r="A88" s="16" t="s">
        <v>34</v>
      </c>
      <c r="B88" s="6">
        <f t="shared" si="10"/>
        <v>0</v>
      </c>
      <c r="C88" s="14" t="s">
        <v>38</v>
      </c>
      <c r="D88" s="6">
        <f t="shared" si="11"/>
        <v>0</v>
      </c>
      <c r="E88" s="16" t="s">
        <v>43</v>
      </c>
      <c r="F88" s="6">
        <f t="shared" si="12"/>
        <v>1</v>
      </c>
      <c r="G88" s="16" t="s">
        <v>47</v>
      </c>
      <c r="H88" s="6">
        <f t="shared" si="13"/>
        <v>0.5</v>
      </c>
      <c r="I88" s="16" t="s">
        <v>43</v>
      </c>
      <c r="J88" s="6">
        <f t="shared" si="14"/>
        <v>1</v>
      </c>
      <c r="K88" s="16" t="s">
        <v>43</v>
      </c>
      <c r="L88" s="6">
        <f t="shared" si="15"/>
        <v>1</v>
      </c>
      <c r="M88" s="14">
        <v>0.25</v>
      </c>
      <c r="N88" s="6">
        <f t="shared" si="16"/>
        <v>0.3</v>
      </c>
      <c r="O88" s="16" t="s">
        <v>54</v>
      </c>
      <c r="P88" s="6">
        <f t="shared" si="17"/>
        <v>1</v>
      </c>
      <c r="Q88" s="16" t="s">
        <v>31</v>
      </c>
      <c r="R88" s="6">
        <f t="shared" si="18"/>
        <v>1</v>
      </c>
      <c r="S88" s="16" t="s">
        <v>31</v>
      </c>
      <c r="T88" s="6">
        <f t="shared" si="19"/>
        <v>1</v>
      </c>
    </row>
    <row r="89" spans="1:20" x14ac:dyDescent="0.35">
      <c r="A89" s="16" t="s">
        <v>34</v>
      </c>
      <c r="B89" s="6">
        <f t="shared" si="10"/>
        <v>0</v>
      </c>
      <c r="C89" s="16" t="s">
        <v>39</v>
      </c>
      <c r="D89" s="6">
        <f t="shared" si="11"/>
        <v>1</v>
      </c>
      <c r="E89" s="16" t="s">
        <v>43</v>
      </c>
      <c r="F89" s="6">
        <f t="shared" si="12"/>
        <v>1</v>
      </c>
      <c r="G89" s="16" t="s">
        <v>47</v>
      </c>
      <c r="H89" s="6">
        <f t="shared" si="13"/>
        <v>0.5</v>
      </c>
      <c r="I89" s="16" t="s">
        <v>43</v>
      </c>
      <c r="J89" s="6">
        <f t="shared" si="14"/>
        <v>1</v>
      </c>
      <c r="K89" s="16" t="s">
        <v>53</v>
      </c>
      <c r="L89" s="6">
        <f t="shared" si="15"/>
        <v>0.8</v>
      </c>
      <c r="M89" s="16" t="s">
        <v>41</v>
      </c>
      <c r="N89" s="6" t="str">
        <f t="shared" si="16"/>
        <v/>
      </c>
      <c r="O89" s="17" t="s">
        <v>41</v>
      </c>
      <c r="P89" s="6" t="str">
        <f t="shared" si="17"/>
        <v/>
      </c>
      <c r="Q89" s="16" t="s">
        <v>32</v>
      </c>
      <c r="R89" s="6">
        <f t="shared" si="18"/>
        <v>0.5</v>
      </c>
      <c r="S89" s="16" t="s">
        <v>31</v>
      </c>
      <c r="T89" s="6">
        <f t="shared" si="19"/>
        <v>1</v>
      </c>
    </row>
    <row r="90" spans="1:20" x14ac:dyDescent="0.35">
      <c r="A90" s="16" t="s">
        <v>34</v>
      </c>
      <c r="B90" s="6">
        <f t="shared" si="10"/>
        <v>0</v>
      </c>
      <c r="C90" s="16" t="s">
        <v>39</v>
      </c>
      <c r="D90" s="6">
        <f t="shared" si="11"/>
        <v>1</v>
      </c>
      <c r="E90" s="16" t="s">
        <v>43</v>
      </c>
      <c r="F90" s="6">
        <f t="shared" si="12"/>
        <v>1</v>
      </c>
      <c r="G90" s="16" t="s">
        <v>43</v>
      </c>
      <c r="H90" s="6">
        <f t="shared" si="13"/>
        <v>1</v>
      </c>
      <c r="I90" s="16" t="s">
        <v>43</v>
      </c>
      <c r="J90" s="6">
        <f t="shared" si="14"/>
        <v>1</v>
      </c>
      <c r="K90" s="16" t="s">
        <v>53</v>
      </c>
      <c r="L90" s="6">
        <f t="shared" si="15"/>
        <v>0.8</v>
      </c>
      <c r="M90" s="16" t="s">
        <v>41</v>
      </c>
      <c r="N90" s="6" t="str">
        <f t="shared" si="16"/>
        <v/>
      </c>
      <c r="O90" s="16" t="s">
        <v>41</v>
      </c>
      <c r="P90" s="6" t="str">
        <f t="shared" si="17"/>
        <v/>
      </c>
      <c r="Q90" s="16" t="s">
        <v>33</v>
      </c>
      <c r="R90" s="6">
        <f t="shared" si="18"/>
        <v>0</v>
      </c>
      <c r="S90" s="16" t="s">
        <v>31</v>
      </c>
      <c r="T90" s="6">
        <f t="shared" si="19"/>
        <v>1</v>
      </c>
    </row>
    <row r="91" spans="1:20" x14ac:dyDescent="0.35">
      <c r="A91" s="16" t="s">
        <v>34</v>
      </c>
      <c r="B91" s="6">
        <f t="shared" si="10"/>
        <v>0</v>
      </c>
      <c r="C91" s="16" t="s">
        <v>39</v>
      </c>
      <c r="D91" s="6">
        <f t="shared" si="11"/>
        <v>1</v>
      </c>
      <c r="E91" s="16" t="s">
        <v>43</v>
      </c>
      <c r="F91" s="6">
        <f t="shared" si="12"/>
        <v>1</v>
      </c>
      <c r="G91" s="16" t="s">
        <v>43</v>
      </c>
      <c r="H91" s="6">
        <f t="shared" si="13"/>
        <v>1</v>
      </c>
      <c r="I91" s="16" t="s">
        <v>43</v>
      </c>
      <c r="J91" s="6">
        <f t="shared" si="14"/>
        <v>1</v>
      </c>
      <c r="K91" s="16" t="s">
        <v>43</v>
      </c>
      <c r="L91" s="6">
        <f t="shared" si="15"/>
        <v>1</v>
      </c>
      <c r="M91" s="16" t="s">
        <v>41</v>
      </c>
      <c r="N91" s="6" t="str">
        <f t="shared" si="16"/>
        <v/>
      </c>
      <c r="O91" s="16" t="s">
        <v>41</v>
      </c>
      <c r="P91" s="6" t="str">
        <f t="shared" si="17"/>
        <v/>
      </c>
      <c r="Q91" s="16" t="s">
        <v>33</v>
      </c>
      <c r="R91" s="6">
        <f t="shared" si="18"/>
        <v>0</v>
      </c>
      <c r="S91" s="16" t="s">
        <v>31</v>
      </c>
      <c r="T91" s="6">
        <f t="shared" si="19"/>
        <v>1</v>
      </c>
    </row>
    <row r="92" spans="1:20" x14ac:dyDescent="0.35">
      <c r="A92" s="16" t="s">
        <v>34</v>
      </c>
      <c r="B92" s="6">
        <f t="shared" si="10"/>
        <v>0</v>
      </c>
      <c r="C92" s="16" t="s">
        <v>39</v>
      </c>
      <c r="D92" s="6">
        <f t="shared" si="11"/>
        <v>1</v>
      </c>
      <c r="E92" s="16" t="s">
        <v>43</v>
      </c>
      <c r="F92" s="6">
        <f t="shared" si="12"/>
        <v>1</v>
      </c>
      <c r="G92" s="16" t="s">
        <v>47</v>
      </c>
      <c r="H92" s="6">
        <f t="shared" si="13"/>
        <v>0.5</v>
      </c>
      <c r="I92" s="16" t="s">
        <v>35</v>
      </c>
      <c r="J92" s="6">
        <f t="shared" si="14"/>
        <v>0.5</v>
      </c>
      <c r="K92" s="16" t="s">
        <v>53</v>
      </c>
      <c r="L92" s="6">
        <f t="shared" si="15"/>
        <v>0.8</v>
      </c>
      <c r="M92" s="16" t="s">
        <v>41</v>
      </c>
      <c r="N92" s="6" t="str">
        <f t="shared" si="16"/>
        <v/>
      </c>
      <c r="O92" s="16" t="s">
        <v>43</v>
      </c>
      <c r="P92" s="6">
        <f t="shared" si="17"/>
        <v>0</v>
      </c>
      <c r="Q92" s="16" t="s">
        <v>33</v>
      </c>
      <c r="R92" s="6">
        <f t="shared" si="18"/>
        <v>0</v>
      </c>
      <c r="S92" s="16" t="s">
        <v>283</v>
      </c>
      <c r="T92" s="6">
        <f t="shared" si="19"/>
        <v>0</v>
      </c>
    </row>
    <row r="93" spans="1:20" x14ac:dyDescent="0.35">
      <c r="A93" s="16" t="s">
        <v>35</v>
      </c>
      <c r="B93" s="6">
        <f t="shared" si="10"/>
        <v>0.5</v>
      </c>
      <c r="C93" s="16" t="s">
        <v>38</v>
      </c>
      <c r="D93" s="6">
        <f t="shared" si="11"/>
        <v>0</v>
      </c>
      <c r="E93" s="16" t="s">
        <v>43</v>
      </c>
      <c r="F93" s="6">
        <f t="shared" si="12"/>
        <v>1</v>
      </c>
      <c r="G93" s="16" t="s">
        <v>47</v>
      </c>
      <c r="H93" s="6">
        <f t="shared" si="13"/>
        <v>0.5</v>
      </c>
      <c r="I93" s="16" t="s">
        <v>43</v>
      </c>
      <c r="J93" s="6">
        <f t="shared" si="14"/>
        <v>1</v>
      </c>
      <c r="K93" s="16" t="s">
        <v>53</v>
      </c>
      <c r="L93" s="6">
        <f t="shared" si="15"/>
        <v>0.8</v>
      </c>
      <c r="M93" s="16" t="s">
        <v>43</v>
      </c>
      <c r="N93" s="6">
        <f t="shared" si="16"/>
        <v>0</v>
      </c>
      <c r="O93" s="16" t="s">
        <v>54</v>
      </c>
      <c r="P93" s="6">
        <f t="shared" si="17"/>
        <v>1</v>
      </c>
      <c r="Q93" s="16" t="s">
        <v>31</v>
      </c>
      <c r="R93" s="6">
        <f t="shared" si="18"/>
        <v>1</v>
      </c>
      <c r="S93" s="16" t="s">
        <v>31</v>
      </c>
      <c r="T93" s="6">
        <f t="shared" si="19"/>
        <v>1</v>
      </c>
    </row>
    <row r="94" spans="1:20" x14ac:dyDescent="0.35">
      <c r="A94" s="16" t="s">
        <v>35</v>
      </c>
      <c r="B94" s="6">
        <f t="shared" si="10"/>
        <v>0.5</v>
      </c>
      <c r="C94" s="16" t="s">
        <v>39</v>
      </c>
      <c r="D94" s="6">
        <f t="shared" si="11"/>
        <v>1</v>
      </c>
      <c r="E94" s="16" t="s">
        <v>43</v>
      </c>
      <c r="F94" s="6">
        <f t="shared" si="12"/>
        <v>1</v>
      </c>
      <c r="H94" s="6" t="str">
        <f t="shared" si="13"/>
        <v/>
      </c>
      <c r="I94" s="16" t="s">
        <v>43</v>
      </c>
      <c r="J94" s="6">
        <f t="shared" si="14"/>
        <v>1</v>
      </c>
      <c r="L94" s="6" t="str">
        <f t="shared" si="15"/>
        <v/>
      </c>
      <c r="M94" s="16">
        <v>1</v>
      </c>
      <c r="N94" s="6">
        <f t="shared" si="16"/>
        <v>1</v>
      </c>
      <c r="O94" s="16" t="s">
        <v>54</v>
      </c>
      <c r="P94" s="6">
        <f t="shared" si="17"/>
        <v>1</v>
      </c>
      <c r="Q94" s="16" t="s">
        <v>31</v>
      </c>
      <c r="R94" s="6">
        <f t="shared" si="18"/>
        <v>1</v>
      </c>
      <c r="S94" s="16" t="s">
        <v>31</v>
      </c>
      <c r="T94" s="6">
        <f t="shared" si="19"/>
        <v>1</v>
      </c>
    </row>
    <row r="95" spans="1:20" x14ac:dyDescent="0.35">
      <c r="B95" s="6" t="str">
        <f t="shared" si="10"/>
        <v/>
      </c>
      <c r="C95" s="17" t="s">
        <v>39</v>
      </c>
      <c r="D95" s="6">
        <f t="shared" si="11"/>
        <v>1</v>
      </c>
      <c r="F95" s="6" t="str">
        <f t="shared" si="12"/>
        <v/>
      </c>
      <c r="H95" s="6" t="str">
        <f t="shared" si="13"/>
        <v/>
      </c>
      <c r="J95" s="6" t="str">
        <f t="shared" si="14"/>
        <v/>
      </c>
      <c r="L95" s="6" t="str">
        <f t="shared" si="15"/>
        <v/>
      </c>
      <c r="M95" s="16">
        <v>1</v>
      </c>
      <c r="N95" s="6">
        <f t="shared" si="16"/>
        <v>1</v>
      </c>
      <c r="P95" s="6" t="str">
        <f t="shared" si="17"/>
        <v/>
      </c>
      <c r="R95" s="6" t="str">
        <f t="shared" si="18"/>
        <v/>
      </c>
      <c r="T95" s="6" t="str">
        <f t="shared" si="19"/>
        <v/>
      </c>
    </row>
    <row r="96" spans="1:20" x14ac:dyDescent="0.35">
      <c r="A96" s="80" t="s">
        <v>35</v>
      </c>
      <c r="B96" s="6">
        <f t="shared" si="10"/>
        <v>0.5</v>
      </c>
      <c r="C96" s="80" t="s">
        <v>39</v>
      </c>
      <c r="D96" s="6">
        <f t="shared" si="11"/>
        <v>1</v>
      </c>
      <c r="E96" s="80" t="s">
        <v>43</v>
      </c>
      <c r="F96" s="6">
        <f t="shared" si="12"/>
        <v>1</v>
      </c>
      <c r="G96" s="80" t="s">
        <v>43</v>
      </c>
      <c r="H96" s="6">
        <f t="shared" si="13"/>
        <v>1</v>
      </c>
      <c r="I96" s="80" t="s">
        <v>43</v>
      </c>
      <c r="J96" s="6">
        <f t="shared" si="14"/>
        <v>1</v>
      </c>
      <c r="K96" s="80" t="s">
        <v>43</v>
      </c>
      <c r="L96" s="6">
        <f t="shared" si="15"/>
        <v>1</v>
      </c>
      <c r="M96" s="80">
        <v>0.25</v>
      </c>
      <c r="N96" s="6">
        <f t="shared" si="16"/>
        <v>0.3</v>
      </c>
      <c r="O96" s="80" t="s">
        <v>55</v>
      </c>
      <c r="P96" s="6">
        <f t="shared" si="17"/>
        <v>0.75</v>
      </c>
      <c r="Q96" s="80" t="s">
        <v>31</v>
      </c>
      <c r="R96" s="6">
        <f t="shared" si="18"/>
        <v>1</v>
      </c>
      <c r="S96" s="80" t="s">
        <v>31</v>
      </c>
      <c r="T96" s="6">
        <f t="shared" si="19"/>
        <v>1</v>
      </c>
    </row>
    <row r="97" spans="1:20" x14ac:dyDescent="0.35">
      <c r="A97" s="80" t="s">
        <v>35</v>
      </c>
      <c r="B97" s="6">
        <f t="shared" si="10"/>
        <v>0.5</v>
      </c>
      <c r="C97" s="80" t="s">
        <v>39</v>
      </c>
      <c r="D97" s="6">
        <f t="shared" si="11"/>
        <v>1</v>
      </c>
      <c r="E97" s="80" t="s">
        <v>43</v>
      </c>
      <c r="F97" s="6">
        <f t="shared" si="12"/>
        <v>1</v>
      </c>
      <c r="G97" s="80" t="s">
        <v>43</v>
      </c>
      <c r="H97" s="6">
        <f t="shared" si="13"/>
        <v>1</v>
      </c>
      <c r="I97" s="80" t="s">
        <v>43</v>
      </c>
      <c r="J97" s="6">
        <f t="shared" si="14"/>
        <v>1</v>
      </c>
      <c r="K97" s="80" t="s">
        <v>43</v>
      </c>
      <c r="L97" s="6">
        <f t="shared" si="15"/>
        <v>1</v>
      </c>
      <c r="M97" s="80">
        <v>0.25</v>
      </c>
      <c r="N97" s="6">
        <f t="shared" si="16"/>
        <v>0.3</v>
      </c>
      <c r="O97" s="80" t="s">
        <v>55</v>
      </c>
      <c r="P97" s="6">
        <f t="shared" si="17"/>
        <v>0.75</v>
      </c>
      <c r="Q97" s="80" t="s">
        <v>31</v>
      </c>
      <c r="R97" s="6">
        <f t="shared" si="18"/>
        <v>1</v>
      </c>
      <c r="S97" s="80" t="s">
        <v>31</v>
      </c>
      <c r="T97" s="6">
        <f t="shared" si="19"/>
        <v>1</v>
      </c>
    </row>
    <row r="98" spans="1:20" x14ac:dyDescent="0.35">
      <c r="A98" s="80" t="s">
        <v>34</v>
      </c>
      <c r="B98" s="6">
        <f t="shared" si="10"/>
        <v>0</v>
      </c>
      <c r="C98" s="80" t="s">
        <v>39</v>
      </c>
      <c r="D98" s="6">
        <f t="shared" si="11"/>
        <v>1</v>
      </c>
      <c r="E98" s="80" t="s">
        <v>43</v>
      </c>
      <c r="F98" s="6">
        <f t="shared" si="12"/>
        <v>1</v>
      </c>
      <c r="G98" s="80" t="s">
        <v>43</v>
      </c>
      <c r="H98" s="6">
        <f t="shared" si="13"/>
        <v>1</v>
      </c>
      <c r="I98" s="80" t="s">
        <v>43</v>
      </c>
      <c r="J98" s="6">
        <f t="shared" si="14"/>
        <v>1</v>
      </c>
      <c r="K98" s="80" t="s">
        <v>43</v>
      </c>
      <c r="L98" s="6">
        <f t="shared" si="15"/>
        <v>1</v>
      </c>
      <c r="M98" s="80">
        <v>0.75</v>
      </c>
      <c r="N98" s="6">
        <f t="shared" si="16"/>
        <v>0.7</v>
      </c>
      <c r="O98" s="80" t="s">
        <v>55</v>
      </c>
      <c r="P98" s="6">
        <f t="shared" si="17"/>
        <v>0.75</v>
      </c>
      <c r="Q98" s="80" t="s">
        <v>31</v>
      </c>
      <c r="R98" s="6">
        <f t="shared" si="18"/>
        <v>1</v>
      </c>
      <c r="S98" s="80" t="s">
        <v>30</v>
      </c>
      <c r="T98" s="6">
        <f t="shared" si="19"/>
        <v>0.5</v>
      </c>
    </row>
    <row r="99" spans="1:20" x14ac:dyDescent="0.35">
      <c r="A99" s="80" t="s">
        <v>34</v>
      </c>
      <c r="B99" s="6">
        <f t="shared" si="10"/>
        <v>0</v>
      </c>
      <c r="C99" s="80" t="s">
        <v>39</v>
      </c>
      <c r="D99" s="6">
        <f t="shared" si="11"/>
        <v>1</v>
      </c>
      <c r="E99" s="80" t="s">
        <v>43</v>
      </c>
      <c r="F99" s="6">
        <f t="shared" si="12"/>
        <v>1</v>
      </c>
      <c r="G99" s="80" t="s">
        <v>43</v>
      </c>
      <c r="H99" s="6">
        <f t="shared" si="13"/>
        <v>1</v>
      </c>
      <c r="I99" s="80" t="s">
        <v>43</v>
      </c>
      <c r="J99" s="6">
        <f t="shared" si="14"/>
        <v>1</v>
      </c>
      <c r="K99" s="80" t="s">
        <v>43</v>
      </c>
      <c r="L99" s="6">
        <f t="shared" si="15"/>
        <v>1</v>
      </c>
      <c r="M99" s="80">
        <v>1</v>
      </c>
      <c r="N99" s="6">
        <f t="shared" si="16"/>
        <v>1</v>
      </c>
      <c r="O99" s="80" t="s">
        <v>54</v>
      </c>
      <c r="P99" s="6">
        <f t="shared" si="17"/>
        <v>1</v>
      </c>
      <c r="Q99" s="80" t="s">
        <v>33</v>
      </c>
      <c r="R99" s="6">
        <f t="shared" si="18"/>
        <v>0</v>
      </c>
      <c r="S99" s="80" t="s">
        <v>30</v>
      </c>
      <c r="T99" s="6">
        <f t="shared" si="19"/>
        <v>0.5</v>
      </c>
    </row>
    <row r="100" spans="1:20" x14ac:dyDescent="0.35">
      <c r="A100" s="80" t="s">
        <v>35</v>
      </c>
      <c r="B100" s="6">
        <f t="shared" si="10"/>
        <v>0.5</v>
      </c>
      <c r="C100" s="80" t="s">
        <v>38</v>
      </c>
      <c r="D100" s="6">
        <f t="shared" si="11"/>
        <v>0</v>
      </c>
      <c r="E100" s="80" t="s">
        <v>43</v>
      </c>
      <c r="F100" s="6">
        <f t="shared" si="12"/>
        <v>1</v>
      </c>
      <c r="G100" s="80" t="s">
        <v>47</v>
      </c>
      <c r="H100" s="6">
        <f t="shared" si="13"/>
        <v>0.5</v>
      </c>
      <c r="I100" s="80" t="s">
        <v>43</v>
      </c>
      <c r="J100" s="6">
        <f t="shared" si="14"/>
        <v>1</v>
      </c>
      <c r="K100" s="80" t="s">
        <v>43</v>
      </c>
      <c r="L100" s="6">
        <f t="shared" si="15"/>
        <v>1</v>
      </c>
      <c r="M100" s="80" t="s">
        <v>43</v>
      </c>
      <c r="N100" s="6">
        <f t="shared" si="16"/>
        <v>0</v>
      </c>
      <c r="O100" s="80" t="s">
        <v>43</v>
      </c>
      <c r="P100" s="6">
        <f t="shared" si="17"/>
        <v>0</v>
      </c>
      <c r="Q100" s="80" t="s">
        <v>33</v>
      </c>
      <c r="R100" s="6">
        <f t="shared" si="18"/>
        <v>0</v>
      </c>
      <c r="S100" s="80" t="s">
        <v>283</v>
      </c>
      <c r="T100" s="6">
        <f t="shared" si="19"/>
        <v>0</v>
      </c>
    </row>
    <row r="101" spans="1:20" x14ac:dyDescent="0.35">
      <c r="A101" s="80" t="s">
        <v>35</v>
      </c>
      <c r="B101" s="6">
        <f t="shared" si="10"/>
        <v>0.5</v>
      </c>
      <c r="C101" s="80" t="s">
        <v>39</v>
      </c>
      <c r="D101" s="6">
        <f t="shared" si="11"/>
        <v>1</v>
      </c>
      <c r="E101" s="80" t="s">
        <v>43</v>
      </c>
      <c r="F101" s="6">
        <f t="shared" si="12"/>
        <v>1</v>
      </c>
      <c r="G101" s="80" t="s">
        <v>47</v>
      </c>
      <c r="H101" s="6">
        <f t="shared" si="13"/>
        <v>0.5</v>
      </c>
      <c r="I101" s="80" t="s">
        <v>43</v>
      </c>
      <c r="J101" s="6">
        <f t="shared" si="14"/>
        <v>1</v>
      </c>
      <c r="K101" s="80" t="s">
        <v>43</v>
      </c>
      <c r="L101" s="6">
        <f t="shared" si="15"/>
        <v>1</v>
      </c>
      <c r="M101" s="80" t="s">
        <v>43</v>
      </c>
      <c r="N101" s="6">
        <f t="shared" si="16"/>
        <v>0</v>
      </c>
      <c r="O101" s="80" t="s">
        <v>43</v>
      </c>
      <c r="P101" s="6">
        <f t="shared" si="17"/>
        <v>0</v>
      </c>
      <c r="Q101" s="80" t="s">
        <v>33</v>
      </c>
      <c r="R101" s="6">
        <f t="shared" si="18"/>
        <v>0</v>
      </c>
      <c r="S101" s="80" t="s">
        <v>283</v>
      </c>
      <c r="T101" s="6">
        <f t="shared" si="19"/>
        <v>0</v>
      </c>
    </row>
    <row r="102" spans="1:20" x14ac:dyDescent="0.35">
      <c r="A102" s="80" t="s">
        <v>35</v>
      </c>
      <c r="B102" s="6">
        <f t="shared" si="10"/>
        <v>0.5</v>
      </c>
      <c r="C102" s="80" t="s">
        <v>39</v>
      </c>
      <c r="D102" s="6">
        <f t="shared" si="11"/>
        <v>1</v>
      </c>
      <c r="E102" s="80" t="s">
        <v>43</v>
      </c>
      <c r="F102" s="6">
        <f t="shared" si="12"/>
        <v>1</v>
      </c>
      <c r="G102" s="80" t="s">
        <v>47</v>
      </c>
      <c r="H102" s="6">
        <f t="shared" si="13"/>
        <v>0.5</v>
      </c>
      <c r="I102" s="80" t="s">
        <v>43</v>
      </c>
      <c r="J102" s="6">
        <f t="shared" si="14"/>
        <v>1</v>
      </c>
      <c r="K102" s="80" t="s">
        <v>43</v>
      </c>
      <c r="L102" s="6">
        <f t="shared" si="15"/>
        <v>1</v>
      </c>
      <c r="M102" s="80" t="s">
        <v>43</v>
      </c>
      <c r="N102" s="6">
        <f t="shared" si="16"/>
        <v>0</v>
      </c>
      <c r="O102" s="80" t="s">
        <v>43</v>
      </c>
      <c r="P102" s="6">
        <f t="shared" si="17"/>
        <v>0</v>
      </c>
      <c r="Q102" s="80" t="s">
        <v>33</v>
      </c>
      <c r="R102" s="6">
        <f t="shared" si="18"/>
        <v>0</v>
      </c>
      <c r="S102" s="80" t="s">
        <v>283</v>
      </c>
      <c r="T102" s="6">
        <f t="shared" si="19"/>
        <v>0</v>
      </c>
    </row>
    <row r="103" spans="1:20" x14ac:dyDescent="0.35">
      <c r="A103" s="80" t="s">
        <v>36</v>
      </c>
      <c r="B103" s="6">
        <f t="shared" si="10"/>
        <v>0.9</v>
      </c>
      <c r="C103" s="80" t="s">
        <v>39</v>
      </c>
      <c r="D103" s="6">
        <f t="shared" si="11"/>
        <v>1</v>
      </c>
      <c r="E103" s="80" t="s">
        <v>43</v>
      </c>
      <c r="F103" s="6">
        <f t="shared" si="12"/>
        <v>1</v>
      </c>
      <c r="G103" s="80" t="s">
        <v>47</v>
      </c>
      <c r="H103" s="6">
        <f t="shared" si="13"/>
        <v>0.5</v>
      </c>
      <c r="I103" s="80" t="s">
        <v>43</v>
      </c>
      <c r="J103" s="6">
        <f t="shared" si="14"/>
        <v>1</v>
      </c>
      <c r="K103" s="80" t="s">
        <v>43</v>
      </c>
      <c r="L103" s="6">
        <f t="shared" si="15"/>
        <v>1</v>
      </c>
      <c r="M103" s="80">
        <v>1</v>
      </c>
      <c r="N103" s="6">
        <f t="shared" si="16"/>
        <v>1</v>
      </c>
      <c r="O103" s="80" t="s">
        <v>54</v>
      </c>
      <c r="P103" s="6">
        <f t="shared" si="17"/>
        <v>1</v>
      </c>
      <c r="Q103" s="80" t="s">
        <v>33</v>
      </c>
      <c r="R103" s="6">
        <f t="shared" si="18"/>
        <v>0</v>
      </c>
      <c r="S103" s="80" t="s">
        <v>31</v>
      </c>
      <c r="T103" s="6">
        <f t="shared" si="19"/>
        <v>1</v>
      </c>
    </row>
    <row r="104" spans="1:20" x14ac:dyDescent="0.35">
      <c r="A104" s="80" t="s">
        <v>35</v>
      </c>
      <c r="B104" s="6">
        <f t="shared" si="10"/>
        <v>0.5</v>
      </c>
      <c r="C104" s="80" t="s">
        <v>39</v>
      </c>
      <c r="D104" s="6">
        <f t="shared" si="11"/>
        <v>1</v>
      </c>
      <c r="E104" s="80" t="s">
        <v>43</v>
      </c>
      <c r="F104" s="6">
        <f t="shared" si="12"/>
        <v>1</v>
      </c>
      <c r="G104" s="80" t="s">
        <v>47</v>
      </c>
      <c r="H104" s="6">
        <f t="shared" si="13"/>
        <v>0.5</v>
      </c>
      <c r="I104" s="80" t="s">
        <v>43</v>
      </c>
      <c r="J104" s="6">
        <f t="shared" si="14"/>
        <v>1</v>
      </c>
      <c r="K104" s="80" t="s">
        <v>53</v>
      </c>
      <c r="L104" s="6">
        <f t="shared" si="15"/>
        <v>0.8</v>
      </c>
      <c r="M104" s="80">
        <v>1</v>
      </c>
      <c r="N104" s="6">
        <f t="shared" si="16"/>
        <v>1</v>
      </c>
      <c r="O104" s="80" t="s">
        <v>54</v>
      </c>
      <c r="P104" s="6">
        <f t="shared" si="17"/>
        <v>1</v>
      </c>
      <c r="Q104" s="80" t="s">
        <v>33</v>
      </c>
      <c r="R104" s="6">
        <f t="shared" si="18"/>
        <v>0</v>
      </c>
      <c r="S104" s="80" t="s">
        <v>30</v>
      </c>
      <c r="T104" s="6">
        <f t="shared" si="19"/>
        <v>0.5</v>
      </c>
    </row>
    <row r="105" spans="1:20" x14ac:dyDescent="0.35">
      <c r="A105" s="80" t="s">
        <v>35</v>
      </c>
      <c r="B105" s="6">
        <f t="shared" si="10"/>
        <v>0.5</v>
      </c>
      <c r="C105" s="80" t="s">
        <v>39</v>
      </c>
      <c r="D105" s="6">
        <f t="shared" si="11"/>
        <v>1</v>
      </c>
      <c r="E105" s="80" t="s">
        <v>43</v>
      </c>
      <c r="F105" s="6">
        <f t="shared" si="12"/>
        <v>1</v>
      </c>
      <c r="G105" s="80" t="s">
        <v>47</v>
      </c>
      <c r="H105" s="6">
        <f t="shared" si="13"/>
        <v>0.5</v>
      </c>
      <c r="I105" s="80" t="s">
        <v>43</v>
      </c>
      <c r="J105" s="6">
        <f t="shared" si="14"/>
        <v>1</v>
      </c>
      <c r="K105" s="80" t="s">
        <v>53</v>
      </c>
      <c r="L105" s="6">
        <f t="shared" si="15"/>
        <v>0.8</v>
      </c>
      <c r="M105" s="80">
        <v>1</v>
      </c>
      <c r="N105" s="6">
        <f t="shared" si="16"/>
        <v>1</v>
      </c>
      <c r="O105" s="80" t="s">
        <v>54</v>
      </c>
      <c r="P105" s="6">
        <f t="shared" si="17"/>
        <v>1</v>
      </c>
      <c r="Q105" s="80" t="s">
        <v>33</v>
      </c>
      <c r="R105" s="6">
        <f t="shared" si="18"/>
        <v>0</v>
      </c>
      <c r="S105" s="80" t="s">
        <v>30</v>
      </c>
      <c r="T105" s="6">
        <f t="shared" si="19"/>
        <v>0.5</v>
      </c>
    </row>
    <row r="106" spans="1:20" x14ac:dyDescent="0.35">
      <c r="A106" s="80" t="s">
        <v>34</v>
      </c>
      <c r="B106" s="6">
        <f t="shared" si="10"/>
        <v>0</v>
      </c>
      <c r="C106" s="80" t="s">
        <v>39</v>
      </c>
      <c r="D106" s="6">
        <f t="shared" si="11"/>
        <v>1</v>
      </c>
      <c r="E106" s="80" t="s">
        <v>43</v>
      </c>
      <c r="F106" s="6">
        <f t="shared" si="12"/>
        <v>1</v>
      </c>
      <c r="G106" s="80" t="s">
        <v>43</v>
      </c>
      <c r="H106" s="6">
        <f t="shared" si="13"/>
        <v>1</v>
      </c>
      <c r="I106" s="80" t="s">
        <v>43</v>
      </c>
      <c r="J106" s="6">
        <f t="shared" si="14"/>
        <v>1</v>
      </c>
      <c r="K106" s="80" t="s">
        <v>53</v>
      </c>
      <c r="L106" s="6">
        <f t="shared" si="15"/>
        <v>0.8</v>
      </c>
      <c r="M106" s="80" t="s">
        <v>43</v>
      </c>
      <c r="N106" s="6">
        <f t="shared" si="16"/>
        <v>0</v>
      </c>
      <c r="O106" s="80" t="s">
        <v>43</v>
      </c>
      <c r="P106" s="6">
        <f t="shared" si="17"/>
        <v>0</v>
      </c>
      <c r="Q106" s="80" t="s">
        <v>31</v>
      </c>
      <c r="R106" s="6">
        <f t="shared" si="18"/>
        <v>1</v>
      </c>
      <c r="S106" s="80" t="s">
        <v>31</v>
      </c>
      <c r="T106" s="6">
        <f t="shared" si="19"/>
        <v>1</v>
      </c>
    </row>
    <row r="107" spans="1:20" x14ac:dyDescent="0.35">
      <c r="A107" s="80" t="s">
        <v>34</v>
      </c>
      <c r="B107" s="6">
        <f t="shared" si="10"/>
        <v>0</v>
      </c>
      <c r="C107" s="80" t="s">
        <v>42</v>
      </c>
      <c r="D107" s="6">
        <f t="shared" si="11"/>
        <v>0</v>
      </c>
      <c r="E107" s="80" t="s">
        <v>43</v>
      </c>
      <c r="F107" s="6">
        <f t="shared" si="12"/>
        <v>1</v>
      </c>
      <c r="G107" s="80" t="s">
        <v>47</v>
      </c>
      <c r="H107" s="6">
        <f t="shared" si="13"/>
        <v>0.5</v>
      </c>
      <c r="I107" s="80" t="s">
        <v>43</v>
      </c>
      <c r="J107" s="6">
        <f t="shared" si="14"/>
        <v>1</v>
      </c>
      <c r="K107" s="80" t="s">
        <v>43</v>
      </c>
      <c r="L107" s="6">
        <f t="shared" si="15"/>
        <v>1</v>
      </c>
      <c r="M107" s="80" t="s">
        <v>43</v>
      </c>
      <c r="N107" s="6">
        <f t="shared" si="16"/>
        <v>0</v>
      </c>
      <c r="O107" s="80" t="s">
        <v>43</v>
      </c>
      <c r="P107" s="6">
        <f t="shared" si="17"/>
        <v>0</v>
      </c>
      <c r="Q107" s="80" t="s">
        <v>33</v>
      </c>
      <c r="R107" s="6">
        <f t="shared" si="18"/>
        <v>0</v>
      </c>
      <c r="S107" s="80" t="s">
        <v>31</v>
      </c>
      <c r="T107" s="6">
        <f t="shared" si="19"/>
        <v>1</v>
      </c>
    </row>
    <row r="108" spans="1:20" x14ac:dyDescent="0.35">
      <c r="A108" s="80" t="s">
        <v>34</v>
      </c>
      <c r="B108" s="6">
        <f t="shared" si="10"/>
        <v>0</v>
      </c>
      <c r="C108" s="80" t="s">
        <v>42</v>
      </c>
      <c r="D108" s="6">
        <f t="shared" si="11"/>
        <v>0</v>
      </c>
      <c r="E108" s="80" t="s">
        <v>43</v>
      </c>
      <c r="F108" s="6">
        <f t="shared" si="12"/>
        <v>1</v>
      </c>
      <c r="G108" s="80" t="s">
        <v>47</v>
      </c>
      <c r="H108" s="6">
        <f t="shared" si="13"/>
        <v>0.5</v>
      </c>
      <c r="I108" s="80" t="s">
        <v>34</v>
      </c>
      <c r="J108" s="6">
        <f t="shared" si="14"/>
        <v>0</v>
      </c>
      <c r="K108" s="80" t="s">
        <v>43</v>
      </c>
      <c r="L108" s="6">
        <f t="shared" si="15"/>
        <v>1</v>
      </c>
      <c r="M108" s="80">
        <v>1</v>
      </c>
      <c r="N108" s="6">
        <f t="shared" si="16"/>
        <v>1</v>
      </c>
      <c r="O108" s="80" t="s">
        <v>54</v>
      </c>
      <c r="P108" s="6">
        <f t="shared" si="17"/>
        <v>1</v>
      </c>
      <c r="Q108" s="80" t="s">
        <v>33</v>
      </c>
      <c r="R108" s="6">
        <f t="shared" si="18"/>
        <v>0</v>
      </c>
      <c r="S108" s="80" t="s">
        <v>30</v>
      </c>
      <c r="T108" s="6">
        <v>0</v>
      </c>
    </row>
    <row r="109" spans="1:20" x14ac:dyDescent="0.35">
      <c r="A109" s="80" t="s">
        <v>35</v>
      </c>
      <c r="B109" s="6">
        <f t="shared" si="10"/>
        <v>0.5</v>
      </c>
      <c r="C109" s="80" t="s">
        <v>39</v>
      </c>
      <c r="D109" s="6">
        <f t="shared" si="11"/>
        <v>1</v>
      </c>
      <c r="E109" s="80" t="s">
        <v>43</v>
      </c>
      <c r="F109" s="6">
        <f t="shared" si="12"/>
        <v>1</v>
      </c>
      <c r="G109" s="80" t="s">
        <v>43</v>
      </c>
      <c r="H109" s="6">
        <f t="shared" si="13"/>
        <v>1</v>
      </c>
      <c r="I109" s="80" t="s">
        <v>35</v>
      </c>
      <c r="J109" s="6">
        <f t="shared" si="14"/>
        <v>0.5</v>
      </c>
      <c r="K109" s="80" t="s">
        <v>43</v>
      </c>
      <c r="L109" s="6">
        <f t="shared" si="15"/>
        <v>1</v>
      </c>
      <c r="M109" s="80">
        <v>1</v>
      </c>
      <c r="N109" s="6">
        <f t="shared" si="16"/>
        <v>1</v>
      </c>
      <c r="O109" s="80" t="s">
        <v>54</v>
      </c>
      <c r="P109" s="6">
        <f t="shared" si="17"/>
        <v>1</v>
      </c>
      <c r="Q109" s="80" t="s">
        <v>33</v>
      </c>
      <c r="R109" s="6">
        <f t="shared" si="18"/>
        <v>0</v>
      </c>
      <c r="S109" s="80" t="s">
        <v>30</v>
      </c>
      <c r="T109" s="6">
        <f t="shared" si="19"/>
        <v>0.5</v>
      </c>
    </row>
    <row r="110" spans="1:20" x14ac:dyDescent="0.35">
      <c r="B110" s="6"/>
      <c r="J110" s="6" t="str">
        <f t="shared" si="14"/>
        <v/>
      </c>
      <c r="L110" s="6" t="str">
        <f t="shared" si="15"/>
        <v/>
      </c>
      <c r="N110" s="6" t="str">
        <f t="shared" si="16"/>
        <v/>
      </c>
      <c r="P110" s="6" t="str">
        <f t="shared" si="17"/>
        <v/>
      </c>
      <c r="R110" s="6" t="str">
        <f t="shared" si="18"/>
        <v/>
      </c>
      <c r="T110" s="6" t="str">
        <f t="shared" si="19"/>
        <v/>
      </c>
    </row>
    <row r="111" spans="1:20" x14ac:dyDescent="0.35">
      <c r="B111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103"/>
  <sheetViews>
    <sheetView tabSelected="1" topLeftCell="AC1" zoomScale="90" zoomScaleNormal="90" workbookViewId="0">
      <pane ySplit="1" topLeftCell="A80" activePane="bottomLeft" state="frozen"/>
      <selection pane="bottomLeft" activeCell="AE2" sqref="AE2"/>
    </sheetView>
  </sheetViews>
  <sheetFormatPr defaultColWidth="8.90625" defaultRowHeight="14.5" x14ac:dyDescent="0.35"/>
  <cols>
    <col min="1" max="1" width="21" style="23" bestFit="1" customWidth="1"/>
    <col min="2" max="2" width="9.08984375" style="23" bestFit="1" customWidth="1"/>
    <col min="3" max="3" width="13.90625" style="23" customWidth="1"/>
    <col min="4" max="4" width="13.36328125" style="23" bestFit="1" customWidth="1"/>
    <col min="5" max="5" width="13" style="23" bestFit="1" customWidth="1"/>
    <col min="6" max="6" width="16.36328125" style="23" bestFit="1" customWidth="1"/>
    <col min="7" max="7" width="17" style="23" customWidth="1"/>
    <col min="8" max="8" width="16.54296875" style="23" bestFit="1" customWidth="1"/>
    <col min="9" max="9" width="16.453125" style="23" bestFit="1" customWidth="1"/>
    <col min="10" max="10" width="22.453125" style="23" bestFit="1" customWidth="1"/>
    <col min="11" max="11" width="13.54296875" style="23" bestFit="1" customWidth="1"/>
    <col min="12" max="12" width="24.54296875" style="23" customWidth="1"/>
    <col min="13" max="13" width="17" style="23" bestFit="1" customWidth="1"/>
    <col min="14" max="14" width="27.6328125" style="23" bestFit="1" customWidth="1"/>
    <col min="15" max="15" width="20.08984375" style="23" bestFit="1" customWidth="1"/>
    <col min="16" max="16" width="29.36328125" style="23" bestFit="1" customWidth="1"/>
    <col min="17" max="17" width="19.6328125" style="23" bestFit="1" customWidth="1"/>
    <col min="18" max="18" width="19.08984375" style="23" bestFit="1" customWidth="1"/>
    <col min="19" max="19" width="15.6328125" style="23" bestFit="1" customWidth="1"/>
    <col min="20" max="20" width="32.81640625" style="23" bestFit="1" customWidth="1"/>
    <col min="21" max="21" width="30.08984375" style="23" bestFit="1" customWidth="1"/>
    <col min="22" max="22" width="27.08984375" style="23" bestFit="1" customWidth="1"/>
    <col min="23" max="23" width="14.6328125" style="23" bestFit="1" customWidth="1"/>
    <col min="24" max="24" width="15.54296875" style="23" bestFit="1" customWidth="1"/>
    <col min="25" max="25" width="21" style="23" customWidth="1"/>
    <col min="26" max="26" width="16.90625" style="23" customWidth="1"/>
    <col min="27" max="27" width="23.08984375" style="23" customWidth="1"/>
    <col min="28" max="28" width="15.36328125" style="63" bestFit="1" customWidth="1"/>
    <col min="29" max="30" width="13.36328125" style="27" bestFit="1" customWidth="1"/>
    <col min="31" max="31" width="25.1796875" style="63" bestFit="1" customWidth="1"/>
    <col min="32" max="32" width="22.81640625" style="27" bestFit="1" customWidth="1"/>
    <col min="33" max="33" width="16.90625" style="37" customWidth="1"/>
    <col min="34" max="34" width="17.90625" style="37" bestFit="1" customWidth="1"/>
    <col min="35" max="180" width="8.90625" style="37"/>
    <col min="181" max="16384" width="8.90625" style="27"/>
  </cols>
  <sheetData>
    <row r="1" spans="1:180" ht="15" thickBot="1" x14ac:dyDescent="0.4">
      <c r="A1" s="64" t="s">
        <v>24</v>
      </c>
      <c r="B1" s="65" t="s">
        <v>25</v>
      </c>
      <c r="C1" s="65" t="s">
        <v>57</v>
      </c>
      <c r="D1" s="65" t="s">
        <v>58</v>
      </c>
      <c r="E1" s="65" t="s">
        <v>59</v>
      </c>
      <c r="F1" s="65" t="s">
        <v>26</v>
      </c>
      <c r="G1" s="65" t="s">
        <v>27</v>
      </c>
      <c r="H1" s="66" t="s">
        <v>1</v>
      </c>
      <c r="I1" s="66" t="s">
        <v>10</v>
      </c>
      <c r="J1" s="66" t="s">
        <v>287</v>
      </c>
      <c r="K1" s="66" t="s">
        <v>50</v>
      </c>
      <c r="L1" s="66" t="s">
        <v>8</v>
      </c>
      <c r="M1" s="66" t="s">
        <v>9</v>
      </c>
      <c r="N1" s="66" t="s">
        <v>281</v>
      </c>
      <c r="O1" s="66" t="s">
        <v>289</v>
      </c>
      <c r="P1" s="66" t="s">
        <v>282</v>
      </c>
      <c r="Q1" s="66" t="s">
        <v>17</v>
      </c>
      <c r="R1" s="66" t="s">
        <v>284</v>
      </c>
      <c r="S1" s="66" t="s">
        <v>13</v>
      </c>
      <c r="T1" s="66" t="s">
        <v>275</v>
      </c>
      <c r="U1" s="66" t="s">
        <v>15</v>
      </c>
      <c r="V1" s="66" t="s">
        <v>270</v>
      </c>
      <c r="W1" s="66" t="s">
        <v>288</v>
      </c>
      <c r="X1" s="66" t="s">
        <v>2</v>
      </c>
      <c r="Y1" s="66" t="s">
        <v>12</v>
      </c>
      <c r="Z1" s="66" t="s">
        <v>285</v>
      </c>
      <c r="AA1" s="66" t="s">
        <v>11</v>
      </c>
      <c r="AB1" s="67" t="s">
        <v>295</v>
      </c>
      <c r="AC1" s="66" t="s">
        <v>297</v>
      </c>
      <c r="AD1" s="66" t="s">
        <v>296</v>
      </c>
      <c r="AE1" s="67" t="s">
        <v>290</v>
      </c>
      <c r="AF1" s="68" t="s">
        <v>20</v>
      </c>
    </row>
    <row r="2" spans="1:180" s="52" customFormat="1" x14ac:dyDescent="0.35">
      <c r="A2" s="82" t="s">
        <v>65</v>
      </c>
      <c r="B2" s="42" t="s">
        <v>66</v>
      </c>
      <c r="C2" s="42">
        <v>-71.177201716770597</v>
      </c>
      <c r="D2" s="42">
        <v>42.133049779780599</v>
      </c>
      <c r="E2" s="42" t="s">
        <v>62</v>
      </c>
      <c r="F2" s="42" t="s">
        <v>63</v>
      </c>
      <c r="G2" s="42" t="s">
        <v>67</v>
      </c>
      <c r="H2" s="42" t="s">
        <v>40</v>
      </c>
      <c r="I2" s="42">
        <v>1</v>
      </c>
      <c r="J2" s="42" t="s">
        <v>35</v>
      </c>
      <c r="K2" s="42">
        <v>0.5</v>
      </c>
      <c r="L2" s="42" t="s">
        <v>35</v>
      </c>
      <c r="M2" s="42">
        <v>0.5</v>
      </c>
      <c r="N2" s="42" t="s">
        <v>31</v>
      </c>
      <c r="O2" s="42">
        <v>1</v>
      </c>
      <c r="P2" s="42" t="s">
        <v>31</v>
      </c>
      <c r="Q2" s="42">
        <v>1</v>
      </c>
      <c r="R2" s="42" t="s">
        <v>43</v>
      </c>
      <c r="S2" s="42">
        <v>1</v>
      </c>
      <c r="T2" s="42" t="s">
        <v>54</v>
      </c>
      <c r="U2" s="42">
        <v>1</v>
      </c>
      <c r="V2" s="42">
        <v>1</v>
      </c>
      <c r="W2" s="42">
        <v>1</v>
      </c>
      <c r="X2" s="42" t="s">
        <v>48</v>
      </c>
      <c r="Y2" s="42">
        <v>0</v>
      </c>
      <c r="Z2" s="42" t="s">
        <v>43</v>
      </c>
      <c r="AA2" s="42">
        <v>1</v>
      </c>
      <c r="AB2" s="83">
        <v>0.99687211425064104</v>
      </c>
      <c r="AC2" s="83">
        <v>1</v>
      </c>
      <c r="AD2" s="83">
        <v>1</v>
      </c>
      <c r="AE2" s="81">
        <f t="shared" ref="AE2:AE33" si="0">SUM(I2*0.088,K2*0.135,M2*0.09,O2*0.082,Q2*0.08,S2*0.071,U2*0.07,W2*0.057,Y2*0.037,AA2*0.032,AB2*0.052,AC2*0.045,AD2*0.161)</f>
        <v>0.85033734994103349</v>
      </c>
      <c r="AF2" s="69" t="s">
        <v>298</v>
      </c>
      <c r="AG2" s="37"/>
      <c r="AH2" s="37" t="s">
        <v>299</v>
      </c>
      <c r="AI2" s="37">
        <v>1</v>
      </c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</row>
    <row r="3" spans="1:180" s="52" customFormat="1" x14ac:dyDescent="0.35">
      <c r="A3" s="78" t="s">
        <v>68</v>
      </c>
      <c r="B3" s="43" t="s">
        <v>69</v>
      </c>
      <c r="C3" s="43">
        <v>-71.178329829787003</v>
      </c>
      <c r="D3" s="43">
        <v>42.131463333174104</v>
      </c>
      <c r="E3" s="43" t="s">
        <v>62</v>
      </c>
      <c r="F3" s="43" t="s">
        <v>63</v>
      </c>
      <c r="G3" s="43" t="s">
        <v>70</v>
      </c>
      <c r="H3" s="43" t="s">
        <v>39</v>
      </c>
      <c r="I3" s="43">
        <v>1</v>
      </c>
      <c r="J3" s="43" t="s">
        <v>43</v>
      </c>
      <c r="K3" s="43">
        <v>1</v>
      </c>
      <c r="L3" s="43" t="s">
        <v>34</v>
      </c>
      <c r="M3" s="43">
        <v>0</v>
      </c>
      <c r="N3" s="43" t="s">
        <v>31</v>
      </c>
      <c r="O3" s="43">
        <v>1</v>
      </c>
      <c r="P3" s="43" t="s">
        <v>31</v>
      </c>
      <c r="Q3" s="43">
        <v>1</v>
      </c>
      <c r="R3" s="43" t="s">
        <v>43</v>
      </c>
      <c r="S3" s="43">
        <v>1</v>
      </c>
      <c r="T3" s="43" t="s">
        <v>54</v>
      </c>
      <c r="U3" s="43">
        <v>1</v>
      </c>
      <c r="V3" s="43">
        <v>0.5</v>
      </c>
      <c r="W3" s="43">
        <v>0.5</v>
      </c>
      <c r="X3" s="43" t="s">
        <v>43</v>
      </c>
      <c r="Y3" s="43">
        <v>1</v>
      </c>
      <c r="Z3" s="43" t="s">
        <v>43</v>
      </c>
      <c r="AA3" s="43">
        <v>1</v>
      </c>
      <c r="AB3" s="53">
        <v>0.66023380826051004</v>
      </c>
      <c r="AC3" s="53">
        <v>0.77536585365853705</v>
      </c>
      <c r="AD3" s="53">
        <v>1</v>
      </c>
      <c r="AE3" s="54">
        <f t="shared" si="0"/>
        <v>0.85372362144418068</v>
      </c>
      <c r="AF3" s="71" t="s">
        <v>298</v>
      </c>
      <c r="AG3" s="37"/>
      <c r="AH3" s="37" t="s">
        <v>300</v>
      </c>
      <c r="AI3" s="37">
        <v>35</v>
      </c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</row>
    <row r="4" spans="1:180" s="52" customFormat="1" x14ac:dyDescent="0.35">
      <c r="A4" s="75" t="s">
        <v>71</v>
      </c>
      <c r="B4" s="9" t="s">
        <v>72</v>
      </c>
      <c r="C4" s="9">
        <v>-71.224867316603905</v>
      </c>
      <c r="D4" s="9">
        <v>42.184145800426897</v>
      </c>
      <c r="E4" s="9" t="s">
        <v>73</v>
      </c>
      <c r="F4" s="9" t="s">
        <v>74</v>
      </c>
      <c r="G4" s="9" t="s">
        <v>75</v>
      </c>
      <c r="H4" s="9" t="s">
        <v>39</v>
      </c>
      <c r="I4" s="9">
        <v>1</v>
      </c>
      <c r="J4" s="9" t="s">
        <v>43</v>
      </c>
      <c r="K4" s="9">
        <v>1</v>
      </c>
      <c r="L4" s="9" t="s">
        <v>34</v>
      </c>
      <c r="M4" s="9">
        <v>0</v>
      </c>
      <c r="N4" s="9" t="s">
        <v>31</v>
      </c>
      <c r="O4" s="9">
        <v>1</v>
      </c>
      <c r="P4" s="9" t="s">
        <v>31</v>
      </c>
      <c r="Q4" s="9">
        <v>1</v>
      </c>
      <c r="R4" s="9" t="s">
        <v>43</v>
      </c>
      <c r="S4" s="9">
        <v>1</v>
      </c>
      <c r="T4" s="9" t="s">
        <v>54</v>
      </c>
      <c r="U4" s="9">
        <v>1</v>
      </c>
      <c r="V4" s="9">
        <v>1</v>
      </c>
      <c r="W4" s="9">
        <v>1</v>
      </c>
      <c r="X4" s="9" t="s">
        <v>47</v>
      </c>
      <c r="Y4" s="9">
        <v>0.5</v>
      </c>
      <c r="Z4" s="9" t="s">
        <v>43</v>
      </c>
      <c r="AA4" s="9">
        <v>1</v>
      </c>
      <c r="AB4" s="55">
        <v>0.98502502243811396</v>
      </c>
      <c r="AC4" s="55">
        <v>0.939359853239355</v>
      </c>
      <c r="AD4" s="55">
        <v>1</v>
      </c>
      <c r="AE4" s="54">
        <f t="shared" si="0"/>
        <v>0.88799249456255303</v>
      </c>
      <c r="AF4" s="71" t="s">
        <v>298</v>
      </c>
      <c r="AG4" s="37"/>
      <c r="AH4" s="37" t="s">
        <v>291</v>
      </c>
      <c r="AI4" s="37">
        <v>38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</row>
    <row r="5" spans="1:180" s="52" customFormat="1" x14ac:dyDescent="0.35">
      <c r="A5" s="75" t="s">
        <v>76</v>
      </c>
      <c r="B5" s="9" t="s">
        <v>77</v>
      </c>
      <c r="C5" s="9">
        <v>-71.223465017672098</v>
      </c>
      <c r="D5" s="9">
        <v>42.186551109663</v>
      </c>
      <c r="E5" s="9" t="s">
        <v>73</v>
      </c>
      <c r="F5" s="9" t="s">
        <v>74</v>
      </c>
      <c r="G5" s="9" t="s">
        <v>78</v>
      </c>
      <c r="H5" s="9" t="s">
        <v>39</v>
      </c>
      <c r="I5" s="9">
        <v>1</v>
      </c>
      <c r="J5" s="9" t="s">
        <v>43</v>
      </c>
      <c r="K5" s="9">
        <v>1</v>
      </c>
      <c r="L5" s="9" t="s">
        <v>35</v>
      </c>
      <c r="M5" s="9">
        <v>0.5</v>
      </c>
      <c r="N5" s="9" t="s">
        <v>31</v>
      </c>
      <c r="O5" s="9">
        <v>1</v>
      </c>
      <c r="P5" s="9" t="s">
        <v>31</v>
      </c>
      <c r="Q5" s="9">
        <v>1</v>
      </c>
      <c r="R5" s="9" t="s">
        <v>43</v>
      </c>
      <c r="S5" s="9">
        <v>1</v>
      </c>
      <c r="T5" s="9" t="s">
        <v>54</v>
      </c>
      <c r="U5" s="9">
        <v>1</v>
      </c>
      <c r="V5" s="9">
        <v>1</v>
      </c>
      <c r="W5" s="9">
        <v>1</v>
      </c>
      <c r="X5" s="9" t="s">
        <v>48</v>
      </c>
      <c r="Y5" s="9">
        <v>0</v>
      </c>
      <c r="Z5" s="9" t="s">
        <v>43</v>
      </c>
      <c r="AA5" s="9">
        <v>1</v>
      </c>
      <c r="AB5" s="55">
        <v>0.99835725590231705</v>
      </c>
      <c r="AC5" s="55">
        <v>0.90230226513182299</v>
      </c>
      <c r="AD5" s="55">
        <v>1</v>
      </c>
      <c r="AE5" s="54">
        <f t="shared" si="0"/>
        <v>0.91351817923785261</v>
      </c>
      <c r="AF5" s="71" t="s">
        <v>298</v>
      </c>
      <c r="AG5" s="37"/>
      <c r="AH5" s="37" t="s">
        <v>292</v>
      </c>
      <c r="AI5" s="37">
        <v>23</v>
      </c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</row>
    <row r="6" spans="1:180" x14ac:dyDescent="0.35">
      <c r="A6" s="75" t="s">
        <v>79</v>
      </c>
      <c r="B6" s="9" t="s">
        <v>80</v>
      </c>
      <c r="C6" s="9">
        <v>-71.222862837515194</v>
      </c>
      <c r="D6" s="9">
        <v>42.192991768352101</v>
      </c>
      <c r="E6" s="9" t="s">
        <v>73</v>
      </c>
      <c r="F6" s="9" t="s">
        <v>74</v>
      </c>
      <c r="G6" s="9" t="s">
        <v>78</v>
      </c>
      <c r="H6" s="9" t="s">
        <v>39</v>
      </c>
      <c r="I6" s="9">
        <v>1</v>
      </c>
      <c r="J6" s="9" t="s">
        <v>43</v>
      </c>
      <c r="K6" s="9">
        <v>1</v>
      </c>
      <c r="L6" s="9" t="s">
        <v>35</v>
      </c>
      <c r="M6" s="9">
        <v>0.5</v>
      </c>
      <c r="N6" s="9" t="s">
        <v>31</v>
      </c>
      <c r="O6" s="9">
        <v>1</v>
      </c>
      <c r="P6" s="9" t="s">
        <v>31</v>
      </c>
      <c r="Q6" s="9">
        <v>1</v>
      </c>
      <c r="R6" s="9" t="s">
        <v>43</v>
      </c>
      <c r="S6" s="9">
        <v>1</v>
      </c>
      <c r="T6" s="9" t="s">
        <v>55</v>
      </c>
      <c r="U6" s="9">
        <v>0.75</v>
      </c>
      <c r="V6" s="9">
        <v>1</v>
      </c>
      <c r="W6" s="9">
        <v>1</v>
      </c>
      <c r="X6" s="9" t="s">
        <v>47</v>
      </c>
      <c r="Y6" s="9">
        <v>0.5</v>
      </c>
      <c r="Z6" s="9" t="s">
        <v>43</v>
      </c>
      <c r="AA6" s="9">
        <v>1</v>
      </c>
      <c r="AB6" s="55">
        <v>0.96096778828197604</v>
      </c>
      <c r="AC6" s="55">
        <v>0.99294188618540102</v>
      </c>
      <c r="AD6" s="55">
        <v>1</v>
      </c>
      <c r="AE6" s="54">
        <f t="shared" si="0"/>
        <v>0.91665270986900593</v>
      </c>
      <c r="AF6" s="71" t="s">
        <v>298</v>
      </c>
      <c r="AH6" s="37" t="s">
        <v>301</v>
      </c>
      <c r="AI6" s="37">
        <v>3</v>
      </c>
    </row>
    <row r="7" spans="1:180" x14ac:dyDescent="0.35">
      <c r="A7" s="73" t="s">
        <v>110</v>
      </c>
      <c r="B7" s="10" t="s">
        <v>111</v>
      </c>
      <c r="C7" s="10">
        <v>-71.2385064183606</v>
      </c>
      <c r="D7" s="10">
        <v>42.1968358451116</v>
      </c>
      <c r="E7" s="10" t="s">
        <v>88</v>
      </c>
      <c r="F7" s="10" t="s">
        <v>92</v>
      </c>
      <c r="G7" s="10" t="s">
        <v>112</v>
      </c>
      <c r="H7" s="10" t="s">
        <v>39</v>
      </c>
      <c r="I7" s="10">
        <v>1</v>
      </c>
      <c r="J7" s="10" t="s">
        <v>43</v>
      </c>
      <c r="K7" s="10">
        <v>1</v>
      </c>
      <c r="L7" s="10" t="s">
        <v>34</v>
      </c>
      <c r="M7" s="10">
        <v>0</v>
      </c>
      <c r="N7" s="10" t="s">
        <v>31</v>
      </c>
      <c r="O7" s="10">
        <v>1</v>
      </c>
      <c r="P7" s="10" t="s">
        <v>31</v>
      </c>
      <c r="Q7" s="10">
        <v>1</v>
      </c>
      <c r="R7" s="10" t="s">
        <v>43</v>
      </c>
      <c r="S7" s="10">
        <v>1</v>
      </c>
      <c r="T7" s="10" t="s">
        <v>54</v>
      </c>
      <c r="U7" s="10">
        <v>1</v>
      </c>
      <c r="V7" s="10">
        <v>0.75</v>
      </c>
      <c r="W7" s="10">
        <v>0.7</v>
      </c>
      <c r="X7" s="10" t="s">
        <v>47</v>
      </c>
      <c r="Y7" s="10">
        <v>0.5</v>
      </c>
      <c r="Z7" s="10" t="s">
        <v>43</v>
      </c>
      <c r="AA7" s="10">
        <v>1</v>
      </c>
      <c r="AB7" s="56">
        <v>0.97468541742541104</v>
      </c>
      <c r="AC7" s="56">
        <v>0.89880963627775201</v>
      </c>
      <c r="AD7" s="56">
        <v>1</v>
      </c>
      <c r="AE7" s="54">
        <f t="shared" si="0"/>
        <v>0.86853007533862037</v>
      </c>
      <c r="AF7" s="71" t="s">
        <v>298</v>
      </c>
    </row>
    <row r="8" spans="1:180" x14ac:dyDescent="0.35">
      <c r="A8" s="73" t="s">
        <v>113</v>
      </c>
      <c r="B8" s="10" t="s">
        <v>114</v>
      </c>
      <c r="C8" s="10">
        <v>-71.237764954893507</v>
      </c>
      <c r="D8" s="10">
        <v>42.193677507994998</v>
      </c>
      <c r="E8" s="10" t="s">
        <v>88</v>
      </c>
      <c r="F8" s="10" t="s">
        <v>92</v>
      </c>
      <c r="G8" s="10" t="s">
        <v>112</v>
      </c>
      <c r="H8" s="10" t="s">
        <v>39</v>
      </c>
      <c r="I8" s="10">
        <v>1</v>
      </c>
      <c r="J8" s="10" t="s">
        <v>51</v>
      </c>
      <c r="K8" s="10">
        <v>0.8</v>
      </c>
      <c r="L8" s="10" t="s">
        <v>34</v>
      </c>
      <c r="M8" s="10">
        <v>0</v>
      </c>
      <c r="N8" s="10" t="s">
        <v>31</v>
      </c>
      <c r="O8" s="10">
        <v>1</v>
      </c>
      <c r="P8" s="10" t="s">
        <v>31</v>
      </c>
      <c r="Q8" s="10">
        <v>1</v>
      </c>
      <c r="R8" s="10" t="s">
        <v>43</v>
      </c>
      <c r="S8" s="10">
        <v>1</v>
      </c>
      <c r="T8" s="10" t="s">
        <v>54</v>
      </c>
      <c r="U8" s="10">
        <v>1</v>
      </c>
      <c r="V8" s="10">
        <v>1</v>
      </c>
      <c r="W8" s="10">
        <v>1</v>
      </c>
      <c r="X8" s="10" t="s">
        <v>47</v>
      </c>
      <c r="Y8" s="10">
        <v>0.5</v>
      </c>
      <c r="Z8" s="10" t="s">
        <v>43</v>
      </c>
      <c r="AA8" s="10">
        <v>1</v>
      </c>
      <c r="AB8" s="56">
        <v>0.83938195406897298</v>
      </c>
      <c r="AC8" s="56">
        <v>0.75434182762538504</v>
      </c>
      <c r="AD8" s="56">
        <v>1</v>
      </c>
      <c r="AE8" s="54">
        <f t="shared" si="0"/>
        <v>0.84509324385472906</v>
      </c>
      <c r="AF8" s="71" t="s">
        <v>298</v>
      </c>
    </row>
    <row r="9" spans="1:180" x14ac:dyDescent="0.35">
      <c r="A9" s="73" t="s">
        <v>113</v>
      </c>
      <c r="B9" s="10" t="s">
        <v>114</v>
      </c>
      <c r="C9" s="10">
        <v>-71.237764954893507</v>
      </c>
      <c r="D9" s="10">
        <v>42.193677507994998</v>
      </c>
      <c r="E9" s="10" t="s">
        <v>88</v>
      </c>
      <c r="F9" s="10" t="s">
        <v>92</v>
      </c>
      <c r="G9" s="10" t="s">
        <v>112</v>
      </c>
      <c r="H9" s="10" t="s">
        <v>39</v>
      </c>
      <c r="I9" s="10">
        <v>1</v>
      </c>
      <c r="J9" s="10" t="s">
        <v>43</v>
      </c>
      <c r="K9" s="10">
        <v>1</v>
      </c>
      <c r="L9" s="10" t="s">
        <v>34</v>
      </c>
      <c r="M9" s="10">
        <v>0</v>
      </c>
      <c r="N9" s="10" t="s">
        <v>31</v>
      </c>
      <c r="O9" s="10">
        <v>1</v>
      </c>
      <c r="P9" s="10" t="s">
        <v>31</v>
      </c>
      <c r="Q9" s="10">
        <v>1</v>
      </c>
      <c r="R9" s="10" t="s">
        <v>43</v>
      </c>
      <c r="S9" s="10">
        <v>1</v>
      </c>
      <c r="T9" s="10" t="s">
        <v>54</v>
      </c>
      <c r="U9" s="10">
        <v>1</v>
      </c>
      <c r="V9" s="10">
        <v>1</v>
      </c>
      <c r="W9" s="10">
        <v>1</v>
      </c>
      <c r="X9" s="10" t="s">
        <v>47</v>
      </c>
      <c r="Y9" s="10">
        <v>0.5</v>
      </c>
      <c r="Z9" s="10" t="s">
        <v>43</v>
      </c>
      <c r="AA9" s="10">
        <v>1</v>
      </c>
      <c r="AB9" s="56">
        <v>0.83879793565464</v>
      </c>
      <c r="AC9" s="56">
        <v>0.77536585365853705</v>
      </c>
      <c r="AD9" s="56">
        <v>1</v>
      </c>
      <c r="AE9" s="54">
        <f t="shared" si="0"/>
        <v>0.87300895606867546</v>
      </c>
      <c r="AF9" s="71" t="s">
        <v>298</v>
      </c>
    </row>
    <row r="10" spans="1:180" x14ac:dyDescent="0.35">
      <c r="A10" s="73" t="s">
        <v>115</v>
      </c>
      <c r="B10" s="10" t="s">
        <v>116</v>
      </c>
      <c r="C10" s="10">
        <v>-71.240209323516495</v>
      </c>
      <c r="D10" s="10">
        <v>42.189068641417499</v>
      </c>
      <c r="E10" s="10" t="s">
        <v>88</v>
      </c>
      <c r="F10" s="10" t="s">
        <v>92</v>
      </c>
      <c r="G10" s="10" t="s">
        <v>117</v>
      </c>
      <c r="H10" s="10" t="s">
        <v>39</v>
      </c>
      <c r="I10" s="10">
        <v>1</v>
      </c>
      <c r="J10" s="10" t="s">
        <v>35</v>
      </c>
      <c r="K10" s="10">
        <v>0.5</v>
      </c>
      <c r="L10" s="10" t="s">
        <v>37</v>
      </c>
      <c r="M10" s="10">
        <v>1</v>
      </c>
      <c r="N10" s="10" t="s">
        <v>31</v>
      </c>
      <c r="O10" s="10">
        <v>1</v>
      </c>
      <c r="P10" s="10" t="s">
        <v>31</v>
      </c>
      <c r="Q10" s="10">
        <v>1</v>
      </c>
      <c r="R10" s="10" t="s">
        <v>43</v>
      </c>
      <c r="S10" s="10">
        <v>1</v>
      </c>
      <c r="T10" s="10" t="s">
        <v>54</v>
      </c>
      <c r="U10" s="10">
        <v>1</v>
      </c>
      <c r="V10" s="10">
        <v>0.25</v>
      </c>
      <c r="W10" s="10">
        <v>0.3</v>
      </c>
      <c r="X10" s="10" t="s">
        <v>47</v>
      </c>
      <c r="Y10" s="10">
        <v>0.5</v>
      </c>
      <c r="Z10" s="10" t="s">
        <v>43</v>
      </c>
      <c r="AA10" s="10">
        <v>1</v>
      </c>
      <c r="AB10" s="56">
        <v>0.99999994393047797</v>
      </c>
      <c r="AC10" s="56">
        <v>0.99294188618540102</v>
      </c>
      <c r="AD10" s="56">
        <v>1</v>
      </c>
      <c r="AE10" s="54">
        <f t="shared" si="0"/>
        <v>0.87378238196272795</v>
      </c>
      <c r="AF10" s="71" t="s">
        <v>298</v>
      </c>
    </row>
    <row r="11" spans="1:180" x14ac:dyDescent="0.35">
      <c r="A11" s="73" t="s">
        <v>115</v>
      </c>
      <c r="B11" s="10" t="s">
        <v>116</v>
      </c>
      <c r="C11" s="10">
        <v>-71.240209323516495</v>
      </c>
      <c r="D11" s="10">
        <v>42.189068641417499</v>
      </c>
      <c r="E11" s="10" t="s">
        <v>88</v>
      </c>
      <c r="F11" s="10" t="s">
        <v>92</v>
      </c>
      <c r="G11" s="10" t="s">
        <v>117</v>
      </c>
      <c r="H11" s="10" t="s">
        <v>39</v>
      </c>
      <c r="I11" s="10">
        <v>1</v>
      </c>
      <c r="J11" s="10" t="s">
        <v>51</v>
      </c>
      <c r="K11" s="10">
        <v>0.8</v>
      </c>
      <c r="L11" s="10" t="s">
        <v>37</v>
      </c>
      <c r="M11" s="10">
        <v>1</v>
      </c>
      <c r="N11" s="10" t="s">
        <v>31</v>
      </c>
      <c r="O11" s="10">
        <v>1</v>
      </c>
      <c r="P11" s="10" t="s">
        <v>31</v>
      </c>
      <c r="Q11" s="10">
        <v>1</v>
      </c>
      <c r="R11" s="10" t="s">
        <v>43</v>
      </c>
      <c r="S11" s="10">
        <v>1</v>
      </c>
      <c r="T11" s="10" t="s">
        <v>54</v>
      </c>
      <c r="U11" s="10">
        <v>1</v>
      </c>
      <c r="V11" s="10">
        <v>1</v>
      </c>
      <c r="W11" s="10">
        <v>1</v>
      </c>
      <c r="X11" s="10" t="s">
        <v>47</v>
      </c>
      <c r="Y11" s="10">
        <v>0.5</v>
      </c>
      <c r="Z11" s="10" t="s">
        <v>43</v>
      </c>
      <c r="AA11" s="10">
        <v>1</v>
      </c>
      <c r="AB11" s="56">
        <v>0.99999974805194902</v>
      </c>
      <c r="AC11" s="56">
        <v>0.92158176943699699</v>
      </c>
      <c r="AD11" s="56">
        <v>1</v>
      </c>
      <c r="AE11" s="54">
        <f t="shared" si="0"/>
        <v>0.95097116652336622</v>
      </c>
      <c r="AF11" s="71" t="s">
        <v>298</v>
      </c>
    </row>
    <row r="12" spans="1:180" x14ac:dyDescent="0.35">
      <c r="A12" s="70" t="s">
        <v>118</v>
      </c>
      <c r="B12" s="11" t="s">
        <v>119</v>
      </c>
      <c r="C12" s="11">
        <v>-71.108636390000001</v>
      </c>
      <c r="D12" s="11">
        <v>42.190094979999998</v>
      </c>
      <c r="E12" s="11" t="s">
        <v>120</v>
      </c>
      <c r="F12" s="11" t="s">
        <v>121</v>
      </c>
      <c r="G12" s="11" t="s">
        <v>122</v>
      </c>
      <c r="H12" s="11" t="s">
        <v>39</v>
      </c>
      <c r="I12" s="11">
        <v>1</v>
      </c>
      <c r="J12" s="11" t="s">
        <v>43</v>
      </c>
      <c r="K12" s="11">
        <v>1</v>
      </c>
      <c r="L12" s="11" t="s">
        <v>34</v>
      </c>
      <c r="M12" s="11">
        <v>0</v>
      </c>
      <c r="N12" s="11" t="s">
        <v>31</v>
      </c>
      <c r="O12" s="11">
        <v>1</v>
      </c>
      <c r="P12" s="11" t="s">
        <v>31</v>
      </c>
      <c r="Q12" s="11">
        <v>1</v>
      </c>
      <c r="R12" s="11" t="s">
        <v>43</v>
      </c>
      <c r="S12" s="11">
        <v>1</v>
      </c>
      <c r="T12" s="11" t="s">
        <v>54</v>
      </c>
      <c r="U12" s="11">
        <v>1</v>
      </c>
      <c r="V12" s="11">
        <v>1</v>
      </c>
      <c r="W12" s="11">
        <v>1</v>
      </c>
      <c r="X12" s="11" t="s">
        <v>43</v>
      </c>
      <c r="Y12" s="11">
        <v>1</v>
      </c>
      <c r="Z12" s="11" t="s">
        <v>43</v>
      </c>
      <c r="AA12" s="11">
        <v>1</v>
      </c>
      <c r="AB12" s="59">
        <v>0.91478691953322899</v>
      </c>
      <c r="AC12" s="59">
        <v>0.84937036601153404</v>
      </c>
      <c r="AD12" s="59">
        <v>1</v>
      </c>
      <c r="AE12" s="54">
        <f t="shared" si="0"/>
        <v>0.89879058628624708</v>
      </c>
      <c r="AF12" s="71" t="s">
        <v>298</v>
      </c>
    </row>
    <row r="13" spans="1:180" x14ac:dyDescent="0.35">
      <c r="A13" s="70" t="s">
        <v>123</v>
      </c>
      <c r="B13" s="11" t="s">
        <v>124</v>
      </c>
      <c r="C13" s="11">
        <v>-71.109380369999997</v>
      </c>
      <c r="D13" s="11">
        <v>42.189951690000001</v>
      </c>
      <c r="E13" s="11" t="s">
        <v>120</v>
      </c>
      <c r="F13" s="11" t="s">
        <v>121</v>
      </c>
      <c r="G13" s="11" t="s">
        <v>122</v>
      </c>
      <c r="H13" s="11" t="s">
        <v>39</v>
      </c>
      <c r="I13" s="11">
        <v>1</v>
      </c>
      <c r="J13" s="11" t="s">
        <v>43</v>
      </c>
      <c r="K13" s="11">
        <v>1</v>
      </c>
      <c r="L13" s="11" t="s">
        <v>37</v>
      </c>
      <c r="M13" s="11">
        <v>1</v>
      </c>
      <c r="N13" s="11" t="s">
        <v>31</v>
      </c>
      <c r="O13" s="11">
        <v>1</v>
      </c>
      <c r="P13" s="11" t="s">
        <v>31</v>
      </c>
      <c r="Q13" s="11">
        <v>1</v>
      </c>
      <c r="R13" s="11" t="s">
        <v>43</v>
      </c>
      <c r="S13" s="11">
        <v>1</v>
      </c>
      <c r="T13" s="11" t="s">
        <v>54</v>
      </c>
      <c r="U13" s="11">
        <v>1</v>
      </c>
      <c r="V13" s="11">
        <v>1</v>
      </c>
      <c r="W13" s="11">
        <v>1</v>
      </c>
      <c r="X13" s="11" t="s">
        <v>43</v>
      </c>
      <c r="Y13" s="11">
        <v>1</v>
      </c>
      <c r="Z13" s="11" t="s">
        <v>43</v>
      </c>
      <c r="AA13" s="11">
        <v>1</v>
      </c>
      <c r="AB13" s="59">
        <v>0.98588554004215201</v>
      </c>
      <c r="AC13" s="59">
        <v>0.69818867924528305</v>
      </c>
      <c r="AD13" s="59">
        <v>1</v>
      </c>
      <c r="AE13" s="54">
        <f t="shared" si="0"/>
        <v>0.98568453864822991</v>
      </c>
      <c r="AF13" s="71" t="s">
        <v>298</v>
      </c>
    </row>
    <row r="14" spans="1:180" x14ac:dyDescent="0.35">
      <c r="A14" s="70" t="s">
        <v>125</v>
      </c>
      <c r="B14" s="11" t="s">
        <v>126</v>
      </c>
      <c r="C14" s="11">
        <v>-71.111161015344194</v>
      </c>
      <c r="D14" s="11">
        <v>42.190090903138703</v>
      </c>
      <c r="E14" s="11" t="s">
        <v>120</v>
      </c>
      <c r="F14" s="11" t="s">
        <v>121</v>
      </c>
      <c r="G14" s="11" t="s">
        <v>122</v>
      </c>
      <c r="H14" s="11" t="s">
        <v>39</v>
      </c>
      <c r="I14" s="11">
        <v>1</v>
      </c>
      <c r="J14" s="11" t="s">
        <v>43</v>
      </c>
      <c r="K14" s="11">
        <v>1</v>
      </c>
      <c r="L14" s="11" t="s">
        <v>34</v>
      </c>
      <c r="M14" s="11">
        <v>0</v>
      </c>
      <c r="N14" s="11" t="s">
        <v>31</v>
      </c>
      <c r="O14" s="11">
        <v>1</v>
      </c>
      <c r="P14" s="11" t="s">
        <v>31</v>
      </c>
      <c r="Q14" s="11">
        <v>1</v>
      </c>
      <c r="R14" s="11" t="s">
        <v>43</v>
      </c>
      <c r="S14" s="11">
        <v>1</v>
      </c>
      <c r="T14" s="11" t="s">
        <v>54</v>
      </c>
      <c r="U14" s="11">
        <v>1</v>
      </c>
      <c r="V14" s="11">
        <v>0.5</v>
      </c>
      <c r="W14" s="11">
        <v>0.5</v>
      </c>
      <c r="X14" s="11" t="s">
        <v>43</v>
      </c>
      <c r="Y14" s="11">
        <v>1</v>
      </c>
      <c r="Z14" s="11" t="s">
        <v>43</v>
      </c>
      <c r="AA14" s="11">
        <v>1</v>
      </c>
      <c r="AB14" s="59">
        <v>0.95144656042683196</v>
      </c>
      <c r="AC14" s="59">
        <v>0.82385892116182602</v>
      </c>
      <c r="AD14" s="59">
        <v>1</v>
      </c>
      <c r="AE14" s="54">
        <f t="shared" si="0"/>
        <v>0.8710488725944775</v>
      </c>
      <c r="AF14" s="71" t="s">
        <v>298</v>
      </c>
    </row>
    <row r="15" spans="1:180" x14ac:dyDescent="0.35">
      <c r="A15" s="70" t="s">
        <v>133</v>
      </c>
      <c r="B15" s="11" t="s">
        <v>134</v>
      </c>
      <c r="C15" s="11">
        <v>-71.115492660000001</v>
      </c>
      <c r="D15" s="11">
        <v>42.190257469999999</v>
      </c>
      <c r="E15" s="11" t="s">
        <v>135</v>
      </c>
      <c r="F15" s="11" t="s">
        <v>121</v>
      </c>
      <c r="G15" s="11" t="s">
        <v>122</v>
      </c>
      <c r="H15" s="11" t="s">
        <v>39</v>
      </c>
      <c r="I15" s="11">
        <v>1</v>
      </c>
      <c r="J15" s="11" t="s">
        <v>43</v>
      </c>
      <c r="K15" s="11">
        <v>1</v>
      </c>
      <c r="L15" s="11" t="s">
        <v>37</v>
      </c>
      <c r="M15" s="11">
        <v>1</v>
      </c>
      <c r="N15" s="11" t="s">
        <v>31</v>
      </c>
      <c r="O15" s="11">
        <v>1</v>
      </c>
      <c r="P15" s="11" t="s">
        <v>31</v>
      </c>
      <c r="Q15" s="11">
        <v>1</v>
      </c>
      <c r="R15" s="11" t="s">
        <v>43</v>
      </c>
      <c r="S15" s="11">
        <v>1</v>
      </c>
      <c r="T15" s="11" t="s">
        <v>54</v>
      </c>
      <c r="U15" s="11">
        <v>1</v>
      </c>
      <c r="V15" s="11">
        <v>1</v>
      </c>
      <c r="W15" s="11">
        <v>1</v>
      </c>
      <c r="X15" s="11" t="s">
        <v>43</v>
      </c>
      <c r="Y15" s="11">
        <v>1</v>
      </c>
      <c r="Z15" s="11" t="s">
        <v>43</v>
      </c>
      <c r="AA15" s="11">
        <v>1</v>
      </c>
      <c r="AB15" s="59">
        <v>0.99999970137664296</v>
      </c>
      <c r="AC15" s="59">
        <v>0.82385892116182602</v>
      </c>
      <c r="AD15" s="59">
        <v>1</v>
      </c>
      <c r="AE15" s="54">
        <f t="shared" si="0"/>
        <v>0.99207363592386777</v>
      </c>
      <c r="AF15" s="71" t="s">
        <v>298</v>
      </c>
    </row>
    <row r="16" spans="1:180" x14ac:dyDescent="0.35">
      <c r="A16" s="70" t="s">
        <v>149</v>
      </c>
      <c r="B16" s="11" t="s">
        <v>150</v>
      </c>
      <c r="C16" s="11">
        <v>-71.133527150000006</v>
      </c>
      <c r="D16" s="11">
        <v>42.202484750000004</v>
      </c>
      <c r="E16" s="11" t="s">
        <v>120</v>
      </c>
      <c r="F16" s="11" t="s">
        <v>121</v>
      </c>
      <c r="G16" s="11" t="s">
        <v>70</v>
      </c>
      <c r="H16" s="11" t="s">
        <v>39</v>
      </c>
      <c r="I16" s="11">
        <v>1</v>
      </c>
      <c r="J16" s="11" t="s">
        <v>43</v>
      </c>
      <c r="K16" s="11">
        <v>1</v>
      </c>
      <c r="L16" s="11" t="s">
        <v>34</v>
      </c>
      <c r="M16" s="11">
        <v>0</v>
      </c>
      <c r="N16" s="11" t="s">
        <v>31</v>
      </c>
      <c r="O16" s="11">
        <v>1</v>
      </c>
      <c r="P16" s="11" t="s">
        <v>283</v>
      </c>
      <c r="Q16" s="11">
        <v>0</v>
      </c>
      <c r="R16" s="11" t="s">
        <v>43</v>
      </c>
      <c r="S16" s="11">
        <v>1</v>
      </c>
      <c r="T16" s="11" t="s">
        <v>54</v>
      </c>
      <c r="U16" s="11">
        <v>1</v>
      </c>
      <c r="V16" s="11">
        <v>1</v>
      </c>
      <c r="W16" s="11">
        <v>1</v>
      </c>
      <c r="X16" s="11" t="s">
        <v>43</v>
      </c>
      <c r="Y16" s="11">
        <v>1</v>
      </c>
      <c r="Z16" s="11" t="s">
        <v>43</v>
      </c>
      <c r="AA16" s="11">
        <v>1</v>
      </c>
      <c r="AB16" s="59">
        <v>0.99999929094963103</v>
      </c>
      <c r="AC16" s="59">
        <v>0.99849380362249796</v>
      </c>
      <c r="AD16" s="59">
        <v>1</v>
      </c>
      <c r="AE16" s="54">
        <f t="shared" si="0"/>
        <v>0.82993218429239335</v>
      </c>
      <c r="AF16" s="71" t="s">
        <v>298</v>
      </c>
    </row>
    <row r="17" spans="1:32" x14ac:dyDescent="0.35">
      <c r="A17" s="72" t="s">
        <v>154</v>
      </c>
      <c r="B17" s="12" t="s">
        <v>155</v>
      </c>
      <c r="C17" s="12">
        <v>-71.094301982885597</v>
      </c>
      <c r="D17" s="12">
        <v>42.244896348314498</v>
      </c>
      <c r="E17" s="12" t="s">
        <v>156</v>
      </c>
      <c r="F17" s="12" t="s">
        <v>157</v>
      </c>
      <c r="G17" s="12" t="s">
        <v>158</v>
      </c>
      <c r="H17" s="12" t="s">
        <v>38</v>
      </c>
      <c r="I17" s="12">
        <v>0</v>
      </c>
      <c r="J17" s="12" t="s">
        <v>43</v>
      </c>
      <c r="K17" s="12">
        <v>1</v>
      </c>
      <c r="L17" s="12" t="s">
        <v>35</v>
      </c>
      <c r="M17" s="12">
        <v>0.5</v>
      </c>
      <c r="N17" s="12" t="s">
        <v>31</v>
      </c>
      <c r="O17" s="12">
        <v>1</v>
      </c>
      <c r="P17" s="12" t="s">
        <v>31</v>
      </c>
      <c r="Q17" s="12">
        <v>1</v>
      </c>
      <c r="R17" s="12" t="s">
        <v>53</v>
      </c>
      <c r="S17" s="12">
        <v>0.8</v>
      </c>
      <c r="T17" s="12" t="s">
        <v>54</v>
      </c>
      <c r="U17" s="12">
        <v>1</v>
      </c>
      <c r="V17" s="12">
        <v>1</v>
      </c>
      <c r="W17" s="12">
        <v>1</v>
      </c>
      <c r="X17" s="12" t="s">
        <v>48</v>
      </c>
      <c r="Y17" s="12">
        <v>0</v>
      </c>
      <c r="Z17" s="12" t="s">
        <v>43</v>
      </c>
      <c r="AA17" s="12">
        <v>1</v>
      </c>
      <c r="AB17" s="62">
        <v>0.75916154914905198</v>
      </c>
      <c r="AC17" s="62">
        <v>0.90903873744619801</v>
      </c>
      <c r="AD17" s="62">
        <v>1</v>
      </c>
      <c r="AE17" s="54">
        <f t="shared" si="0"/>
        <v>0.79918314374082977</v>
      </c>
      <c r="AF17" s="71" t="s">
        <v>298</v>
      </c>
    </row>
    <row r="18" spans="1:32" x14ac:dyDescent="0.35">
      <c r="A18" s="72" t="s">
        <v>154</v>
      </c>
      <c r="B18" s="12" t="s">
        <v>155</v>
      </c>
      <c r="C18" s="12">
        <v>-71.094301982885597</v>
      </c>
      <c r="D18" s="12">
        <v>42.244896348314498</v>
      </c>
      <c r="E18" s="12" t="s">
        <v>156</v>
      </c>
      <c r="F18" s="12" t="s">
        <v>157</v>
      </c>
      <c r="G18" s="12" t="s">
        <v>158</v>
      </c>
      <c r="H18" s="12" t="s">
        <v>38</v>
      </c>
      <c r="I18" s="12">
        <v>0</v>
      </c>
      <c r="J18" s="12" t="s">
        <v>43</v>
      </c>
      <c r="K18" s="12">
        <v>1</v>
      </c>
      <c r="L18" s="12" t="s">
        <v>35</v>
      </c>
      <c r="M18" s="12">
        <v>0.5</v>
      </c>
      <c r="N18" s="12" t="s">
        <v>31</v>
      </c>
      <c r="O18" s="12">
        <v>1</v>
      </c>
      <c r="P18" s="12" t="s">
        <v>31</v>
      </c>
      <c r="Q18" s="12">
        <v>1</v>
      </c>
      <c r="R18" s="12" t="s">
        <v>53</v>
      </c>
      <c r="S18" s="12">
        <v>0.8</v>
      </c>
      <c r="T18" s="12" t="s">
        <v>54</v>
      </c>
      <c r="U18" s="12">
        <v>1</v>
      </c>
      <c r="V18" s="12">
        <v>1</v>
      </c>
      <c r="W18" s="12">
        <v>1</v>
      </c>
      <c r="X18" s="12" t="s">
        <v>48</v>
      </c>
      <c r="Y18" s="12">
        <v>0</v>
      </c>
      <c r="Z18" s="12" t="s">
        <v>43</v>
      </c>
      <c r="AA18" s="12">
        <v>1</v>
      </c>
      <c r="AB18" s="62">
        <v>0.79431546353458105</v>
      </c>
      <c r="AC18" s="62">
        <v>0.90903873744619801</v>
      </c>
      <c r="AD18" s="62">
        <v>1</v>
      </c>
      <c r="AE18" s="54">
        <f t="shared" si="0"/>
        <v>0.80101114728887723</v>
      </c>
      <c r="AF18" s="71" t="s">
        <v>298</v>
      </c>
    </row>
    <row r="19" spans="1:32" x14ac:dyDescent="0.35">
      <c r="A19" s="72" t="s">
        <v>162</v>
      </c>
      <c r="B19" s="12" t="s">
        <v>163</v>
      </c>
      <c r="C19" s="12">
        <v>-71.086370120506302</v>
      </c>
      <c r="D19" s="12">
        <v>42.257405700399602</v>
      </c>
      <c r="E19" s="12" t="s">
        <v>156</v>
      </c>
      <c r="F19" s="12" t="s">
        <v>157</v>
      </c>
      <c r="G19" s="12" t="s">
        <v>164</v>
      </c>
      <c r="H19" s="12" t="s">
        <v>39</v>
      </c>
      <c r="I19" s="12">
        <v>1</v>
      </c>
      <c r="J19" s="12" t="s">
        <v>43</v>
      </c>
      <c r="K19" s="12">
        <v>1</v>
      </c>
      <c r="L19" s="12" t="s">
        <v>35</v>
      </c>
      <c r="M19" s="12">
        <v>0.5</v>
      </c>
      <c r="N19" s="12" t="s">
        <v>31</v>
      </c>
      <c r="O19" s="12">
        <v>1</v>
      </c>
      <c r="P19" s="12" t="s">
        <v>31</v>
      </c>
      <c r="Q19" s="12">
        <v>1</v>
      </c>
      <c r="R19" s="12" t="s">
        <v>43</v>
      </c>
      <c r="S19" s="12">
        <v>1</v>
      </c>
      <c r="T19" s="12" t="s">
        <v>54</v>
      </c>
      <c r="U19" s="12">
        <v>1</v>
      </c>
      <c r="V19" s="12">
        <v>1</v>
      </c>
      <c r="W19" s="12">
        <v>1</v>
      </c>
      <c r="X19" s="12" t="s">
        <v>48</v>
      </c>
      <c r="Y19" s="12">
        <v>0</v>
      </c>
      <c r="Z19" s="12" t="s">
        <v>43</v>
      </c>
      <c r="AA19" s="12">
        <v>1</v>
      </c>
      <c r="AB19" s="62">
        <v>0.99999999999575795</v>
      </c>
      <c r="AC19" s="62">
        <v>1</v>
      </c>
      <c r="AD19" s="62">
        <v>1</v>
      </c>
      <c r="AE19" s="54">
        <f t="shared" si="0"/>
        <v>0.91799999999977955</v>
      </c>
      <c r="AF19" s="71" t="s">
        <v>298</v>
      </c>
    </row>
    <row r="20" spans="1:32" x14ac:dyDescent="0.35">
      <c r="A20" s="72" t="s">
        <v>168</v>
      </c>
      <c r="B20" s="12" t="s">
        <v>169</v>
      </c>
      <c r="C20" s="12">
        <v>-71.080904267794594</v>
      </c>
      <c r="D20" s="12">
        <v>42.259336590601301</v>
      </c>
      <c r="E20" s="12" t="s">
        <v>156</v>
      </c>
      <c r="F20" s="12" t="s">
        <v>157</v>
      </c>
      <c r="G20" s="12" t="s">
        <v>170</v>
      </c>
      <c r="H20" s="12" t="s">
        <v>39</v>
      </c>
      <c r="I20" s="12">
        <v>1</v>
      </c>
      <c r="J20" s="12" t="s">
        <v>43</v>
      </c>
      <c r="K20" s="12">
        <v>1</v>
      </c>
      <c r="L20" s="12" t="s">
        <v>36</v>
      </c>
      <c r="M20" s="12">
        <v>0.9</v>
      </c>
      <c r="N20" s="12" t="s">
        <v>31</v>
      </c>
      <c r="O20" s="12">
        <v>1</v>
      </c>
      <c r="P20" s="12" t="s">
        <v>31</v>
      </c>
      <c r="Q20" s="12">
        <v>1</v>
      </c>
      <c r="R20" s="12" t="s">
        <v>43</v>
      </c>
      <c r="S20" s="12">
        <v>1</v>
      </c>
      <c r="T20" s="12" t="s">
        <v>55</v>
      </c>
      <c r="U20" s="12">
        <v>0.75</v>
      </c>
      <c r="V20" s="12">
        <v>1</v>
      </c>
      <c r="W20" s="12">
        <v>1</v>
      </c>
      <c r="X20" s="12" t="s">
        <v>48</v>
      </c>
      <c r="Y20" s="12">
        <v>0</v>
      </c>
      <c r="Z20" s="12" t="s">
        <v>43</v>
      </c>
      <c r="AA20" s="12">
        <v>1</v>
      </c>
      <c r="AB20" s="62">
        <v>2.2504880747546401E-3</v>
      </c>
      <c r="AC20" s="62">
        <v>1</v>
      </c>
      <c r="AD20" s="62">
        <v>1</v>
      </c>
      <c r="AE20" s="54">
        <f t="shared" si="0"/>
        <v>0.8846170253798874</v>
      </c>
      <c r="AF20" s="71" t="s">
        <v>298</v>
      </c>
    </row>
    <row r="21" spans="1:32" x14ac:dyDescent="0.35">
      <c r="A21" s="72" t="s">
        <v>171</v>
      </c>
      <c r="B21" s="12" t="s">
        <v>172</v>
      </c>
      <c r="C21" s="12">
        <v>-71.074900310552707</v>
      </c>
      <c r="D21" s="12">
        <v>42.260361785877699</v>
      </c>
      <c r="E21" s="12" t="s">
        <v>156</v>
      </c>
      <c r="F21" s="12" t="s">
        <v>157</v>
      </c>
      <c r="G21" s="12" t="s">
        <v>173</v>
      </c>
      <c r="H21" s="12" t="s">
        <v>39</v>
      </c>
      <c r="I21" s="12">
        <v>1</v>
      </c>
      <c r="J21" s="12" t="s">
        <v>51</v>
      </c>
      <c r="K21" s="12">
        <v>0.8</v>
      </c>
      <c r="L21" s="12" t="s">
        <v>36</v>
      </c>
      <c r="M21" s="12">
        <v>0.9</v>
      </c>
      <c r="N21" s="12" t="s">
        <v>31</v>
      </c>
      <c r="O21" s="12">
        <v>1</v>
      </c>
      <c r="P21" s="12" t="s">
        <v>283</v>
      </c>
      <c r="Q21" s="12">
        <v>0</v>
      </c>
      <c r="R21" s="12" t="s">
        <v>43</v>
      </c>
      <c r="S21" s="12">
        <v>1</v>
      </c>
      <c r="T21" s="12" t="s">
        <v>54</v>
      </c>
      <c r="U21" s="12">
        <v>1</v>
      </c>
      <c r="V21" s="12">
        <v>0.5</v>
      </c>
      <c r="W21" s="12">
        <v>0.5</v>
      </c>
      <c r="X21" s="12" t="s">
        <v>47</v>
      </c>
      <c r="Y21" s="12">
        <v>0.5</v>
      </c>
      <c r="Z21" s="12" t="s">
        <v>43</v>
      </c>
      <c r="AA21" s="12">
        <v>1</v>
      </c>
      <c r="AB21" s="62">
        <v>0.98642663518763796</v>
      </c>
      <c r="AC21" s="62">
        <v>1</v>
      </c>
      <c r="AD21" s="62">
        <v>1</v>
      </c>
      <c r="AE21" s="54">
        <f t="shared" si="0"/>
        <v>0.83629418502975716</v>
      </c>
      <c r="AF21" s="71" t="s">
        <v>298</v>
      </c>
    </row>
    <row r="22" spans="1:32" x14ac:dyDescent="0.35">
      <c r="A22" s="72" t="s">
        <v>174</v>
      </c>
      <c r="B22" s="12" t="s">
        <v>175</v>
      </c>
      <c r="C22" s="12">
        <v>-71.073853243208603</v>
      </c>
      <c r="D22" s="12">
        <v>42.261589366674698</v>
      </c>
      <c r="E22" s="12" t="s">
        <v>156</v>
      </c>
      <c r="F22" s="12" t="s">
        <v>157</v>
      </c>
      <c r="G22" s="12" t="s">
        <v>176</v>
      </c>
      <c r="H22" s="12" t="s">
        <v>39</v>
      </c>
      <c r="I22" s="12">
        <v>1</v>
      </c>
      <c r="J22" s="12" t="s">
        <v>43</v>
      </c>
      <c r="K22" s="12">
        <v>1</v>
      </c>
      <c r="L22" s="12" t="s">
        <v>35</v>
      </c>
      <c r="M22" s="12">
        <v>0.5</v>
      </c>
      <c r="N22" s="12" t="s">
        <v>31</v>
      </c>
      <c r="O22" s="12">
        <v>1</v>
      </c>
      <c r="P22" s="12" t="s">
        <v>31</v>
      </c>
      <c r="Q22" s="12">
        <v>1</v>
      </c>
      <c r="R22" s="12" t="s">
        <v>43</v>
      </c>
      <c r="S22" s="12">
        <v>1</v>
      </c>
      <c r="T22" s="12" t="s">
        <v>54</v>
      </c>
      <c r="U22" s="12">
        <v>1</v>
      </c>
      <c r="V22" s="12">
        <v>1</v>
      </c>
      <c r="W22" s="12">
        <v>1</v>
      </c>
      <c r="X22" s="12" t="s">
        <v>47</v>
      </c>
      <c r="Y22" s="12">
        <v>0.5</v>
      </c>
      <c r="Z22" s="12" t="s">
        <v>43</v>
      </c>
      <c r="AA22" s="12">
        <v>1</v>
      </c>
      <c r="AB22" s="62">
        <v>0.99999999998355005</v>
      </c>
      <c r="AC22" s="62">
        <v>1</v>
      </c>
      <c r="AD22" s="62">
        <v>1</v>
      </c>
      <c r="AE22" s="54">
        <f t="shared" si="0"/>
        <v>0.93649999999914468</v>
      </c>
      <c r="AF22" s="71" t="s">
        <v>298</v>
      </c>
    </row>
    <row r="23" spans="1:32" x14ac:dyDescent="0.35">
      <c r="A23" s="72" t="s">
        <v>177</v>
      </c>
      <c r="B23" s="12" t="s">
        <v>178</v>
      </c>
      <c r="C23" s="12">
        <v>-71.073550237408895</v>
      </c>
      <c r="D23" s="12">
        <v>42.265949115593301</v>
      </c>
      <c r="E23" s="12" t="s">
        <v>179</v>
      </c>
      <c r="F23" s="12" t="s">
        <v>157</v>
      </c>
      <c r="G23" s="12" t="s">
        <v>180</v>
      </c>
      <c r="H23" s="12" t="s">
        <v>39</v>
      </c>
      <c r="I23" s="12">
        <v>1</v>
      </c>
      <c r="J23" s="12" t="s">
        <v>51</v>
      </c>
      <c r="K23" s="12">
        <v>0.8</v>
      </c>
      <c r="L23" s="12" t="s">
        <v>35</v>
      </c>
      <c r="M23" s="12">
        <v>0.5</v>
      </c>
      <c r="N23" s="12" t="s">
        <v>31</v>
      </c>
      <c r="O23" s="12">
        <v>1</v>
      </c>
      <c r="P23" s="12" t="s">
        <v>283</v>
      </c>
      <c r="Q23" s="12">
        <v>0</v>
      </c>
      <c r="R23" s="12" t="s">
        <v>43</v>
      </c>
      <c r="S23" s="12">
        <v>1</v>
      </c>
      <c r="T23" s="12" t="s">
        <v>54</v>
      </c>
      <c r="U23" s="12">
        <v>1</v>
      </c>
      <c r="V23" s="12">
        <v>1</v>
      </c>
      <c r="W23" s="12">
        <v>1</v>
      </c>
      <c r="X23" s="12" t="s">
        <v>47</v>
      </c>
      <c r="Y23" s="12">
        <v>0.5</v>
      </c>
      <c r="Z23" s="12" t="s">
        <v>43</v>
      </c>
      <c r="AA23" s="12">
        <v>1</v>
      </c>
      <c r="AB23" s="62">
        <v>0.999999971788324</v>
      </c>
      <c r="AC23" s="62">
        <v>1</v>
      </c>
      <c r="AD23" s="62">
        <v>1</v>
      </c>
      <c r="AE23" s="54">
        <f t="shared" si="0"/>
        <v>0.82949999853299294</v>
      </c>
      <c r="AF23" s="71" t="s">
        <v>298</v>
      </c>
    </row>
    <row r="24" spans="1:32" x14ac:dyDescent="0.35">
      <c r="A24" s="77" t="s">
        <v>211</v>
      </c>
      <c r="B24" s="14" t="s">
        <v>212</v>
      </c>
      <c r="C24" s="14">
        <v>-71.184440677279298</v>
      </c>
      <c r="D24" s="14">
        <v>42.208964184515303</v>
      </c>
      <c r="E24" s="14" t="s">
        <v>73</v>
      </c>
      <c r="F24" s="14" t="s">
        <v>195</v>
      </c>
      <c r="G24" s="14" t="s">
        <v>213</v>
      </c>
      <c r="H24" s="14" t="s">
        <v>39</v>
      </c>
      <c r="I24" s="14">
        <v>1</v>
      </c>
      <c r="J24" s="14" t="s">
        <v>43</v>
      </c>
      <c r="K24" s="14">
        <v>1</v>
      </c>
      <c r="L24" s="14" t="s">
        <v>34</v>
      </c>
      <c r="M24" s="14">
        <v>0</v>
      </c>
      <c r="N24" s="14" t="s">
        <v>31</v>
      </c>
      <c r="O24" s="14">
        <v>1</v>
      </c>
      <c r="P24" s="14" t="s">
        <v>31</v>
      </c>
      <c r="Q24" s="14">
        <v>1</v>
      </c>
      <c r="R24" s="14" t="s">
        <v>53</v>
      </c>
      <c r="S24" s="14">
        <v>0.8</v>
      </c>
      <c r="T24" s="14" t="s">
        <v>54</v>
      </c>
      <c r="U24" s="14">
        <v>1</v>
      </c>
      <c r="V24" s="41">
        <v>1</v>
      </c>
      <c r="W24" s="41">
        <v>1</v>
      </c>
      <c r="X24" s="14" t="s">
        <v>43</v>
      </c>
      <c r="Y24" s="14">
        <v>1</v>
      </c>
      <c r="Z24" s="14" t="s">
        <v>43</v>
      </c>
      <c r="AA24" s="14">
        <v>1</v>
      </c>
      <c r="AB24" s="58">
        <v>0.17514265385008801</v>
      </c>
      <c r="AC24" s="58">
        <v>0.349083215796897</v>
      </c>
      <c r="AD24" s="58">
        <v>1</v>
      </c>
      <c r="AE24" s="54">
        <f t="shared" si="0"/>
        <v>0.82361616271106508</v>
      </c>
      <c r="AF24" s="71" t="s">
        <v>298</v>
      </c>
    </row>
    <row r="25" spans="1:32" x14ac:dyDescent="0.35">
      <c r="A25" s="77" t="s">
        <v>211</v>
      </c>
      <c r="B25" s="14" t="s">
        <v>212</v>
      </c>
      <c r="C25" s="14">
        <v>-71.184440677279298</v>
      </c>
      <c r="D25" s="14">
        <v>42.208964184515303</v>
      </c>
      <c r="E25" s="14" t="s">
        <v>73</v>
      </c>
      <c r="F25" s="14" t="s">
        <v>195</v>
      </c>
      <c r="G25" s="14" t="s">
        <v>213</v>
      </c>
      <c r="H25" s="15" t="s">
        <v>39</v>
      </c>
      <c r="I25" s="15">
        <v>1</v>
      </c>
      <c r="J25" s="14" t="s">
        <v>43</v>
      </c>
      <c r="K25" s="14">
        <v>1</v>
      </c>
      <c r="L25" s="14" t="s">
        <v>34</v>
      </c>
      <c r="M25" s="14">
        <v>0</v>
      </c>
      <c r="N25" s="14" t="s">
        <v>31</v>
      </c>
      <c r="O25" s="14">
        <v>1</v>
      </c>
      <c r="P25" s="14" t="s">
        <v>31</v>
      </c>
      <c r="Q25" s="14">
        <v>1</v>
      </c>
      <c r="R25" s="14" t="s">
        <v>53</v>
      </c>
      <c r="S25" s="14">
        <v>0.8</v>
      </c>
      <c r="T25" s="14" t="s">
        <v>54</v>
      </c>
      <c r="U25" s="14">
        <v>1</v>
      </c>
      <c r="V25" s="14">
        <v>1</v>
      </c>
      <c r="W25" s="14">
        <v>1</v>
      </c>
      <c r="X25" s="14" t="s">
        <v>43</v>
      </c>
      <c r="Y25" s="14">
        <v>1</v>
      </c>
      <c r="Z25" s="14" t="s">
        <v>43</v>
      </c>
      <c r="AA25" s="14">
        <v>1</v>
      </c>
      <c r="AB25" s="58">
        <v>0.49508622396469198</v>
      </c>
      <c r="AC25" s="58">
        <v>0.71531791907514497</v>
      </c>
      <c r="AD25" s="58">
        <v>1</v>
      </c>
      <c r="AE25" s="54">
        <f t="shared" si="0"/>
        <v>0.85673379000454575</v>
      </c>
      <c r="AF25" s="71" t="s">
        <v>298</v>
      </c>
    </row>
    <row r="26" spans="1:32" x14ac:dyDescent="0.35">
      <c r="A26" s="84" t="s">
        <v>317</v>
      </c>
      <c r="B26" s="85" t="s">
        <v>318</v>
      </c>
      <c r="C26" s="86">
        <v>-71.202051819999994</v>
      </c>
      <c r="D26" s="86">
        <v>42.147007160000001</v>
      </c>
      <c r="E26" s="85" t="s">
        <v>253</v>
      </c>
      <c r="F26" s="85" t="s">
        <v>304</v>
      </c>
      <c r="G26" s="85" t="s">
        <v>319</v>
      </c>
      <c r="H26" s="85" t="s">
        <v>39</v>
      </c>
      <c r="I26" s="85">
        <v>1</v>
      </c>
      <c r="J26" s="85" t="s">
        <v>43</v>
      </c>
      <c r="K26" s="85">
        <v>1</v>
      </c>
      <c r="L26" s="85" t="s">
        <v>35</v>
      </c>
      <c r="M26" s="85">
        <v>0.5</v>
      </c>
      <c r="N26" s="85" t="s">
        <v>33</v>
      </c>
      <c r="O26" s="85">
        <v>0</v>
      </c>
      <c r="P26" s="85" t="s">
        <v>30</v>
      </c>
      <c r="Q26" s="85">
        <v>0.5</v>
      </c>
      <c r="R26" s="85" t="s">
        <v>53</v>
      </c>
      <c r="S26" s="85">
        <v>0.8</v>
      </c>
      <c r="T26" s="85" t="s">
        <v>54</v>
      </c>
      <c r="U26" s="85">
        <v>1</v>
      </c>
      <c r="V26" s="85">
        <v>1</v>
      </c>
      <c r="W26" s="85">
        <v>1</v>
      </c>
      <c r="X26" s="85" t="s">
        <v>47</v>
      </c>
      <c r="Y26" s="85">
        <v>0.5</v>
      </c>
      <c r="Z26" s="85" t="s">
        <v>43</v>
      </c>
      <c r="AA26" s="85">
        <v>1</v>
      </c>
      <c r="AB26" s="87">
        <v>0.96280329200000003</v>
      </c>
      <c r="AC26" s="87">
        <v>0.94827586200000002</v>
      </c>
      <c r="AD26" s="87">
        <v>1</v>
      </c>
      <c r="AE26" s="54">
        <f t="shared" si="0"/>
        <v>0.79603818497400003</v>
      </c>
      <c r="AF26" s="71" t="s">
        <v>298</v>
      </c>
    </row>
    <row r="27" spans="1:32" x14ac:dyDescent="0.35">
      <c r="A27" s="84" t="s">
        <v>314</v>
      </c>
      <c r="B27" s="85" t="s">
        <v>315</v>
      </c>
      <c r="C27" s="86">
        <v>-71.20225988</v>
      </c>
      <c r="D27" s="86">
        <v>42.14737736</v>
      </c>
      <c r="E27" s="85" t="s">
        <v>253</v>
      </c>
      <c r="F27" s="85" t="s">
        <v>304</v>
      </c>
      <c r="G27" s="85" t="s">
        <v>316</v>
      </c>
      <c r="H27" s="85" t="s">
        <v>39</v>
      </c>
      <c r="I27" s="85">
        <v>1</v>
      </c>
      <c r="J27" s="85" t="s">
        <v>43</v>
      </c>
      <c r="K27" s="85">
        <v>1</v>
      </c>
      <c r="L27" s="85" t="s">
        <v>35</v>
      </c>
      <c r="M27" s="85">
        <v>0.5</v>
      </c>
      <c r="N27" s="85" t="s">
        <v>33</v>
      </c>
      <c r="O27" s="85">
        <v>0</v>
      </c>
      <c r="P27" s="85" t="s">
        <v>30</v>
      </c>
      <c r="Q27" s="85">
        <v>0.5</v>
      </c>
      <c r="R27" s="85" t="s">
        <v>53</v>
      </c>
      <c r="S27" s="85">
        <v>0.8</v>
      </c>
      <c r="T27" s="85" t="s">
        <v>54</v>
      </c>
      <c r="U27" s="85">
        <v>1</v>
      </c>
      <c r="V27" s="85">
        <v>1</v>
      </c>
      <c r="W27" s="85">
        <v>1</v>
      </c>
      <c r="X27" s="85" t="s">
        <v>47</v>
      </c>
      <c r="Y27" s="85">
        <v>0.5</v>
      </c>
      <c r="Z27" s="85" t="s">
        <v>43</v>
      </c>
      <c r="AA27" s="85">
        <v>1</v>
      </c>
      <c r="AB27" s="87">
        <v>0.97664544499999995</v>
      </c>
      <c r="AC27" s="87">
        <v>0.96963761000000004</v>
      </c>
      <c r="AD27" s="87">
        <v>1</v>
      </c>
      <c r="AE27" s="54">
        <f t="shared" si="0"/>
        <v>0.79771925559000012</v>
      </c>
      <c r="AF27" s="71" t="s">
        <v>298</v>
      </c>
    </row>
    <row r="28" spans="1:32" x14ac:dyDescent="0.35">
      <c r="A28" s="84" t="s">
        <v>311</v>
      </c>
      <c r="B28" s="85" t="s">
        <v>312</v>
      </c>
      <c r="C28" s="86">
        <v>-71.208950959999996</v>
      </c>
      <c r="D28" s="86">
        <v>42.157607079999998</v>
      </c>
      <c r="E28" s="85" t="s">
        <v>253</v>
      </c>
      <c r="F28" s="85" t="s">
        <v>304</v>
      </c>
      <c r="G28" s="85" t="s">
        <v>313</v>
      </c>
      <c r="H28" s="85" t="s">
        <v>39</v>
      </c>
      <c r="I28" s="85">
        <v>1</v>
      </c>
      <c r="J28" s="85" t="s">
        <v>43</v>
      </c>
      <c r="K28" s="85">
        <v>1</v>
      </c>
      <c r="L28" s="85" t="s">
        <v>36</v>
      </c>
      <c r="M28" s="85">
        <v>0.9</v>
      </c>
      <c r="N28" s="85" t="s">
        <v>33</v>
      </c>
      <c r="O28" s="85">
        <v>0</v>
      </c>
      <c r="P28" s="85" t="s">
        <v>31</v>
      </c>
      <c r="Q28" s="85">
        <v>1</v>
      </c>
      <c r="R28" s="85" t="s">
        <v>43</v>
      </c>
      <c r="S28" s="85">
        <v>1</v>
      </c>
      <c r="T28" s="85" t="s">
        <v>54</v>
      </c>
      <c r="U28" s="85">
        <v>1</v>
      </c>
      <c r="V28" s="85">
        <v>1</v>
      </c>
      <c r="W28" s="85">
        <v>1</v>
      </c>
      <c r="X28" s="85" t="s">
        <v>47</v>
      </c>
      <c r="Y28" s="85">
        <v>0.5</v>
      </c>
      <c r="Z28" s="85" t="s">
        <v>43</v>
      </c>
      <c r="AA28" s="85">
        <v>1</v>
      </c>
      <c r="AB28" s="87">
        <v>0.99999990800000005</v>
      </c>
      <c r="AC28" s="87">
        <v>0.92742301500000002</v>
      </c>
      <c r="AD28" s="87">
        <v>1</v>
      </c>
      <c r="AE28" s="54">
        <f t="shared" si="0"/>
        <v>0.88723403089100006</v>
      </c>
      <c r="AF28" s="71" t="s">
        <v>298</v>
      </c>
    </row>
    <row r="29" spans="1:32" x14ac:dyDescent="0.35">
      <c r="A29" s="84" t="s">
        <v>306</v>
      </c>
      <c r="B29" s="85" t="s">
        <v>307</v>
      </c>
      <c r="C29" s="86">
        <v>-71.200645393534302</v>
      </c>
      <c r="D29" s="86">
        <v>42.159522089470499</v>
      </c>
      <c r="E29" s="85" t="s">
        <v>73</v>
      </c>
      <c r="F29" s="85" t="s">
        <v>304</v>
      </c>
      <c r="G29" s="85" t="s">
        <v>213</v>
      </c>
      <c r="H29" s="85" t="s">
        <v>39</v>
      </c>
      <c r="I29" s="85">
        <v>1</v>
      </c>
      <c r="J29" s="85" t="s">
        <v>43</v>
      </c>
      <c r="K29" s="85">
        <v>1</v>
      </c>
      <c r="L29" s="85" t="s">
        <v>34</v>
      </c>
      <c r="M29" s="85">
        <v>0</v>
      </c>
      <c r="N29" s="85" t="s">
        <v>31</v>
      </c>
      <c r="O29" s="85">
        <v>1</v>
      </c>
      <c r="P29" s="85" t="s">
        <v>30</v>
      </c>
      <c r="Q29" s="85">
        <v>0.5</v>
      </c>
      <c r="R29" s="85" t="s">
        <v>43</v>
      </c>
      <c r="S29" s="85">
        <v>1</v>
      </c>
      <c r="T29" s="85" t="s">
        <v>55</v>
      </c>
      <c r="U29" s="85">
        <v>0.75</v>
      </c>
      <c r="V29" s="85">
        <v>0.75</v>
      </c>
      <c r="W29" s="85">
        <v>0.7</v>
      </c>
      <c r="X29" s="85" t="s">
        <v>43</v>
      </c>
      <c r="Y29" s="85">
        <v>1</v>
      </c>
      <c r="Z29" s="85" t="s">
        <v>43</v>
      </c>
      <c r="AA29" s="85">
        <v>1</v>
      </c>
      <c r="AB29" s="87">
        <v>0.51456802199999996</v>
      </c>
      <c r="AC29" s="87">
        <v>0.921581769</v>
      </c>
      <c r="AD29" s="87">
        <v>1</v>
      </c>
      <c r="AE29" s="54">
        <f t="shared" si="0"/>
        <v>0.80662871674900005</v>
      </c>
      <c r="AF29" s="71" t="s">
        <v>298</v>
      </c>
    </row>
    <row r="30" spans="1:32" x14ac:dyDescent="0.35">
      <c r="A30" s="84" t="s">
        <v>302</v>
      </c>
      <c r="B30" s="85" t="s">
        <v>303</v>
      </c>
      <c r="C30" s="86">
        <v>-71.195467512327895</v>
      </c>
      <c r="D30" s="86">
        <v>42.159984719999997</v>
      </c>
      <c r="E30" s="85" t="s">
        <v>73</v>
      </c>
      <c r="F30" s="85" t="s">
        <v>304</v>
      </c>
      <c r="G30" s="85" t="s">
        <v>305</v>
      </c>
      <c r="H30" s="85" t="s">
        <v>39</v>
      </c>
      <c r="I30" s="85">
        <v>1</v>
      </c>
      <c r="J30" s="85" t="s">
        <v>43</v>
      </c>
      <c r="K30" s="85">
        <v>1</v>
      </c>
      <c r="L30" s="85" t="s">
        <v>35</v>
      </c>
      <c r="M30" s="85">
        <v>0.5</v>
      </c>
      <c r="N30" s="85" t="s">
        <v>31</v>
      </c>
      <c r="O30" s="85">
        <v>1</v>
      </c>
      <c r="P30" s="85" t="s">
        <v>31</v>
      </c>
      <c r="Q30" s="85">
        <v>1</v>
      </c>
      <c r="R30" s="85" t="s">
        <v>43</v>
      </c>
      <c r="S30" s="85">
        <v>1</v>
      </c>
      <c r="T30" s="85" t="s">
        <v>55</v>
      </c>
      <c r="U30" s="85">
        <v>0.75</v>
      </c>
      <c r="V30" s="85">
        <v>0.25</v>
      </c>
      <c r="W30" s="85">
        <v>0.3</v>
      </c>
      <c r="X30" s="85" t="s">
        <v>43</v>
      </c>
      <c r="Y30" s="85">
        <v>1</v>
      </c>
      <c r="Z30" s="85" t="s">
        <v>43</v>
      </c>
      <c r="AA30" s="85">
        <v>1</v>
      </c>
      <c r="AB30" s="87">
        <v>0.99161862999999995</v>
      </c>
      <c r="AC30" s="87">
        <v>0.85408775999999997</v>
      </c>
      <c r="AD30" s="87">
        <v>1</v>
      </c>
      <c r="AE30" s="54">
        <f t="shared" si="0"/>
        <v>0.8905981179600001</v>
      </c>
      <c r="AF30" s="71" t="s">
        <v>298</v>
      </c>
    </row>
    <row r="31" spans="1:32" x14ac:dyDescent="0.35">
      <c r="A31" s="84" t="s">
        <v>302</v>
      </c>
      <c r="B31" s="85" t="s">
        <v>303</v>
      </c>
      <c r="C31" s="86">
        <v>-71.195467512327895</v>
      </c>
      <c r="D31" s="86">
        <v>42.159984719999997</v>
      </c>
      <c r="E31" s="85" t="s">
        <v>73</v>
      </c>
      <c r="F31" s="85" t="s">
        <v>304</v>
      </c>
      <c r="G31" s="85" t="s">
        <v>305</v>
      </c>
      <c r="H31" s="85" t="s">
        <v>39</v>
      </c>
      <c r="I31" s="85">
        <v>1</v>
      </c>
      <c r="J31" s="85" t="s">
        <v>43</v>
      </c>
      <c r="K31" s="85">
        <v>1</v>
      </c>
      <c r="L31" s="85" t="s">
        <v>35</v>
      </c>
      <c r="M31" s="85">
        <v>0.5</v>
      </c>
      <c r="N31" s="85" t="s">
        <v>31</v>
      </c>
      <c r="O31" s="85">
        <v>1</v>
      </c>
      <c r="P31" s="85" t="s">
        <v>31</v>
      </c>
      <c r="Q31" s="85">
        <v>1</v>
      </c>
      <c r="R31" s="85" t="s">
        <v>43</v>
      </c>
      <c r="S31" s="85">
        <v>1</v>
      </c>
      <c r="T31" s="85" t="s">
        <v>55</v>
      </c>
      <c r="U31" s="85">
        <v>0.75</v>
      </c>
      <c r="V31" s="85">
        <v>0.25</v>
      </c>
      <c r="W31" s="85">
        <v>0.3</v>
      </c>
      <c r="X31" s="85" t="s">
        <v>43</v>
      </c>
      <c r="Y31" s="85">
        <v>1</v>
      </c>
      <c r="Z31" s="85" t="s">
        <v>43</v>
      </c>
      <c r="AA31" s="85">
        <v>1</v>
      </c>
      <c r="AB31" s="87">
        <v>0.99161862999999995</v>
      </c>
      <c r="AC31" s="87">
        <v>0.85408775999999997</v>
      </c>
      <c r="AD31" s="87">
        <v>1</v>
      </c>
      <c r="AE31" s="54">
        <f t="shared" si="0"/>
        <v>0.8905981179600001</v>
      </c>
      <c r="AF31" s="71" t="s">
        <v>298</v>
      </c>
    </row>
    <row r="32" spans="1:32" x14ac:dyDescent="0.35">
      <c r="A32" s="76" t="s">
        <v>228</v>
      </c>
      <c r="B32" s="16" t="s">
        <v>229</v>
      </c>
      <c r="C32" s="16">
        <v>-71.266795030469197</v>
      </c>
      <c r="D32" s="16">
        <v>42.2089257042892</v>
      </c>
      <c r="E32" s="16" t="s">
        <v>216</v>
      </c>
      <c r="F32" s="16" t="s">
        <v>217</v>
      </c>
      <c r="G32" s="16" t="s">
        <v>230</v>
      </c>
      <c r="H32" s="16" t="s">
        <v>39</v>
      </c>
      <c r="I32" s="16">
        <v>1</v>
      </c>
      <c r="J32" s="16" t="s">
        <v>43</v>
      </c>
      <c r="K32" s="16">
        <v>1</v>
      </c>
      <c r="L32" s="16" t="s">
        <v>35</v>
      </c>
      <c r="M32" s="16">
        <v>0.5</v>
      </c>
      <c r="N32" s="16" t="s">
        <v>31</v>
      </c>
      <c r="O32" s="16">
        <v>1</v>
      </c>
      <c r="P32" s="16" t="s">
        <v>31</v>
      </c>
      <c r="Q32" s="16">
        <v>1</v>
      </c>
      <c r="R32" s="16" t="s">
        <v>53</v>
      </c>
      <c r="S32" s="16">
        <v>0.8</v>
      </c>
      <c r="T32" s="16" t="s">
        <v>54</v>
      </c>
      <c r="U32" s="16">
        <v>1</v>
      </c>
      <c r="V32" s="16">
        <v>1</v>
      </c>
      <c r="W32" s="16">
        <v>1</v>
      </c>
      <c r="X32" s="16" t="s">
        <v>47</v>
      </c>
      <c r="Y32" s="16">
        <v>0.5</v>
      </c>
      <c r="Z32" s="16" t="s">
        <v>43</v>
      </c>
      <c r="AA32" s="16">
        <v>1</v>
      </c>
      <c r="AB32" s="57">
        <v>0.89344204175779596</v>
      </c>
      <c r="AC32" s="57">
        <v>0.84452975047984702</v>
      </c>
      <c r="AD32" s="57">
        <v>1</v>
      </c>
      <c r="AE32" s="54">
        <f t="shared" si="0"/>
        <v>0.90976282494299865</v>
      </c>
      <c r="AF32" s="71" t="s">
        <v>298</v>
      </c>
    </row>
    <row r="33" spans="1:32" x14ac:dyDescent="0.35">
      <c r="A33" s="76" t="s">
        <v>228</v>
      </c>
      <c r="B33" s="16" t="s">
        <v>229</v>
      </c>
      <c r="C33" s="16">
        <v>-71.266795030469197</v>
      </c>
      <c r="D33" s="16">
        <v>42.2089257042892</v>
      </c>
      <c r="E33" s="16" t="s">
        <v>216</v>
      </c>
      <c r="F33" s="16" t="s">
        <v>217</v>
      </c>
      <c r="G33" s="16" t="s">
        <v>230</v>
      </c>
      <c r="H33" s="17" t="s">
        <v>39</v>
      </c>
      <c r="I33" s="17">
        <v>1</v>
      </c>
      <c r="J33" s="16" t="s">
        <v>43</v>
      </c>
      <c r="K33" s="16">
        <v>1</v>
      </c>
      <c r="L33" s="16" t="s">
        <v>35</v>
      </c>
      <c r="M33" s="16">
        <v>0.5</v>
      </c>
      <c r="N33" s="16" t="s">
        <v>31</v>
      </c>
      <c r="O33" s="16">
        <v>1</v>
      </c>
      <c r="P33" s="16" t="s">
        <v>31</v>
      </c>
      <c r="Q33" s="16">
        <v>1</v>
      </c>
      <c r="R33" s="16" t="s">
        <v>53</v>
      </c>
      <c r="S33" s="16">
        <v>0.8</v>
      </c>
      <c r="T33" s="16" t="s">
        <v>54</v>
      </c>
      <c r="U33" s="16">
        <v>1</v>
      </c>
      <c r="V33" s="16">
        <v>1</v>
      </c>
      <c r="W33" s="16">
        <v>1</v>
      </c>
      <c r="X33" s="16" t="s">
        <v>47</v>
      </c>
      <c r="Y33" s="16">
        <v>0.5</v>
      </c>
      <c r="Z33" s="16" t="s">
        <v>43</v>
      </c>
      <c r="AA33" s="16">
        <v>1</v>
      </c>
      <c r="AB33" s="57">
        <v>0.89344204175779596</v>
      </c>
      <c r="AC33" s="57">
        <v>0.84452975047984702</v>
      </c>
      <c r="AD33" s="57">
        <v>1</v>
      </c>
      <c r="AE33" s="54">
        <f t="shared" si="0"/>
        <v>0.90976282494299865</v>
      </c>
      <c r="AF33" s="71" t="s">
        <v>298</v>
      </c>
    </row>
    <row r="34" spans="1:32" x14ac:dyDescent="0.35">
      <c r="A34" s="74" t="s">
        <v>261</v>
      </c>
      <c r="B34" s="18" t="s">
        <v>280</v>
      </c>
      <c r="C34" s="18">
        <v>-71.282422398603401</v>
      </c>
      <c r="D34" s="18">
        <v>42.183190247535997</v>
      </c>
      <c r="E34" s="18" t="s">
        <v>239</v>
      </c>
      <c r="F34" s="18" t="s">
        <v>234</v>
      </c>
      <c r="G34" s="18" t="s">
        <v>263</v>
      </c>
      <c r="H34" s="18" t="s">
        <v>39</v>
      </c>
      <c r="I34" s="18">
        <v>1</v>
      </c>
      <c r="J34" s="18" t="s">
        <v>43</v>
      </c>
      <c r="K34" s="18">
        <v>1</v>
      </c>
      <c r="L34" s="18" t="s">
        <v>35</v>
      </c>
      <c r="M34" s="18">
        <v>0.5</v>
      </c>
      <c r="N34" s="18" t="s">
        <v>31</v>
      </c>
      <c r="O34" s="18">
        <v>1</v>
      </c>
      <c r="P34" s="18" t="s">
        <v>283</v>
      </c>
      <c r="Q34" s="18">
        <v>0</v>
      </c>
      <c r="R34" s="18" t="s">
        <v>43</v>
      </c>
      <c r="S34" s="18">
        <v>1</v>
      </c>
      <c r="T34" s="18" t="s">
        <v>54</v>
      </c>
      <c r="U34" s="18">
        <v>1</v>
      </c>
      <c r="V34" s="18">
        <v>0.75</v>
      </c>
      <c r="W34" s="18">
        <v>0.7</v>
      </c>
      <c r="X34" s="18" t="s">
        <v>48</v>
      </c>
      <c r="Y34" s="18">
        <v>0</v>
      </c>
      <c r="Z34" s="18" t="s">
        <v>43</v>
      </c>
      <c r="AA34" s="18">
        <v>1</v>
      </c>
      <c r="AB34" s="61">
        <v>0.99908545432350204</v>
      </c>
      <c r="AC34" s="61">
        <v>0.96963761018609196</v>
      </c>
      <c r="AD34" s="61">
        <v>1</v>
      </c>
      <c r="AE34" s="54">
        <f t="shared" ref="AE34:AE50" si="1">SUM(I34*0.088,K34*0.135,M34*0.09,O34*0.082,Q34*0.08,S34*0.071,U34*0.07,W34*0.057,Y34*0.037,AA34*0.032,AB34*0.052,AC34*0.045,AD34*0.161)</f>
        <v>0.81948613608319631</v>
      </c>
      <c r="AF34" s="71" t="s">
        <v>298</v>
      </c>
    </row>
    <row r="35" spans="1:32" x14ac:dyDescent="0.35">
      <c r="A35" s="74" t="s">
        <v>251</v>
      </c>
      <c r="B35" s="18" t="s">
        <v>252</v>
      </c>
      <c r="C35" s="18">
        <v>-71.262864590000007</v>
      </c>
      <c r="D35" s="18">
        <v>42.154714929999997</v>
      </c>
      <c r="E35" s="18" t="s">
        <v>253</v>
      </c>
      <c r="F35" s="18" t="s">
        <v>234</v>
      </c>
      <c r="G35" s="18" t="s">
        <v>186</v>
      </c>
      <c r="H35" s="18" t="s">
        <v>39</v>
      </c>
      <c r="I35" s="18">
        <v>1</v>
      </c>
      <c r="J35" s="18" t="s">
        <v>43</v>
      </c>
      <c r="K35" s="18">
        <v>1</v>
      </c>
      <c r="L35" s="18" t="s">
        <v>35</v>
      </c>
      <c r="M35" s="18">
        <v>0.5</v>
      </c>
      <c r="N35" s="18" t="s">
        <v>31</v>
      </c>
      <c r="O35" s="18">
        <v>1</v>
      </c>
      <c r="P35" s="18" t="s">
        <v>31</v>
      </c>
      <c r="Q35" s="18">
        <v>1</v>
      </c>
      <c r="R35" s="18" t="s">
        <v>43</v>
      </c>
      <c r="S35" s="18">
        <v>1</v>
      </c>
      <c r="T35" s="18" t="s">
        <v>54</v>
      </c>
      <c r="U35" s="18">
        <v>1</v>
      </c>
      <c r="V35" s="18">
        <v>1</v>
      </c>
      <c r="W35" s="18">
        <v>1</v>
      </c>
      <c r="X35" s="18" t="s">
        <v>47</v>
      </c>
      <c r="Y35" s="18">
        <v>0.5</v>
      </c>
      <c r="Z35" s="18" t="s">
        <v>43</v>
      </c>
      <c r="AA35" s="18">
        <v>1</v>
      </c>
      <c r="AB35" s="61">
        <v>0.99999528405054405</v>
      </c>
      <c r="AC35" s="61">
        <v>0.71531791907514497</v>
      </c>
      <c r="AD35" s="61">
        <v>1</v>
      </c>
      <c r="AE35" s="54">
        <f t="shared" si="1"/>
        <v>0.92368906112900984</v>
      </c>
      <c r="AF35" s="71" t="s">
        <v>298</v>
      </c>
    </row>
    <row r="36" spans="1:32" x14ac:dyDescent="0.35">
      <c r="A36" s="74" t="s">
        <v>256</v>
      </c>
      <c r="B36" s="18" t="s">
        <v>257</v>
      </c>
      <c r="C36" s="18">
        <v>-71.260344390099206</v>
      </c>
      <c r="D36" s="18">
        <v>42.151340379191502</v>
      </c>
      <c r="E36" s="18" t="s">
        <v>253</v>
      </c>
      <c r="F36" s="18" t="s">
        <v>234</v>
      </c>
      <c r="G36" s="18" t="s">
        <v>186</v>
      </c>
      <c r="H36" s="18" t="s">
        <v>39</v>
      </c>
      <c r="I36" s="18">
        <v>1</v>
      </c>
      <c r="J36" s="18" t="s">
        <v>43</v>
      </c>
      <c r="K36" s="18">
        <v>1</v>
      </c>
      <c r="L36" s="18" t="s">
        <v>35</v>
      </c>
      <c r="M36" s="18">
        <v>0.5</v>
      </c>
      <c r="N36" s="18" t="s">
        <v>31</v>
      </c>
      <c r="O36" s="18">
        <v>1</v>
      </c>
      <c r="P36" s="18" t="s">
        <v>31</v>
      </c>
      <c r="Q36" s="18">
        <v>1</v>
      </c>
      <c r="R36" s="18" t="s">
        <v>43</v>
      </c>
      <c r="S36" s="18">
        <v>1</v>
      </c>
      <c r="T36" s="18" t="s">
        <v>54</v>
      </c>
      <c r="U36" s="18">
        <v>1</v>
      </c>
      <c r="V36" s="18">
        <v>1</v>
      </c>
      <c r="W36" s="18">
        <v>1</v>
      </c>
      <c r="X36" s="18" t="s">
        <v>47</v>
      </c>
      <c r="Y36" s="18">
        <v>0.5</v>
      </c>
      <c r="Z36" s="18" t="s">
        <v>43</v>
      </c>
      <c r="AA36" s="18">
        <v>1</v>
      </c>
      <c r="AB36" s="61">
        <v>0.99999952221619204</v>
      </c>
      <c r="AC36" s="61">
        <v>1</v>
      </c>
      <c r="AD36" s="61">
        <v>1</v>
      </c>
      <c r="AE36" s="54">
        <f t="shared" si="1"/>
        <v>0.93649997515524208</v>
      </c>
      <c r="AF36" s="71" t="s">
        <v>298</v>
      </c>
    </row>
    <row r="37" spans="1:32" x14ac:dyDescent="0.35">
      <c r="A37" s="78" t="s">
        <v>60</v>
      </c>
      <c r="B37" s="43" t="s">
        <v>61</v>
      </c>
      <c r="C37" s="43">
        <v>-71.170884966295105</v>
      </c>
      <c r="D37" s="43">
        <v>42.136055939999999</v>
      </c>
      <c r="E37" s="43" t="s">
        <v>62</v>
      </c>
      <c r="F37" s="43" t="s">
        <v>63</v>
      </c>
      <c r="G37" s="43" t="s">
        <v>64</v>
      </c>
      <c r="H37" s="43" t="s">
        <v>39</v>
      </c>
      <c r="I37" s="43">
        <v>1</v>
      </c>
      <c r="J37" s="43" t="s">
        <v>43</v>
      </c>
      <c r="K37" s="43">
        <v>1</v>
      </c>
      <c r="L37" s="43" t="s">
        <v>34</v>
      </c>
      <c r="M37" s="43">
        <v>0</v>
      </c>
      <c r="N37" s="43" t="s">
        <v>31</v>
      </c>
      <c r="O37" s="43">
        <v>1</v>
      </c>
      <c r="P37" s="43" t="s">
        <v>31</v>
      </c>
      <c r="Q37" s="43">
        <v>1</v>
      </c>
      <c r="R37" s="43" t="s">
        <v>53</v>
      </c>
      <c r="S37" s="43">
        <v>0.8</v>
      </c>
      <c r="T37" s="43" t="s">
        <v>43</v>
      </c>
      <c r="U37" s="43">
        <v>0</v>
      </c>
      <c r="V37" s="43" t="s">
        <v>43</v>
      </c>
      <c r="W37" s="43">
        <v>0</v>
      </c>
      <c r="X37" s="43" t="s">
        <v>43</v>
      </c>
      <c r="Y37" s="43">
        <v>1</v>
      </c>
      <c r="Z37" s="43" t="s">
        <v>43</v>
      </c>
      <c r="AA37" s="43">
        <v>1</v>
      </c>
      <c r="AB37" s="53">
        <v>0.31581463416562799</v>
      </c>
      <c r="AC37" s="53">
        <v>0.79476852515407803</v>
      </c>
      <c r="AD37" s="53">
        <v>0.61218827190858904</v>
      </c>
      <c r="AE37" s="54">
        <f t="shared" si="1"/>
        <v>0.66154925638582895</v>
      </c>
      <c r="AF37" s="71" t="s">
        <v>291</v>
      </c>
    </row>
    <row r="38" spans="1:32" x14ac:dyDescent="0.35">
      <c r="A38" s="78" t="s">
        <v>60</v>
      </c>
      <c r="B38" s="43" t="s">
        <v>61</v>
      </c>
      <c r="C38" s="43">
        <v>-71.170884966295105</v>
      </c>
      <c r="D38" s="43">
        <v>42.136055939999999</v>
      </c>
      <c r="E38" s="43" t="s">
        <v>62</v>
      </c>
      <c r="F38" s="43" t="s">
        <v>63</v>
      </c>
      <c r="G38" s="43" t="s">
        <v>64</v>
      </c>
      <c r="H38" s="43" t="s">
        <v>39</v>
      </c>
      <c r="I38" s="43">
        <v>1</v>
      </c>
      <c r="J38" s="43" t="s">
        <v>43</v>
      </c>
      <c r="K38" s="43">
        <v>1</v>
      </c>
      <c r="L38" s="43" t="s">
        <v>34</v>
      </c>
      <c r="M38" s="43">
        <v>0</v>
      </c>
      <c r="N38" s="43" t="s">
        <v>31</v>
      </c>
      <c r="O38" s="43">
        <v>1</v>
      </c>
      <c r="P38" s="43" t="s">
        <v>31</v>
      </c>
      <c r="Q38" s="43">
        <v>1</v>
      </c>
      <c r="R38" s="43" t="s">
        <v>53</v>
      </c>
      <c r="S38" s="43">
        <v>0.8</v>
      </c>
      <c r="T38" s="43" t="s">
        <v>43</v>
      </c>
      <c r="U38" s="43">
        <v>0</v>
      </c>
      <c r="V38" s="43" t="s">
        <v>43</v>
      </c>
      <c r="W38" s="43">
        <v>0</v>
      </c>
      <c r="X38" s="43" t="s">
        <v>43</v>
      </c>
      <c r="Y38" s="43">
        <v>1</v>
      </c>
      <c r="Z38" s="43" t="s">
        <v>43</v>
      </c>
      <c r="AA38" s="43">
        <v>1</v>
      </c>
      <c r="AB38" s="53">
        <v>0.430654673875706</v>
      </c>
      <c r="AC38" s="53">
        <v>0.78847279110590995</v>
      </c>
      <c r="AD38" s="53">
        <v>1</v>
      </c>
      <c r="AE38" s="54">
        <f t="shared" si="1"/>
        <v>0.72967531864130275</v>
      </c>
      <c r="AF38" s="71" t="s">
        <v>291</v>
      </c>
    </row>
    <row r="39" spans="1:32" x14ac:dyDescent="0.35">
      <c r="A39" s="75" t="s">
        <v>81</v>
      </c>
      <c r="B39" s="9" t="s">
        <v>82</v>
      </c>
      <c r="C39" s="9">
        <v>-71.223866851547399</v>
      </c>
      <c r="D39" s="9">
        <v>42.194653924845298</v>
      </c>
      <c r="E39" s="9" t="s">
        <v>73</v>
      </c>
      <c r="F39" s="9" t="s">
        <v>74</v>
      </c>
      <c r="G39" s="9" t="s">
        <v>78</v>
      </c>
      <c r="H39" s="9" t="s">
        <v>38</v>
      </c>
      <c r="I39" s="9">
        <v>0</v>
      </c>
      <c r="J39" s="9" t="s">
        <v>43</v>
      </c>
      <c r="K39" s="9">
        <v>1</v>
      </c>
      <c r="L39" s="9" t="s">
        <v>35</v>
      </c>
      <c r="M39" s="9">
        <v>0.5</v>
      </c>
      <c r="N39" s="9" t="s">
        <v>32</v>
      </c>
      <c r="O39" s="9">
        <v>0.5</v>
      </c>
      <c r="P39" s="9" t="s">
        <v>30</v>
      </c>
      <c r="Q39" s="9">
        <v>0.5</v>
      </c>
      <c r="R39" s="9" t="s">
        <v>43</v>
      </c>
      <c r="S39" s="9">
        <v>1</v>
      </c>
      <c r="T39" s="9" t="s">
        <v>54</v>
      </c>
      <c r="U39" s="9">
        <v>1</v>
      </c>
      <c r="V39" s="9">
        <v>1</v>
      </c>
      <c r="W39" s="9">
        <v>1</v>
      </c>
      <c r="X39" s="9" t="s">
        <v>43</v>
      </c>
      <c r="Y39" s="9">
        <v>1</v>
      </c>
      <c r="Z39" s="9" t="s">
        <v>43</v>
      </c>
      <c r="AA39" s="9">
        <v>1</v>
      </c>
      <c r="AB39" s="55">
        <v>0.99884079252694702</v>
      </c>
      <c r="AC39" s="55">
        <v>0.90903873744619801</v>
      </c>
      <c r="AD39" s="55">
        <v>1</v>
      </c>
      <c r="AE39" s="54">
        <f t="shared" si="1"/>
        <v>0.7818464643964802</v>
      </c>
      <c r="AF39" s="71" t="s">
        <v>291</v>
      </c>
    </row>
    <row r="40" spans="1:32" x14ac:dyDescent="0.35">
      <c r="A40" s="75" t="s">
        <v>86</v>
      </c>
      <c r="B40" s="9" t="s">
        <v>87</v>
      </c>
      <c r="C40" s="9">
        <v>-71.21889450434</v>
      </c>
      <c r="D40" s="9">
        <v>42.200886541898498</v>
      </c>
      <c r="E40" s="9" t="s">
        <v>88</v>
      </c>
      <c r="F40" s="9" t="s">
        <v>74</v>
      </c>
      <c r="G40" s="9" t="s">
        <v>89</v>
      </c>
      <c r="H40" s="9" t="s">
        <v>38</v>
      </c>
      <c r="I40" s="9">
        <v>0</v>
      </c>
      <c r="J40" s="9" t="s">
        <v>43</v>
      </c>
      <c r="K40" s="9">
        <v>1</v>
      </c>
      <c r="L40" s="9" t="s">
        <v>34</v>
      </c>
      <c r="M40" s="9">
        <v>0</v>
      </c>
      <c r="N40" s="9" t="s">
        <v>31</v>
      </c>
      <c r="O40" s="9">
        <v>1</v>
      </c>
      <c r="P40" s="9" t="s">
        <v>31</v>
      </c>
      <c r="Q40" s="9">
        <v>1</v>
      </c>
      <c r="R40" s="9" t="s">
        <v>43</v>
      </c>
      <c r="S40" s="9">
        <v>1</v>
      </c>
      <c r="T40" s="9" t="s">
        <v>54</v>
      </c>
      <c r="U40" s="9">
        <v>1</v>
      </c>
      <c r="V40" s="9">
        <v>0.5</v>
      </c>
      <c r="W40" s="9">
        <v>0.5</v>
      </c>
      <c r="X40" s="9" t="s">
        <v>48</v>
      </c>
      <c r="Y40" s="9">
        <v>0</v>
      </c>
      <c r="Z40" s="9" t="s">
        <v>43</v>
      </c>
      <c r="AA40" s="9">
        <v>1</v>
      </c>
      <c r="AB40" s="55">
        <v>0.85820626374502096</v>
      </c>
      <c r="AC40" s="55">
        <v>0.84452975047984702</v>
      </c>
      <c r="AD40" s="55">
        <v>1</v>
      </c>
      <c r="AE40" s="54">
        <f t="shared" si="1"/>
        <v>0.7421305644863343</v>
      </c>
      <c r="AF40" s="71" t="s">
        <v>291</v>
      </c>
    </row>
    <row r="41" spans="1:32" x14ac:dyDescent="0.35">
      <c r="A41" s="73" t="s">
        <v>101</v>
      </c>
      <c r="B41" s="10" t="s">
        <v>102</v>
      </c>
      <c r="C41" s="10">
        <v>-71.240995749311494</v>
      </c>
      <c r="D41" s="10">
        <v>42.204345564564697</v>
      </c>
      <c r="E41" s="10" t="s">
        <v>88</v>
      </c>
      <c r="F41" s="10" t="s">
        <v>92</v>
      </c>
      <c r="G41" s="10" t="s">
        <v>103</v>
      </c>
      <c r="H41" s="10" t="s">
        <v>39</v>
      </c>
      <c r="I41" s="10">
        <v>1</v>
      </c>
      <c r="J41" s="10" t="s">
        <v>43</v>
      </c>
      <c r="K41" s="10">
        <v>1</v>
      </c>
      <c r="L41" s="10" t="s">
        <v>35</v>
      </c>
      <c r="M41" s="10">
        <v>0.5</v>
      </c>
      <c r="N41" s="10" t="s">
        <v>33</v>
      </c>
      <c r="O41" s="10">
        <v>0</v>
      </c>
      <c r="P41" s="10" t="s">
        <v>31</v>
      </c>
      <c r="Q41" s="10">
        <v>1</v>
      </c>
      <c r="R41" s="10" t="s">
        <v>43</v>
      </c>
      <c r="S41" s="10">
        <v>1</v>
      </c>
      <c r="T41" s="10" t="s">
        <v>43</v>
      </c>
      <c r="U41" s="10">
        <v>0</v>
      </c>
      <c r="V41" s="10" t="s">
        <v>43</v>
      </c>
      <c r="W41" s="10">
        <v>0</v>
      </c>
      <c r="X41" s="10" t="s">
        <v>47</v>
      </c>
      <c r="Y41" s="10">
        <v>0.5</v>
      </c>
      <c r="Z41" s="10" t="s">
        <v>43</v>
      </c>
      <c r="AA41" s="10">
        <v>1</v>
      </c>
      <c r="AB41" s="56">
        <v>0.99845563106900004</v>
      </c>
      <c r="AC41" s="56">
        <v>0.85408775981524299</v>
      </c>
      <c r="AD41" s="56">
        <v>1</v>
      </c>
      <c r="AE41" s="54">
        <f t="shared" si="1"/>
        <v>0.72085364200727398</v>
      </c>
      <c r="AF41" s="71" t="s">
        <v>291</v>
      </c>
    </row>
    <row r="42" spans="1:32" x14ac:dyDescent="0.35">
      <c r="A42" s="73" t="s">
        <v>104</v>
      </c>
      <c r="B42" s="10" t="s">
        <v>105</v>
      </c>
      <c r="C42" s="10">
        <v>-71.241117027434399</v>
      </c>
      <c r="D42" s="10">
        <v>42.203961144665101</v>
      </c>
      <c r="E42" s="10" t="s">
        <v>88</v>
      </c>
      <c r="F42" s="10" t="s">
        <v>92</v>
      </c>
      <c r="G42" s="10" t="s">
        <v>106</v>
      </c>
      <c r="H42" s="10" t="s">
        <v>39</v>
      </c>
      <c r="I42" s="10">
        <v>1</v>
      </c>
      <c r="J42" s="10" t="s">
        <v>51</v>
      </c>
      <c r="K42" s="10">
        <v>0.8</v>
      </c>
      <c r="L42" s="10" t="s">
        <v>35</v>
      </c>
      <c r="M42" s="10">
        <v>0.5</v>
      </c>
      <c r="N42" s="10" t="s">
        <v>31</v>
      </c>
      <c r="O42" s="10">
        <v>1</v>
      </c>
      <c r="P42" s="10" t="s">
        <v>31</v>
      </c>
      <c r="Q42" s="10">
        <v>1</v>
      </c>
      <c r="R42" s="10" t="s">
        <v>43</v>
      </c>
      <c r="S42" s="10">
        <v>1</v>
      </c>
      <c r="T42" s="25" t="s">
        <v>43</v>
      </c>
      <c r="U42" s="25">
        <v>0</v>
      </c>
      <c r="V42" s="10" t="s">
        <v>43</v>
      </c>
      <c r="W42" s="10">
        <v>0</v>
      </c>
      <c r="X42" s="10" t="s">
        <v>47</v>
      </c>
      <c r="Y42" s="10">
        <v>0.5</v>
      </c>
      <c r="Z42" s="10" t="s">
        <v>43</v>
      </c>
      <c r="AA42" s="10">
        <v>1</v>
      </c>
      <c r="AB42" s="56">
        <v>0.37075139028235399</v>
      </c>
      <c r="AC42" s="56">
        <v>0.71531791907514497</v>
      </c>
      <c r="AD42" s="56">
        <v>1</v>
      </c>
      <c r="AE42" s="54">
        <f t="shared" si="1"/>
        <v>0.73696837865306408</v>
      </c>
      <c r="AF42" s="71" t="s">
        <v>291</v>
      </c>
    </row>
    <row r="43" spans="1:32" x14ac:dyDescent="0.35">
      <c r="A43" s="73" t="s">
        <v>104</v>
      </c>
      <c r="B43" s="10" t="s">
        <v>105</v>
      </c>
      <c r="C43" s="10">
        <v>-71.241117027434399</v>
      </c>
      <c r="D43" s="10">
        <v>42.203961144665101</v>
      </c>
      <c r="E43" s="10" t="s">
        <v>88</v>
      </c>
      <c r="F43" s="10" t="s">
        <v>92</v>
      </c>
      <c r="G43" s="10" t="s">
        <v>106</v>
      </c>
      <c r="H43" s="10" t="s">
        <v>39</v>
      </c>
      <c r="I43" s="10">
        <v>1</v>
      </c>
      <c r="J43" s="10" t="s">
        <v>43</v>
      </c>
      <c r="K43" s="10">
        <v>1</v>
      </c>
      <c r="L43" s="10" t="s">
        <v>35</v>
      </c>
      <c r="M43" s="10">
        <v>0.5</v>
      </c>
      <c r="N43" s="10" t="s">
        <v>31</v>
      </c>
      <c r="O43" s="10">
        <v>1</v>
      </c>
      <c r="P43" s="10" t="s">
        <v>31</v>
      </c>
      <c r="Q43" s="10">
        <v>1</v>
      </c>
      <c r="R43" s="10" t="s">
        <v>43</v>
      </c>
      <c r="S43" s="10">
        <v>1</v>
      </c>
      <c r="T43" s="25" t="s">
        <v>43</v>
      </c>
      <c r="U43" s="25">
        <v>0</v>
      </c>
      <c r="V43" s="10" t="s">
        <v>43</v>
      </c>
      <c r="W43" s="10">
        <v>0</v>
      </c>
      <c r="X43" s="10" t="s">
        <v>47</v>
      </c>
      <c r="Y43" s="10">
        <v>0.5</v>
      </c>
      <c r="Z43" s="10" t="s">
        <v>43</v>
      </c>
      <c r="AA43" s="10">
        <v>1</v>
      </c>
      <c r="AB43" s="56">
        <v>0.37075139028235399</v>
      </c>
      <c r="AC43" s="56">
        <v>0.71531791907514497</v>
      </c>
      <c r="AD43" s="56">
        <v>1</v>
      </c>
      <c r="AE43" s="54">
        <f t="shared" si="1"/>
        <v>0.763968378653064</v>
      </c>
      <c r="AF43" s="71" t="s">
        <v>291</v>
      </c>
    </row>
    <row r="44" spans="1:32" x14ac:dyDescent="0.35">
      <c r="A44" s="73" t="s">
        <v>107</v>
      </c>
      <c r="B44" s="10" t="s">
        <v>108</v>
      </c>
      <c r="C44" s="10">
        <v>-71.241470249286806</v>
      </c>
      <c r="D44" s="10">
        <v>42.202876270213601</v>
      </c>
      <c r="E44" s="10" t="s">
        <v>88</v>
      </c>
      <c r="F44" s="10" t="s">
        <v>92</v>
      </c>
      <c r="G44" s="10" t="s">
        <v>109</v>
      </c>
      <c r="H44" s="10" t="s">
        <v>39</v>
      </c>
      <c r="I44" s="10">
        <v>1</v>
      </c>
      <c r="J44" s="10" t="s">
        <v>43</v>
      </c>
      <c r="K44" s="10">
        <v>1</v>
      </c>
      <c r="L44" s="10" t="s">
        <v>34</v>
      </c>
      <c r="M44" s="10">
        <v>0</v>
      </c>
      <c r="N44" s="10" t="s">
        <v>31</v>
      </c>
      <c r="O44" s="10">
        <v>1</v>
      </c>
      <c r="P44" s="10" t="s">
        <v>31</v>
      </c>
      <c r="Q44" s="10">
        <v>1</v>
      </c>
      <c r="R44" s="10" t="s">
        <v>43</v>
      </c>
      <c r="S44" s="10">
        <v>1</v>
      </c>
      <c r="T44" s="25" t="s">
        <v>43</v>
      </c>
      <c r="U44" s="25">
        <v>0</v>
      </c>
      <c r="V44" s="10" t="s">
        <v>43</v>
      </c>
      <c r="W44" s="10">
        <v>0</v>
      </c>
      <c r="X44" s="10" t="s">
        <v>47</v>
      </c>
      <c r="Y44" s="10">
        <v>0.5</v>
      </c>
      <c r="Z44" s="10" t="s">
        <v>43</v>
      </c>
      <c r="AA44" s="10">
        <v>1</v>
      </c>
      <c r="AB44" s="56">
        <v>0.99701184597905501</v>
      </c>
      <c r="AC44" s="56">
        <v>0.82385892116182602</v>
      </c>
      <c r="AD44" s="56">
        <v>1</v>
      </c>
      <c r="AE44" s="54">
        <f t="shared" si="1"/>
        <v>0.75641826744319307</v>
      </c>
      <c r="AF44" s="71" t="s">
        <v>291</v>
      </c>
    </row>
    <row r="45" spans="1:32" x14ac:dyDescent="0.35">
      <c r="A45" s="70" t="s">
        <v>151</v>
      </c>
      <c r="B45" s="11" t="s">
        <v>152</v>
      </c>
      <c r="C45" s="11">
        <v>-71.134959826032699</v>
      </c>
      <c r="D45" s="11">
        <v>42.203273550506403</v>
      </c>
      <c r="E45" s="11" t="s">
        <v>120</v>
      </c>
      <c r="F45" s="11" t="s">
        <v>121</v>
      </c>
      <c r="G45" s="11" t="s">
        <v>153</v>
      </c>
      <c r="H45" s="11" t="s">
        <v>39</v>
      </c>
      <c r="I45" s="11">
        <v>1</v>
      </c>
      <c r="J45" s="11" t="s">
        <v>43</v>
      </c>
      <c r="K45" s="11">
        <v>1</v>
      </c>
      <c r="L45" s="11" t="s">
        <v>34</v>
      </c>
      <c r="M45" s="11">
        <v>0</v>
      </c>
      <c r="N45" s="11" t="s">
        <v>31</v>
      </c>
      <c r="O45" s="11">
        <v>1</v>
      </c>
      <c r="P45" s="11" t="s">
        <v>283</v>
      </c>
      <c r="Q45" s="11">
        <v>0</v>
      </c>
      <c r="R45" s="11" t="s">
        <v>52</v>
      </c>
      <c r="S45" s="11">
        <v>0</v>
      </c>
      <c r="T45" s="11" t="s">
        <v>54</v>
      </c>
      <c r="U45" s="11">
        <v>1</v>
      </c>
      <c r="V45" s="11">
        <v>1</v>
      </c>
      <c r="W45" s="11">
        <v>1</v>
      </c>
      <c r="X45" s="11" t="s">
        <v>47</v>
      </c>
      <c r="Y45" s="11">
        <v>0.5</v>
      </c>
      <c r="Z45" s="11" t="s">
        <v>43</v>
      </c>
      <c r="AA45" s="11">
        <v>1</v>
      </c>
      <c r="AB45" s="59">
        <v>0.710515468868125</v>
      </c>
      <c r="AC45" s="59">
        <v>0.78847279110590995</v>
      </c>
      <c r="AD45" s="59">
        <v>1</v>
      </c>
      <c r="AE45" s="54">
        <f t="shared" si="1"/>
        <v>0.71592807998090857</v>
      </c>
      <c r="AF45" s="71" t="s">
        <v>291</v>
      </c>
    </row>
    <row r="46" spans="1:32" x14ac:dyDescent="0.35">
      <c r="A46" s="72" t="s">
        <v>159</v>
      </c>
      <c r="B46" s="12" t="s">
        <v>160</v>
      </c>
      <c r="C46" s="12">
        <v>-71.093490393647897</v>
      </c>
      <c r="D46" s="12">
        <v>42.2526368109543</v>
      </c>
      <c r="E46" s="12" t="s">
        <v>156</v>
      </c>
      <c r="F46" s="12" t="s">
        <v>157</v>
      </c>
      <c r="G46" s="12" t="s">
        <v>161</v>
      </c>
      <c r="H46" s="12" t="s">
        <v>39</v>
      </c>
      <c r="I46" s="12">
        <v>1</v>
      </c>
      <c r="J46" s="12" t="s">
        <v>35</v>
      </c>
      <c r="K46" s="12">
        <v>0.5</v>
      </c>
      <c r="L46" s="12" t="s">
        <v>36</v>
      </c>
      <c r="M46" s="12">
        <v>0.9</v>
      </c>
      <c r="N46" s="12" t="s">
        <v>32</v>
      </c>
      <c r="O46" s="12">
        <v>0.5</v>
      </c>
      <c r="P46" s="12" t="s">
        <v>31</v>
      </c>
      <c r="Q46" s="12">
        <v>1</v>
      </c>
      <c r="R46" s="12" t="s">
        <v>43</v>
      </c>
      <c r="S46" s="12">
        <v>1</v>
      </c>
      <c r="T46" s="22" t="s">
        <v>43</v>
      </c>
      <c r="U46" s="22">
        <v>0</v>
      </c>
      <c r="V46" s="12" t="s">
        <v>43</v>
      </c>
      <c r="W46" s="12">
        <v>0</v>
      </c>
      <c r="X46" s="12" t="s">
        <v>48</v>
      </c>
      <c r="Y46" s="12">
        <v>0</v>
      </c>
      <c r="Z46" s="12" t="s">
        <v>43</v>
      </c>
      <c r="AA46" s="12">
        <v>1</v>
      </c>
      <c r="AB46" s="62">
        <v>0.79641260921894097</v>
      </c>
      <c r="AC46" s="62">
        <v>0.99</v>
      </c>
      <c r="AD46" s="62">
        <v>1</v>
      </c>
      <c r="AE46" s="54">
        <f t="shared" si="1"/>
        <v>0.70746345567938496</v>
      </c>
      <c r="AF46" s="71" t="s">
        <v>291</v>
      </c>
    </row>
    <row r="47" spans="1:32" x14ac:dyDescent="0.35">
      <c r="A47" s="72" t="s">
        <v>159</v>
      </c>
      <c r="B47" s="12" t="s">
        <v>160</v>
      </c>
      <c r="C47" s="12">
        <v>-71.093490393647897</v>
      </c>
      <c r="D47" s="12">
        <v>42.2526368109543</v>
      </c>
      <c r="E47" s="12" t="s">
        <v>156</v>
      </c>
      <c r="F47" s="12" t="s">
        <v>157</v>
      </c>
      <c r="G47" s="12" t="s">
        <v>161</v>
      </c>
      <c r="H47" s="12" t="s">
        <v>39</v>
      </c>
      <c r="I47" s="12">
        <v>1</v>
      </c>
      <c r="J47" s="12" t="s">
        <v>35</v>
      </c>
      <c r="K47" s="12">
        <v>0.5</v>
      </c>
      <c r="L47" s="12" t="s">
        <v>36</v>
      </c>
      <c r="M47" s="12">
        <v>0.9</v>
      </c>
      <c r="N47" s="12" t="s">
        <v>32</v>
      </c>
      <c r="O47" s="12">
        <v>0.5</v>
      </c>
      <c r="P47" s="22" t="s">
        <v>31</v>
      </c>
      <c r="Q47" s="22">
        <v>1</v>
      </c>
      <c r="R47" s="12" t="s">
        <v>43</v>
      </c>
      <c r="S47" s="12">
        <v>1</v>
      </c>
      <c r="T47" s="22" t="s">
        <v>43</v>
      </c>
      <c r="U47" s="22">
        <v>0</v>
      </c>
      <c r="V47" s="12" t="s">
        <v>43</v>
      </c>
      <c r="W47" s="12">
        <v>0</v>
      </c>
      <c r="X47" s="12" t="s">
        <v>48</v>
      </c>
      <c r="Y47" s="12">
        <v>0</v>
      </c>
      <c r="Z47" s="12" t="s">
        <v>43</v>
      </c>
      <c r="AA47" s="12">
        <v>1</v>
      </c>
      <c r="AB47" s="62">
        <v>0.81995501235315105</v>
      </c>
      <c r="AC47" s="62">
        <v>0.99849380362249796</v>
      </c>
      <c r="AD47" s="62">
        <v>1</v>
      </c>
      <c r="AE47" s="54">
        <f t="shared" si="1"/>
        <v>0.70906988180537633</v>
      </c>
      <c r="AF47" s="71" t="s">
        <v>291</v>
      </c>
    </row>
    <row r="48" spans="1:32" x14ac:dyDescent="0.35">
      <c r="A48" s="72" t="s">
        <v>165</v>
      </c>
      <c r="B48" s="12" t="s">
        <v>166</v>
      </c>
      <c r="C48" s="12">
        <v>-71.083989897809104</v>
      </c>
      <c r="D48" s="12">
        <v>42.259105335182902</v>
      </c>
      <c r="E48" s="12" t="s">
        <v>156</v>
      </c>
      <c r="F48" s="12" t="s">
        <v>157</v>
      </c>
      <c r="G48" s="12" t="s">
        <v>167</v>
      </c>
      <c r="H48" s="12" t="s">
        <v>39</v>
      </c>
      <c r="I48" s="12">
        <v>1</v>
      </c>
      <c r="J48" s="12" t="s">
        <v>51</v>
      </c>
      <c r="K48" s="12">
        <v>0.8</v>
      </c>
      <c r="L48" s="12" t="s">
        <v>36</v>
      </c>
      <c r="M48" s="12">
        <v>0.9</v>
      </c>
      <c r="N48" s="12" t="s">
        <v>32</v>
      </c>
      <c r="O48" s="12">
        <v>0.5</v>
      </c>
      <c r="P48" s="12" t="s">
        <v>283</v>
      </c>
      <c r="Q48" s="12">
        <v>0</v>
      </c>
      <c r="R48" s="12" t="s">
        <v>43</v>
      </c>
      <c r="S48" s="12">
        <v>1</v>
      </c>
      <c r="T48" s="12" t="s">
        <v>55</v>
      </c>
      <c r="U48" s="12">
        <v>0.75</v>
      </c>
      <c r="V48" s="12">
        <v>1</v>
      </c>
      <c r="W48" s="12">
        <v>1</v>
      </c>
      <c r="X48" s="12" t="s">
        <v>48</v>
      </c>
      <c r="Y48" s="12">
        <v>0</v>
      </c>
      <c r="Z48" s="12" t="s">
        <v>43</v>
      </c>
      <c r="AA48" s="12">
        <v>1</v>
      </c>
      <c r="AB48" s="62">
        <v>0.99999917417612705</v>
      </c>
      <c r="AC48" s="62">
        <v>1</v>
      </c>
      <c r="AD48" s="62">
        <v>1</v>
      </c>
      <c r="AE48" s="54">
        <f t="shared" si="1"/>
        <v>0.7884999570571587</v>
      </c>
      <c r="AF48" s="71" t="s">
        <v>291</v>
      </c>
    </row>
    <row r="49" spans="1:32" x14ac:dyDescent="0.35">
      <c r="A49" s="72" t="s">
        <v>181</v>
      </c>
      <c r="B49" s="12" t="s">
        <v>182</v>
      </c>
      <c r="C49" s="12">
        <v>-71.072878437766207</v>
      </c>
      <c r="D49" s="12">
        <v>42.269550691060203</v>
      </c>
      <c r="E49" s="12" t="s">
        <v>156</v>
      </c>
      <c r="F49" s="12" t="s">
        <v>157</v>
      </c>
      <c r="G49" s="12" t="s">
        <v>183</v>
      </c>
      <c r="H49" s="12" t="s">
        <v>38</v>
      </c>
      <c r="I49" s="12">
        <v>0</v>
      </c>
      <c r="J49" s="12" t="s">
        <v>43</v>
      </c>
      <c r="K49" s="12">
        <v>1</v>
      </c>
      <c r="L49" s="12" t="s">
        <v>35</v>
      </c>
      <c r="M49" s="12">
        <v>0.5</v>
      </c>
      <c r="N49" s="12" t="s">
        <v>31</v>
      </c>
      <c r="O49" s="12">
        <v>1</v>
      </c>
      <c r="P49" s="12" t="s">
        <v>283</v>
      </c>
      <c r="Q49" s="12">
        <v>0</v>
      </c>
      <c r="R49" s="12" t="s">
        <v>43</v>
      </c>
      <c r="S49" s="12">
        <v>1</v>
      </c>
      <c r="T49" s="12" t="s">
        <v>54</v>
      </c>
      <c r="U49" s="12">
        <v>1</v>
      </c>
      <c r="V49" s="12">
        <v>1</v>
      </c>
      <c r="W49" s="12">
        <v>1</v>
      </c>
      <c r="X49" s="12" t="s">
        <v>47</v>
      </c>
      <c r="Y49" s="12">
        <v>0.5</v>
      </c>
      <c r="Z49" s="12" t="s">
        <v>43</v>
      </c>
      <c r="AA49" s="12">
        <v>1</v>
      </c>
      <c r="AB49" s="62">
        <v>0.91905251717112302</v>
      </c>
      <c r="AC49" s="62">
        <v>0.91228735125605998</v>
      </c>
      <c r="AD49" s="62">
        <v>0.22413774966269101</v>
      </c>
      <c r="AE49" s="54">
        <f t="shared" si="1"/>
        <v>0.63542983939511444</v>
      </c>
      <c r="AF49" s="71" t="s">
        <v>291</v>
      </c>
    </row>
    <row r="50" spans="1:32" x14ac:dyDescent="0.35">
      <c r="A50" s="72" t="s">
        <v>181</v>
      </c>
      <c r="B50" s="12" t="s">
        <v>182</v>
      </c>
      <c r="C50" s="12">
        <v>-71.072878437766207</v>
      </c>
      <c r="D50" s="12">
        <v>42.269550691060203</v>
      </c>
      <c r="E50" s="12" t="s">
        <v>156</v>
      </c>
      <c r="F50" s="12" t="s">
        <v>157</v>
      </c>
      <c r="G50" s="12" t="s">
        <v>183</v>
      </c>
      <c r="H50" s="12" t="s">
        <v>39</v>
      </c>
      <c r="I50" s="12">
        <v>1</v>
      </c>
      <c r="J50" s="12" t="s">
        <v>51</v>
      </c>
      <c r="K50" s="12">
        <v>0.8</v>
      </c>
      <c r="L50" s="12" t="s">
        <v>35</v>
      </c>
      <c r="M50" s="12">
        <v>0.5</v>
      </c>
      <c r="N50" s="12" t="s">
        <v>33</v>
      </c>
      <c r="O50" s="12">
        <v>0</v>
      </c>
      <c r="P50" s="12" t="s">
        <v>30</v>
      </c>
      <c r="Q50" s="12">
        <v>0.5</v>
      </c>
      <c r="R50" s="12" t="s">
        <v>43</v>
      </c>
      <c r="S50" s="12">
        <v>1</v>
      </c>
      <c r="T50" s="12" t="s">
        <v>54</v>
      </c>
      <c r="U50" s="12">
        <v>1</v>
      </c>
      <c r="V50" s="12">
        <v>1</v>
      </c>
      <c r="W50" s="12">
        <v>1</v>
      </c>
      <c r="X50" s="12" t="s">
        <v>47</v>
      </c>
      <c r="Y50" s="12">
        <v>0.5</v>
      </c>
      <c r="Z50" s="12" t="s">
        <v>43</v>
      </c>
      <c r="AA50" s="12">
        <v>1</v>
      </c>
      <c r="AB50" s="62">
        <v>0.99072556581131699</v>
      </c>
      <c r="AC50" s="62">
        <v>0.92158176943699699</v>
      </c>
      <c r="AD50" s="62">
        <v>1</v>
      </c>
      <c r="AE50" s="54">
        <f t="shared" si="1"/>
        <v>0.78348890904685331</v>
      </c>
      <c r="AF50" s="71" t="s">
        <v>291</v>
      </c>
    </row>
    <row r="51" spans="1:32" x14ac:dyDescent="0.35">
      <c r="A51" s="72" t="s">
        <v>184</v>
      </c>
      <c r="B51" s="12" t="s">
        <v>185</v>
      </c>
      <c r="C51" s="12">
        <v>-71.072891901971303</v>
      </c>
      <c r="D51" s="12">
        <v>42.270093565905299</v>
      </c>
      <c r="E51" s="12" t="s">
        <v>156</v>
      </c>
      <c r="F51" s="12" t="s">
        <v>157</v>
      </c>
      <c r="G51" s="12" t="s">
        <v>186</v>
      </c>
      <c r="H51" s="12" t="s">
        <v>39</v>
      </c>
      <c r="I51" s="12">
        <v>1</v>
      </c>
      <c r="J51" s="12" t="s">
        <v>43</v>
      </c>
      <c r="K51" s="12">
        <v>1</v>
      </c>
      <c r="L51" s="12" t="s">
        <v>36</v>
      </c>
      <c r="M51" s="12">
        <v>0.9</v>
      </c>
      <c r="N51" s="12" t="s">
        <v>32</v>
      </c>
      <c r="O51" s="12">
        <v>0.5</v>
      </c>
      <c r="P51" s="12" t="s">
        <v>31</v>
      </c>
      <c r="Q51" s="12">
        <v>1</v>
      </c>
      <c r="R51" s="12" t="s">
        <v>43</v>
      </c>
      <c r="S51" s="12">
        <v>1</v>
      </c>
      <c r="T51" s="12" t="s">
        <v>55</v>
      </c>
      <c r="U51" s="12">
        <v>0.75</v>
      </c>
      <c r="V51" s="12">
        <v>1</v>
      </c>
      <c r="W51" s="12">
        <v>1</v>
      </c>
      <c r="X51" s="12" t="s">
        <v>48</v>
      </c>
      <c r="Y51" s="12">
        <v>0</v>
      </c>
      <c r="Z51" s="12" t="s">
        <v>43</v>
      </c>
      <c r="AA51" s="12">
        <v>1</v>
      </c>
      <c r="AB51" s="62">
        <v>0.99989403999249005</v>
      </c>
      <c r="AC51" s="62">
        <v>1</v>
      </c>
      <c r="AD51" s="62">
        <v>1</v>
      </c>
      <c r="AE51" s="54">
        <f>SUM(I51*0.088,K51*0.135,M51*0.09,O51*0.082,Q51*0.08,S51*0.071,U51*0.07,W51*0.057,Y51*0.037,AA51*0.032)</f>
        <v>0.63750000000000007</v>
      </c>
      <c r="AF51" s="71" t="s">
        <v>291</v>
      </c>
    </row>
    <row r="52" spans="1:32" x14ac:dyDescent="0.35">
      <c r="A52" s="72" t="s">
        <v>187</v>
      </c>
      <c r="B52" s="12" t="s">
        <v>188</v>
      </c>
      <c r="C52" s="12">
        <v>-71.094199000000003</v>
      </c>
      <c r="D52" s="12">
        <v>42.240011170000002</v>
      </c>
      <c r="E52" s="12" t="s">
        <v>156</v>
      </c>
      <c r="F52" s="12" t="s">
        <v>157</v>
      </c>
      <c r="G52" s="12" t="s">
        <v>189</v>
      </c>
      <c r="H52" s="12" t="s">
        <v>39</v>
      </c>
      <c r="I52" s="12">
        <v>1</v>
      </c>
      <c r="J52" s="12" t="s">
        <v>43</v>
      </c>
      <c r="K52" s="12">
        <v>1</v>
      </c>
      <c r="L52" s="12" t="s">
        <v>34</v>
      </c>
      <c r="M52" s="12">
        <v>0</v>
      </c>
      <c r="N52" s="12" t="s">
        <v>33</v>
      </c>
      <c r="O52" s="12">
        <v>0</v>
      </c>
      <c r="P52" s="12" t="s">
        <v>31</v>
      </c>
      <c r="Q52" s="12">
        <v>1</v>
      </c>
      <c r="R52" s="12" t="s">
        <v>43</v>
      </c>
      <c r="S52" s="12">
        <v>1</v>
      </c>
      <c r="T52" s="22" t="s">
        <v>43</v>
      </c>
      <c r="U52" s="22">
        <v>0</v>
      </c>
      <c r="V52" s="12" t="s">
        <v>43</v>
      </c>
      <c r="W52" s="12">
        <v>0</v>
      </c>
      <c r="X52" s="12" t="s">
        <v>43</v>
      </c>
      <c r="Y52" s="12">
        <v>1</v>
      </c>
      <c r="Z52" s="12" t="s">
        <v>43</v>
      </c>
      <c r="AA52" s="12">
        <v>1</v>
      </c>
      <c r="AB52" s="62">
        <v>0.832951644101661</v>
      </c>
      <c r="AC52" s="62">
        <v>0.84452975047984702</v>
      </c>
      <c r="AD52" s="62">
        <v>1</v>
      </c>
      <c r="AE52" s="54">
        <f>SUM(I52*0.088,K52*0.135,M52*0.09,O52*0.082,Q52*0.08,S52*0.071,U52*0.07,W52*0.057,Y52*0.037,AA52*0.032,AB52*0.052,AC52*0.045,AD52*0.161)</f>
        <v>0.68531732426487946</v>
      </c>
      <c r="AF52" s="71" t="s">
        <v>291</v>
      </c>
    </row>
    <row r="53" spans="1:32" x14ac:dyDescent="0.35">
      <c r="A53" s="72" t="s">
        <v>187</v>
      </c>
      <c r="B53" s="12" t="s">
        <v>188</v>
      </c>
      <c r="C53" s="12">
        <v>-71.094199000000003</v>
      </c>
      <c r="D53" s="12">
        <v>42.240011170000002</v>
      </c>
      <c r="E53" s="12" t="s">
        <v>156</v>
      </c>
      <c r="F53" s="12" t="s">
        <v>157</v>
      </c>
      <c r="G53" s="12" t="s">
        <v>189</v>
      </c>
      <c r="H53" s="12" t="s">
        <v>39</v>
      </c>
      <c r="I53" s="12">
        <v>1</v>
      </c>
      <c r="J53" s="22" t="s">
        <v>43</v>
      </c>
      <c r="K53" s="22">
        <v>1</v>
      </c>
      <c r="L53" s="12" t="s">
        <v>34</v>
      </c>
      <c r="M53" s="12">
        <v>0</v>
      </c>
      <c r="N53" s="22" t="s">
        <v>33</v>
      </c>
      <c r="O53" s="22">
        <v>0</v>
      </c>
      <c r="P53" s="22" t="s">
        <v>31</v>
      </c>
      <c r="Q53" s="22">
        <v>1</v>
      </c>
      <c r="R53" s="12" t="s">
        <v>43</v>
      </c>
      <c r="S53" s="12">
        <v>1</v>
      </c>
      <c r="T53" s="22" t="s">
        <v>43</v>
      </c>
      <c r="U53" s="22">
        <v>0</v>
      </c>
      <c r="V53" s="22" t="s">
        <v>43</v>
      </c>
      <c r="W53" s="22">
        <v>0</v>
      </c>
      <c r="X53" s="22" t="s">
        <v>43</v>
      </c>
      <c r="Y53" s="22">
        <v>1</v>
      </c>
      <c r="Z53" s="12" t="s">
        <v>43</v>
      </c>
      <c r="AA53" s="12">
        <v>1</v>
      </c>
      <c r="AB53" s="62">
        <v>0.832951644101661</v>
      </c>
      <c r="AC53" s="62">
        <v>0.84452975047984702</v>
      </c>
      <c r="AD53" s="62">
        <v>1</v>
      </c>
      <c r="AE53" s="54">
        <f>SUM(I53*0.088,K53*0.135,M53*0.09,O53*0.082,Q53*0.08,S53*0.071,U53*0.07,W53*0.057,Y53*0.037,AA53*0.032,AB53*0.052,AC53*0.045,AD53*0.161)</f>
        <v>0.68531732426487946</v>
      </c>
      <c r="AF53" s="71" t="s">
        <v>291</v>
      </c>
    </row>
    <row r="54" spans="1:32" x14ac:dyDescent="0.35">
      <c r="A54" s="72" t="s">
        <v>187</v>
      </c>
      <c r="B54" s="12" t="s">
        <v>188</v>
      </c>
      <c r="C54" s="12">
        <v>-71.094199000000003</v>
      </c>
      <c r="D54" s="12">
        <v>42.240011170000002</v>
      </c>
      <c r="E54" s="12" t="s">
        <v>156</v>
      </c>
      <c r="F54" s="12" t="s">
        <v>157</v>
      </c>
      <c r="G54" s="12" t="s">
        <v>189</v>
      </c>
      <c r="H54" s="12" t="s">
        <v>39</v>
      </c>
      <c r="I54" s="12">
        <v>1</v>
      </c>
      <c r="J54" s="22" t="s">
        <v>43</v>
      </c>
      <c r="K54" s="22">
        <v>1</v>
      </c>
      <c r="L54" s="12" t="s">
        <v>34</v>
      </c>
      <c r="M54" s="12">
        <v>0</v>
      </c>
      <c r="N54" s="22" t="s">
        <v>33</v>
      </c>
      <c r="O54" s="22">
        <v>0</v>
      </c>
      <c r="P54" s="22" t="s">
        <v>31</v>
      </c>
      <c r="Q54" s="22">
        <v>1</v>
      </c>
      <c r="R54" s="12" t="s">
        <v>43</v>
      </c>
      <c r="S54" s="12">
        <v>1</v>
      </c>
      <c r="T54" s="22" t="s">
        <v>43</v>
      </c>
      <c r="U54" s="22">
        <v>0</v>
      </c>
      <c r="V54" s="22" t="s">
        <v>43</v>
      </c>
      <c r="W54" s="22">
        <v>0</v>
      </c>
      <c r="X54" s="22" t="s">
        <v>43</v>
      </c>
      <c r="Y54" s="22">
        <v>1</v>
      </c>
      <c r="Z54" s="12" t="s">
        <v>43</v>
      </c>
      <c r="AA54" s="12">
        <v>1</v>
      </c>
      <c r="AB54" s="62">
        <v>0.832951644101661</v>
      </c>
      <c r="AC54" s="62">
        <v>0.84452975047984702</v>
      </c>
      <c r="AD54" s="62">
        <v>1</v>
      </c>
      <c r="AE54" s="54">
        <f>SUM(I54*0.088,K54*0.135,M54*0.09,O54*0.082,Q54*0.08,S54*0.071,U54*0.07,W54*0.057,Y54*0.037,AA54*0.032,AB54*0.052,AC54*0.045,AD54*0.161)</f>
        <v>0.68531732426487946</v>
      </c>
      <c r="AF54" s="71" t="s">
        <v>291</v>
      </c>
    </row>
    <row r="55" spans="1:32" x14ac:dyDescent="0.35">
      <c r="A55" s="72" t="s">
        <v>190</v>
      </c>
      <c r="B55" s="12" t="s">
        <v>191</v>
      </c>
      <c r="C55" s="12">
        <v>-71.090085999999999</v>
      </c>
      <c r="D55" s="12">
        <v>42.235864130000003</v>
      </c>
      <c r="E55" s="12" t="s">
        <v>156</v>
      </c>
      <c r="F55" s="12" t="s">
        <v>157</v>
      </c>
      <c r="G55" s="12" t="s">
        <v>192</v>
      </c>
      <c r="H55" s="12" t="s">
        <v>39</v>
      </c>
      <c r="I55" s="12">
        <v>1</v>
      </c>
      <c r="J55" s="12" t="s">
        <v>43</v>
      </c>
      <c r="K55" s="12">
        <v>1</v>
      </c>
      <c r="L55" s="12" t="s">
        <v>36</v>
      </c>
      <c r="M55" s="12">
        <v>0.9</v>
      </c>
      <c r="N55" s="12" t="s">
        <v>31</v>
      </c>
      <c r="O55" s="12">
        <v>1</v>
      </c>
      <c r="P55" s="12" t="s">
        <v>31</v>
      </c>
      <c r="Q55" s="12">
        <v>1</v>
      </c>
      <c r="R55" s="12" t="s">
        <v>43</v>
      </c>
      <c r="S55" s="12">
        <v>1</v>
      </c>
      <c r="T55" s="12" t="s">
        <v>55</v>
      </c>
      <c r="U55" s="12">
        <v>0.75</v>
      </c>
      <c r="V55" s="12">
        <v>0.75</v>
      </c>
      <c r="W55" s="12">
        <v>0.7</v>
      </c>
      <c r="X55" s="12" t="s">
        <v>47</v>
      </c>
      <c r="Y55" s="12">
        <v>0.5</v>
      </c>
      <c r="Z55" s="12" t="s">
        <v>43</v>
      </c>
      <c r="AA55" s="12">
        <v>1</v>
      </c>
      <c r="AB55" s="62">
        <v>0.99877713980135896</v>
      </c>
      <c r="AC55" s="62">
        <v>0.96572509457755396</v>
      </c>
      <c r="AD55" s="62">
        <v>1</v>
      </c>
      <c r="AE55" s="54">
        <f>SUM(I55*0.088,K55*0.135,M55*0.09,O55*0.082,Q55*0.08,S55*0.071,U55*0.07,W55*0.057,Y55*0.037,AA55*0.032)</f>
        <v>0.67990000000000006</v>
      </c>
      <c r="AF55" s="71" t="s">
        <v>291</v>
      </c>
    </row>
    <row r="56" spans="1:32" x14ac:dyDescent="0.35">
      <c r="A56" s="77" t="s">
        <v>205</v>
      </c>
      <c r="B56" s="14" t="s">
        <v>206</v>
      </c>
      <c r="C56" s="14">
        <v>-71.189740829835202</v>
      </c>
      <c r="D56" s="14">
        <v>42.214728890458701</v>
      </c>
      <c r="E56" s="14" t="s">
        <v>88</v>
      </c>
      <c r="F56" s="14" t="s">
        <v>207</v>
      </c>
      <c r="G56" s="14" t="s">
        <v>141</v>
      </c>
      <c r="H56" s="14" t="s">
        <v>38</v>
      </c>
      <c r="I56" s="14">
        <v>0</v>
      </c>
      <c r="J56" s="14" t="s">
        <v>43</v>
      </c>
      <c r="K56" s="14">
        <v>1</v>
      </c>
      <c r="L56" s="14" t="s">
        <v>34</v>
      </c>
      <c r="M56" s="14">
        <v>0</v>
      </c>
      <c r="N56" s="14" t="s">
        <v>31</v>
      </c>
      <c r="O56" s="14">
        <v>1</v>
      </c>
      <c r="P56" s="14" t="s">
        <v>31</v>
      </c>
      <c r="Q56" s="14">
        <v>1</v>
      </c>
      <c r="R56" s="14" t="s">
        <v>43</v>
      </c>
      <c r="S56" s="14">
        <v>1</v>
      </c>
      <c r="T56" s="14" t="s">
        <v>54</v>
      </c>
      <c r="U56" s="14">
        <v>1</v>
      </c>
      <c r="V56" s="14">
        <v>0.25</v>
      </c>
      <c r="W56" s="14">
        <v>0.3</v>
      </c>
      <c r="X56" s="14" t="s">
        <v>47</v>
      </c>
      <c r="Y56" s="14">
        <v>0.5</v>
      </c>
      <c r="Z56" s="14" t="s">
        <v>43</v>
      </c>
      <c r="AA56" s="14">
        <v>1</v>
      </c>
      <c r="AB56" s="58">
        <v>0.38875732818355602</v>
      </c>
      <c r="AC56" s="58">
        <v>0.94827586206896597</v>
      </c>
      <c r="AD56" s="58">
        <v>1</v>
      </c>
      <c r="AE56" s="54">
        <f t="shared" ref="AE56:AE101" si="2">SUM(I56*0.088,K56*0.135,M56*0.09,O56*0.082,Q56*0.08,S56*0.071,U56*0.07,W56*0.057,Y56*0.037,AA56*0.032,AB56*0.052,AC56*0.045,AD56*0.161)</f>
        <v>0.72948779485864845</v>
      </c>
      <c r="AF56" s="71" t="s">
        <v>291</v>
      </c>
    </row>
    <row r="57" spans="1:32" x14ac:dyDescent="0.35">
      <c r="A57" s="77" t="s">
        <v>208</v>
      </c>
      <c r="B57" s="14" t="s">
        <v>209</v>
      </c>
      <c r="C57" s="14">
        <v>-71.188175103942598</v>
      </c>
      <c r="D57" s="14">
        <v>42.213304421647301</v>
      </c>
      <c r="E57" s="14" t="s">
        <v>88</v>
      </c>
      <c r="F57" s="14" t="s">
        <v>195</v>
      </c>
      <c r="G57" s="14" t="s">
        <v>210</v>
      </c>
      <c r="H57" s="14" t="s">
        <v>39</v>
      </c>
      <c r="I57" s="14">
        <v>1</v>
      </c>
      <c r="J57" s="14" t="s">
        <v>43</v>
      </c>
      <c r="K57" s="14">
        <v>1</v>
      </c>
      <c r="L57" s="14" t="s">
        <v>35</v>
      </c>
      <c r="M57" s="14">
        <v>0.5</v>
      </c>
      <c r="N57" s="14" t="s">
        <v>31</v>
      </c>
      <c r="O57" s="14">
        <v>1</v>
      </c>
      <c r="P57" s="14" t="s">
        <v>283</v>
      </c>
      <c r="Q57" s="14">
        <v>0</v>
      </c>
      <c r="R57" s="14" t="s">
        <v>43</v>
      </c>
      <c r="S57" s="14">
        <v>1</v>
      </c>
      <c r="T57" s="15" t="s">
        <v>43</v>
      </c>
      <c r="U57" s="15">
        <v>0</v>
      </c>
      <c r="V57" s="14" t="s">
        <v>43</v>
      </c>
      <c r="W57" s="14">
        <v>0</v>
      </c>
      <c r="X57" s="14" t="s">
        <v>47</v>
      </c>
      <c r="Y57" s="14">
        <v>0.5</v>
      </c>
      <c r="Z57" s="14" t="s">
        <v>43</v>
      </c>
      <c r="AA57" s="14">
        <v>1</v>
      </c>
      <c r="AB57" s="58">
        <v>0.82567702449385505</v>
      </c>
      <c r="AC57" s="58">
        <v>0.86316725978647701</v>
      </c>
      <c r="AD57" s="58">
        <v>1</v>
      </c>
      <c r="AE57" s="54">
        <f t="shared" si="2"/>
        <v>0.71427773196407196</v>
      </c>
      <c r="AF57" s="71" t="s">
        <v>291</v>
      </c>
    </row>
    <row r="58" spans="1:32" x14ac:dyDescent="0.35">
      <c r="A58" s="77" t="s">
        <v>208</v>
      </c>
      <c r="B58" s="14" t="s">
        <v>209</v>
      </c>
      <c r="C58" s="14">
        <v>-71.188175103942598</v>
      </c>
      <c r="D58" s="14">
        <v>42.213304421647301</v>
      </c>
      <c r="E58" s="14" t="s">
        <v>88</v>
      </c>
      <c r="F58" s="14" t="s">
        <v>195</v>
      </c>
      <c r="G58" s="14" t="s">
        <v>210</v>
      </c>
      <c r="H58" s="14" t="s">
        <v>39</v>
      </c>
      <c r="I58" s="14">
        <v>1</v>
      </c>
      <c r="J58" s="14" t="s">
        <v>43</v>
      </c>
      <c r="K58" s="14">
        <v>1</v>
      </c>
      <c r="L58" s="14" t="s">
        <v>35</v>
      </c>
      <c r="M58" s="14">
        <v>0.5</v>
      </c>
      <c r="N58" s="14" t="s">
        <v>31</v>
      </c>
      <c r="O58" s="14">
        <v>1</v>
      </c>
      <c r="P58" s="14" t="s">
        <v>283</v>
      </c>
      <c r="Q58" s="14">
        <v>0</v>
      </c>
      <c r="R58" s="14" t="s">
        <v>43</v>
      </c>
      <c r="S58" s="14">
        <v>1</v>
      </c>
      <c r="T58" s="15" t="s">
        <v>43</v>
      </c>
      <c r="U58" s="15">
        <v>0</v>
      </c>
      <c r="V58" s="14" t="s">
        <v>43</v>
      </c>
      <c r="W58" s="14">
        <v>0</v>
      </c>
      <c r="X58" s="14" t="s">
        <v>47</v>
      </c>
      <c r="Y58" s="14">
        <v>0.5</v>
      </c>
      <c r="Z58" s="14" t="s">
        <v>43</v>
      </c>
      <c r="AA58" s="14">
        <v>1</v>
      </c>
      <c r="AB58" s="58">
        <v>0.835769820054165</v>
      </c>
      <c r="AC58" s="58">
        <v>0.871795970852979</v>
      </c>
      <c r="AD58" s="58">
        <v>1</v>
      </c>
      <c r="AE58" s="54">
        <f t="shared" si="2"/>
        <v>0.7151908493312007</v>
      </c>
      <c r="AF58" s="71" t="s">
        <v>291</v>
      </c>
    </row>
    <row r="59" spans="1:32" x14ac:dyDescent="0.35">
      <c r="A59" s="84" t="s">
        <v>320</v>
      </c>
      <c r="B59" s="85" t="s">
        <v>321</v>
      </c>
      <c r="C59" s="86">
        <v>-71.200209529999995</v>
      </c>
      <c r="D59" s="86">
        <v>42.14427268</v>
      </c>
      <c r="E59" s="85" t="s">
        <v>62</v>
      </c>
      <c r="F59" s="85" t="s">
        <v>304</v>
      </c>
      <c r="G59" s="85" t="s">
        <v>322</v>
      </c>
      <c r="H59" s="85" t="s">
        <v>39</v>
      </c>
      <c r="I59" s="85">
        <v>1</v>
      </c>
      <c r="J59" s="85" t="s">
        <v>43</v>
      </c>
      <c r="K59" s="85">
        <v>1</v>
      </c>
      <c r="L59" s="85" t="s">
        <v>34</v>
      </c>
      <c r="M59" s="85">
        <v>0</v>
      </c>
      <c r="N59" s="85" t="s">
        <v>31</v>
      </c>
      <c r="O59" s="85">
        <v>1</v>
      </c>
      <c r="P59" s="85" t="s">
        <v>283</v>
      </c>
      <c r="Q59" s="85">
        <v>0</v>
      </c>
      <c r="R59" s="85" t="s">
        <v>53</v>
      </c>
      <c r="S59" s="85">
        <v>0.8</v>
      </c>
      <c r="T59" s="85" t="s">
        <v>43</v>
      </c>
      <c r="U59" s="85">
        <v>0</v>
      </c>
      <c r="V59" s="85" t="s">
        <v>43</v>
      </c>
      <c r="W59" s="85">
        <v>0</v>
      </c>
      <c r="X59" s="85" t="s">
        <v>43</v>
      </c>
      <c r="Y59" s="85">
        <v>1</v>
      </c>
      <c r="Z59" s="85" t="s">
        <v>43</v>
      </c>
      <c r="AA59" s="85">
        <v>1</v>
      </c>
      <c r="AB59" s="87">
        <v>8.2817787000000004E-2</v>
      </c>
      <c r="AC59" s="87">
        <v>0.71531791899999997</v>
      </c>
      <c r="AD59" s="87">
        <v>1</v>
      </c>
      <c r="AE59" s="54">
        <f t="shared" si="2"/>
        <v>0.62829583127900002</v>
      </c>
      <c r="AF59" s="71" t="s">
        <v>291</v>
      </c>
    </row>
    <row r="60" spans="1:32" x14ac:dyDescent="0.35">
      <c r="A60" s="84" t="s">
        <v>325</v>
      </c>
      <c r="B60" s="85" t="s">
        <v>326</v>
      </c>
      <c r="C60" s="86">
        <v>-71.209124938895499</v>
      </c>
      <c r="D60" s="86">
        <v>42.153218922677802</v>
      </c>
      <c r="E60" s="85" t="s">
        <v>253</v>
      </c>
      <c r="F60" s="85" t="s">
        <v>304</v>
      </c>
      <c r="G60" s="85" t="s">
        <v>327</v>
      </c>
      <c r="H60" s="85" t="s">
        <v>39</v>
      </c>
      <c r="I60" s="85">
        <v>1</v>
      </c>
      <c r="J60" s="85" t="s">
        <v>35</v>
      </c>
      <c r="K60" s="85">
        <v>0.5</v>
      </c>
      <c r="L60" s="85" t="s">
        <v>35</v>
      </c>
      <c r="M60" s="85">
        <v>0.5</v>
      </c>
      <c r="N60" s="85" t="s">
        <v>33</v>
      </c>
      <c r="O60" s="85">
        <v>0</v>
      </c>
      <c r="P60" s="85" t="s">
        <v>30</v>
      </c>
      <c r="Q60" s="85">
        <v>0.5</v>
      </c>
      <c r="R60" s="85" t="s">
        <v>43</v>
      </c>
      <c r="S60" s="85">
        <v>1</v>
      </c>
      <c r="T60" s="85" t="s">
        <v>54</v>
      </c>
      <c r="U60" s="85">
        <v>1</v>
      </c>
      <c r="V60" s="85">
        <v>1</v>
      </c>
      <c r="W60" s="85">
        <v>1</v>
      </c>
      <c r="X60" s="85" t="s">
        <v>43</v>
      </c>
      <c r="Y60" s="85">
        <v>1</v>
      </c>
      <c r="Z60" s="85" t="s">
        <v>43</v>
      </c>
      <c r="AA60" s="85">
        <v>1</v>
      </c>
      <c r="AB60" s="87">
        <v>0.99989909300000002</v>
      </c>
      <c r="AC60" s="87">
        <v>0.90571115800000002</v>
      </c>
      <c r="AD60" s="87">
        <v>1</v>
      </c>
      <c r="AE60" s="54">
        <f t="shared" si="2"/>
        <v>0.76125175494599995</v>
      </c>
      <c r="AF60" s="71" t="s">
        <v>291</v>
      </c>
    </row>
    <row r="61" spans="1:32" x14ac:dyDescent="0.35">
      <c r="A61" s="84" t="s">
        <v>308</v>
      </c>
      <c r="B61" s="85" t="s">
        <v>309</v>
      </c>
      <c r="C61" s="86">
        <v>-71.205839842341305</v>
      </c>
      <c r="D61" s="86">
        <v>42.160213820120703</v>
      </c>
      <c r="E61" s="85" t="s">
        <v>253</v>
      </c>
      <c r="F61" s="85" t="s">
        <v>304</v>
      </c>
      <c r="G61" s="85" t="s">
        <v>310</v>
      </c>
      <c r="H61" s="85" t="s">
        <v>39</v>
      </c>
      <c r="I61" s="85">
        <v>1</v>
      </c>
      <c r="J61" s="85" t="s">
        <v>43</v>
      </c>
      <c r="K61" s="85">
        <v>1</v>
      </c>
      <c r="L61" s="85" t="s">
        <v>35</v>
      </c>
      <c r="M61" s="85">
        <v>0.5</v>
      </c>
      <c r="N61" s="85" t="s">
        <v>33</v>
      </c>
      <c r="O61" s="85">
        <v>0</v>
      </c>
      <c r="P61" s="85" t="s">
        <v>283</v>
      </c>
      <c r="Q61" s="85">
        <v>0</v>
      </c>
      <c r="R61" s="85" t="s">
        <v>43</v>
      </c>
      <c r="S61" s="85">
        <v>1</v>
      </c>
      <c r="T61" s="85" t="s">
        <v>43</v>
      </c>
      <c r="U61" s="85">
        <v>0</v>
      </c>
      <c r="V61" s="85" t="s">
        <v>43</v>
      </c>
      <c r="W61" s="85">
        <v>0</v>
      </c>
      <c r="X61" s="85" t="s">
        <v>47</v>
      </c>
      <c r="Y61" s="85">
        <v>0.5</v>
      </c>
      <c r="Z61" s="85" t="s">
        <v>43</v>
      </c>
      <c r="AA61" s="85">
        <v>1</v>
      </c>
      <c r="AB61" s="87">
        <v>0.33339568400000003</v>
      </c>
      <c r="AC61" s="87">
        <v>0.71531791899999997</v>
      </c>
      <c r="AD61" s="87">
        <v>1</v>
      </c>
      <c r="AE61" s="54">
        <f t="shared" si="2"/>
        <v>0.6000258819230001</v>
      </c>
      <c r="AF61" s="71" t="s">
        <v>291</v>
      </c>
    </row>
    <row r="62" spans="1:32" x14ac:dyDescent="0.35">
      <c r="A62" s="84" t="s">
        <v>308</v>
      </c>
      <c r="B62" s="85" t="s">
        <v>309</v>
      </c>
      <c r="C62" s="86">
        <v>-71.205839842341305</v>
      </c>
      <c r="D62" s="86">
        <v>42.160213820120703</v>
      </c>
      <c r="E62" s="85" t="s">
        <v>253</v>
      </c>
      <c r="F62" s="85" t="s">
        <v>304</v>
      </c>
      <c r="G62" s="85" t="s">
        <v>310</v>
      </c>
      <c r="H62" s="85" t="s">
        <v>39</v>
      </c>
      <c r="I62" s="85">
        <v>1</v>
      </c>
      <c r="J62" s="85" t="s">
        <v>43</v>
      </c>
      <c r="K62" s="85">
        <v>1</v>
      </c>
      <c r="L62" s="85" t="s">
        <v>35</v>
      </c>
      <c r="M62" s="85">
        <v>0.5</v>
      </c>
      <c r="N62" s="85" t="s">
        <v>33</v>
      </c>
      <c r="O62" s="85">
        <v>0</v>
      </c>
      <c r="P62" s="85" t="s">
        <v>283</v>
      </c>
      <c r="Q62" s="85">
        <v>0</v>
      </c>
      <c r="R62" s="85" t="s">
        <v>43</v>
      </c>
      <c r="S62" s="85">
        <v>1</v>
      </c>
      <c r="T62" s="85" t="s">
        <v>43</v>
      </c>
      <c r="U62" s="85">
        <v>0</v>
      </c>
      <c r="V62" s="85" t="s">
        <v>43</v>
      </c>
      <c r="W62" s="85">
        <v>0</v>
      </c>
      <c r="X62" s="85" t="s">
        <v>47</v>
      </c>
      <c r="Y62" s="85">
        <v>0.5</v>
      </c>
      <c r="Z62" s="85" t="s">
        <v>43</v>
      </c>
      <c r="AA62" s="85">
        <v>1</v>
      </c>
      <c r="AB62" s="87">
        <v>0.36743682999999999</v>
      </c>
      <c r="AC62" s="87">
        <v>0.71531791899999997</v>
      </c>
      <c r="AD62" s="87">
        <v>1</v>
      </c>
      <c r="AE62" s="54">
        <f t="shared" si="2"/>
        <v>0.60179602151500011</v>
      </c>
      <c r="AF62" s="71" t="s">
        <v>291</v>
      </c>
    </row>
    <row r="63" spans="1:32" x14ac:dyDescent="0.35">
      <c r="A63" s="84" t="s">
        <v>306</v>
      </c>
      <c r="B63" s="85" t="s">
        <v>307</v>
      </c>
      <c r="C63" s="86">
        <v>-71.200645393534302</v>
      </c>
      <c r="D63" s="86">
        <v>42.159522089470499</v>
      </c>
      <c r="E63" s="85" t="s">
        <v>73</v>
      </c>
      <c r="F63" s="85" t="s">
        <v>304</v>
      </c>
      <c r="G63" s="85" t="s">
        <v>213</v>
      </c>
      <c r="H63" s="85" t="s">
        <v>39</v>
      </c>
      <c r="I63" s="85">
        <v>1</v>
      </c>
      <c r="J63" s="85" t="s">
        <v>43</v>
      </c>
      <c r="K63" s="85">
        <v>1</v>
      </c>
      <c r="L63" s="85" t="s">
        <v>34</v>
      </c>
      <c r="M63" s="85">
        <v>0</v>
      </c>
      <c r="N63" s="85" t="s">
        <v>33</v>
      </c>
      <c r="O63" s="85">
        <v>0</v>
      </c>
      <c r="P63" s="85" t="s">
        <v>30</v>
      </c>
      <c r="Q63" s="85">
        <v>0.5</v>
      </c>
      <c r="R63" s="85" t="s">
        <v>43</v>
      </c>
      <c r="S63" s="85">
        <v>1</v>
      </c>
      <c r="T63" s="85" t="s">
        <v>54</v>
      </c>
      <c r="U63" s="85">
        <v>1</v>
      </c>
      <c r="V63" s="85">
        <v>1</v>
      </c>
      <c r="W63" s="85">
        <v>1</v>
      </c>
      <c r="X63" s="85" t="s">
        <v>43</v>
      </c>
      <c r="Y63" s="85">
        <v>1</v>
      </c>
      <c r="Z63" s="85" t="s">
        <v>43</v>
      </c>
      <c r="AA63" s="85">
        <v>1</v>
      </c>
      <c r="AB63" s="87">
        <v>0.479735931</v>
      </c>
      <c r="AC63" s="87">
        <v>0.89880963599999997</v>
      </c>
      <c r="AD63" s="87">
        <v>1</v>
      </c>
      <c r="AE63" s="54">
        <f t="shared" si="2"/>
        <v>0.75639270203200004</v>
      </c>
      <c r="AF63" s="71" t="s">
        <v>291</v>
      </c>
    </row>
    <row r="64" spans="1:32" x14ac:dyDescent="0.35">
      <c r="A64" s="76" t="s">
        <v>214</v>
      </c>
      <c r="B64" s="16" t="s">
        <v>215</v>
      </c>
      <c r="C64" s="16">
        <v>-71.259328600020098</v>
      </c>
      <c r="D64" s="16">
        <v>42.218233777748097</v>
      </c>
      <c r="E64" s="16" t="s">
        <v>216</v>
      </c>
      <c r="F64" s="16" t="s">
        <v>217</v>
      </c>
      <c r="G64" s="16" t="s">
        <v>218</v>
      </c>
      <c r="H64" s="16" t="s">
        <v>39</v>
      </c>
      <c r="I64" s="16">
        <v>1</v>
      </c>
      <c r="J64" s="16" t="s">
        <v>43</v>
      </c>
      <c r="K64" s="16">
        <v>1</v>
      </c>
      <c r="L64" s="16" t="s">
        <v>34</v>
      </c>
      <c r="M64" s="16">
        <v>0</v>
      </c>
      <c r="N64" s="16" t="s">
        <v>31</v>
      </c>
      <c r="O64" s="16">
        <v>1</v>
      </c>
      <c r="P64" s="16" t="s">
        <v>31</v>
      </c>
      <c r="Q64" s="16">
        <v>1</v>
      </c>
      <c r="R64" s="16" t="s">
        <v>43</v>
      </c>
      <c r="S64" s="16">
        <v>1</v>
      </c>
      <c r="T64" s="16" t="s">
        <v>54</v>
      </c>
      <c r="U64" s="16">
        <v>1</v>
      </c>
      <c r="V64" s="16" t="s">
        <v>41</v>
      </c>
      <c r="W64" s="47">
        <v>0</v>
      </c>
      <c r="X64" s="16" t="s">
        <v>47</v>
      </c>
      <c r="Y64" s="16">
        <v>0.5</v>
      </c>
      <c r="Z64" s="16" t="s">
        <v>43</v>
      </c>
      <c r="AA64" s="16">
        <v>1</v>
      </c>
      <c r="AB64" s="57">
        <v>5.5664387254716003E-3</v>
      </c>
      <c r="AC64" s="57">
        <v>0.37524088643321502</v>
      </c>
      <c r="AD64" s="57">
        <v>1</v>
      </c>
      <c r="AE64" s="54">
        <f t="shared" si="2"/>
        <v>0.75467529470321926</v>
      </c>
      <c r="AF64" s="71" t="s">
        <v>291</v>
      </c>
    </row>
    <row r="65" spans="1:32" x14ac:dyDescent="0.35">
      <c r="A65" s="76" t="s">
        <v>219</v>
      </c>
      <c r="B65" s="16" t="s">
        <v>220</v>
      </c>
      <c r="C65" s="16">
        <v>-71.260138309226605</v>
      </c>
      <c r="D65" s="16">
        <v>42.216405765716601</v>
      </c>
      <c r="E65" s="16" t="s">
        <v>216</v>
      </c>
      <c r="F65" s="16" t="s">
        <v>217</v>
      </c>
      <c r="G65" s="16" t="s">
        <v>221</v>
      </c>
      <c r="H65" s="16" t="s">
        <v>39</v>
      </c>
      <c r="I65" s="16">
        <v>1</v>
      </c>
      <c r="J65" s="16" t="s">
        <v>43</v>
      </c>
      <c r="K65" s="16">
        <v>1</v>
      </c>
      <c r="L65" s="16" t="s">
        <v>34</v>
      </c>
      <c r="M65" s="16">
        <v>0</v>
      </c>
      <c r="N65" s="16" t="s">
        <v>32</v>
      </c>
      <c r="O65" s="16">
        <v>0.5</v>
      </c>
      <c r="P65" s="16" t="s">
        <v>31</v>
      </c>
      <c r="Q65" s="16">
        <v>1</v>
      </c>
      <c r="R65" s="16" t="s">
        <v>43</v>
      </c>
      <c r="S65" s="16">
        <v>1</v>
      </c>
      <c r="T65" s="17" t="s">
        <v>41</v>
      </c>
      <c r="U65" s="17">
        <v>0</v>
      </c>
      <c r="V65" s="16" t="s">
        <v>41</v>
      </c>
      <c r="W65" s="47">
        <v>0</v>
      </c>
      <c r="X65" s="16" t="s">
        <v>47</v>
      </c>
      <c r="Y65" s="16">
        <v>0.5</v>
      </c>
      <c r="Z65" s="16" t="s">
        <v>43</v>
      </c>
      <c r="AA65" s="16">
        <v>1</v>
      </c>
      <c r="AB65" s="57">
        <v>0.24488857719094401</v>
      </c>
      <c r="AC65" s="57">
        <v>0.55000000000000004</v>
      </c>
      <c r="AD65" s="57">
        <v>1</v>
      </c>
      <c r="AE65" s="54">
        <f t="shared" si="2"/>
        <v>0.66398420601392916</v>
      </c>
      <c r="AF65" s="71" t="s">
        <v>291</v>
      </c>
    </row>
    <row r="66" spans="1:32" x14ac:dyDescent="0.35">
      <c r="A66" s="76" t="s">
        <v>222</v>
      </c>
      <c r="B66" s="16" t="s">
        <v>223</v>
      </c>
      <c r="C66" s="16">
        <v>-71.262753163806295</v>
      </c>
      <c r="D66" s="16">
        <v>42.213288824946403</v>
      </c>
      <c r="E66" s="16" t="s">
        <v>216</v>
      </c>
      <c r="F66" s="16" t="s">
        <v>217</v>
      </c>
      <c r="G66" s="16" t="s">
        <v>224</v>
      </c>
      <c r="H66" s="16" t="s">
        <v>39</v>
      </c>
      <c r="I66" s="16">
        <v>1</v>
      </c>
      <c r="J66" s="16" t="s">
        <v>43</v>
      </c>
      <c r="K66" s="16">
        <v>1</v>
      </c>
      <c r="L66" s="16" t="s">
        <v>34</v>
      </c>
      <c r="M66" s="16">
        <v>0</v>
      </c>
      <c r="N66" s="16" t="s">
        <v>33</v>
      </c>
      <c r="O66" s="16">
        <v>0</v>
      </c>
      <c r="P66" s="16" t="s">
        <v>31</v>
      </c>
      <c r="Q66" s="16">
        <v>1</v>
      </c>
      <c r="R66" s="16" t="s">
        <v>53</v>
      </c>
      <c r="S66" s="16">
        <v>0.8</v>
      </c>
      <c r="T66" s="16" t="s">
        <v>41</v>
      </c>
      <c r="U66" s="47">
        <v>0</v>
      </c>
      <c r="V66" s="16" t="s">
        <v>41</v>
      </c>
      <c r="W66" s="47">
        <v>0</v>
      </c>
      <c r="X66" s="16" t="s">
        <v>47</v>
      </c>
      <c r="Y66" s="16">
        <v>0.5</v>
      </c>
      <c r="Z66" s="16" t="s">
        <v>43</v>
      </c>
      <c r="AA66" s="16">
        <v>1</v>
      </c>
      <c r="AB66" s="57">
        <v>0.12827944238951899</v>
      </c>
      <c r="AC66" s="57">
        <v>0.40121045207509898</v>
      </c>
      <c r="AD66" s="57">
        <v>1</v>
      </c>
      <c r="AE66" s="54">
        <f t="shared" si="2"/>
        <v>0.59602500134763448</v>
      </c>
      <c r="AF66" s="71" t="s">
        <v>291</v>
      </c>
    </row>
    <row r="67" spans="1:32" x14ac:dyDescent="0.35">
      <c r="A67" s="76" t="s">
        <v>222</v>
      </c>
      <c r="B67" s="16" t="s">
        <v>223</v>
      </c>
      <c r="C67" s="16">
        <v>-71.262753163806295</v>
      </c>
      <c r="D67" s="16">
        <v>42.213288824946403</v>
      </c>
      <c r="E67" s="16" t="s">
        <v>216</v>
      </c>
      <c r="F67" s="16" t="s">
        <v>217</v>
      </c>
      <c r="G67" s="16" t="s">
        <v>225</v>
      </c>
      <c r="H67" s="16" t="s">
        <v>39</v>
      </c>
      <c r="I67" s="16">
        <v>1</v>
      </c>
      <c r="J67" s="16" t="s">
        <v>43</v>
      </c>
      <c r="K67" s="16">
        <v>1</v>
      </c>
      <c r="L67" s="16" t="s">
        <v>34</v>
      </c>
      <c r="M67" s="16">
        <v>0</v>
      </c>
      <c r="N67" s="16" t="s">
        <v>33</v>
      </c>
      <c r="O67" s="16">
        <v>0</v>
      </c>
      <c r="P67" s="16" t="s">
        <v>31</v>
      </c>
      <c r="Q67" s="16">
        <v>1</v>
      </c>
      <c r="R67" s="16" t="s">
        <v>53</v>
      </c>
      <c r="S67" s="16">
        <v>0.8</v>
      </c>
      <c r="T67" s="16" t="s">
        <v>41</v>
      </c>
      <c r="U67" s="47">
        <v>0</v>
      </c>
      <c r="V67" s="16" t="s">
        <v>41</v>
      </c>
      <c r="W67" s="47">
        <v>0</v>
      </c>
      <c r="X67" s="16" t="s">
        <v>43</v>
      </c>
      <c r="Y67" s="16">
        <v>1</v>
      </c>
      <c r="Z67" s="16" t="s">
        <v>43</v>
      </c>
      <c r="AA67" s="16">
        <v>1</v>
      </c>
      <c r="AB67" s="57">
        <v>0.15403060244422401</v>
      </c>
      <c r="AC67" s="57">
        <v>0.317058823529412</v>
      </c>
      <c r="AD67" s="57">
        <v>1</v>
      </c>
      <c r="AE67" s="54">
        <f t="shared" si="2"/>
        <v>0.61207723838592321</v>
      </c>
      <c r="AF67" s="71" t="s">
        <v>291</v>
      </c>
    </row>
    <row r="68" spans="1:32" x14ac:dyDescent="0.35">
      <c r="A68" s="74" t="s">
        <v>231</v>
      </c>
      <c r="B68" s="18" t="s">
        <v>232</v>
      </c>
      <c r="C68" s="18">
        <v>-71.274947960614696</v>
      </c>
      <c r="D68" s="18">
        <v>42.199056221920202</v>
      </c>
      <c r="E68" s="18" t="s">
        <v>233</v>
      </c>
      <c r="F68" s="18" t="s">
        <v>234</v>
      </c>
      <c r="G68" s="18" t="s">
        <v>236</v>
      </c>
      <c r="H68" s="19" t="s">
        <v>39</v>
      </c>
      <c r="I68" s="19">
        <v>1</v>
      </c>
      <c r="J68" s="18" t="s">
        <v>43</v>
      </c>
      <c r="K68" s="18">
        <v>1</v>
      </c>
      <c r="L68" s="18" t="s">
        <v>34</v>
      </c>
      <c r="M68" s="18">
        <v>0</v>
      </c>
      <c r="N68" s="18" t="s">
        <v>31</v>
      </c>
      <c r="O68" s="18">
        <v>1</v>
      </c>
      <c r="P68" s="18" t="s">
        <v>30</v>
      </c>
      <c r="Q68" s="18">
        <v>0.5</v>
      </c>
      <c r="R68" s="18" t="s">
        <v>43</v>
      </c>
      <c r="S68" s="18">
        <v>1</v>
      </c>
      <c r="T68" s="18" t="s">
        <v>41</v>
      </c>
      <c r="U68" s="50">
        <v>0</v>
      </c>
      <c r="V68" s="18" t="s">
        <v>41</v>
      </c>
      <c r="W68" s="50">
        <v>0</v>
      </c>
      <c r="X68" s="18" t="s">
        <v>47</v>
      </c>
      <c r="Y68" s="18">
        <v>0.5</v>
      </c>
      <c r="Z68" s="18" t="s">
        <v>43</v>
      </c>
      <c r="AA68" s="18">
        <v>1</v>
      </c>
      <c r="AB68" s="61">
        <v>7.4936620286392003E-2</v>
      </c>
      <c r="AC68" s="61">
        <v>0.59773584905660404</v>
      </c>
      <c r="AD68" s="61">
        <v>0.86486483149997495</v>
      </c>
      <c r="AE68" s="54">
        <f t="shared" si="2"/>
        <v>0.63653805533393559</v>
      </c>
      <c r="AF68" s="71" t="s">
        <v>291</v>
      </c>
    </row>
    <row r="69" spans="1:32" x14ac:dyDescent="0.35">
      <c r="A69" s="74" t="s">
        <v>237</v>
      </c>
      <c r="B69" s="18" t="s">
        <v>238</v>
      </c>
      <c r="C69" s="18">
        <v>-71.278354916787904</v>
      </c>
      <c r="D69" s="18">
        <v>42.195654860392096</v>
      </c>
      <c r="E69" s="18" t="s">
        <v>239</v>
      </c>
      <c r="F69" s="18" t="s">
        <v>234</v>
      </c>
      <c r="G69" s="18" t="s">
        <v>240</v>
      </c>
      <c r="H69" s="18" t="s">
        <v>39</v>
      </c>
      <c r="I69" s="18">
        <v>1</v>
      </c>
      <c r="J69" s="18" t="s">
        <v>43</v>
      </c>
      <c r="K69" s="18">
        <v>1</v>
      </c>
      <c r="L69" s="18" t="s">
        <v>34</v>
      </c>
      <c r="M69" s="18">
        <v>0</v>
      </c>
      <c r="N69" s="18" t="s">
        <v>31</v>
      </c>
      <c r="O69" s="18">
        <v>1</v>
      </c>
      <c r="P69" s="18" t="s">
        <v>283</v>
      </c>
      <c r="Q69" s="18">
        <v>0</v>
      </c>
      <c r="R69" s="18" t="s">
        <v>43</v>
      </c>
      <c r="S69" s="18">
        <v>1</v>
      </c>
      <c r="T69" s="19" t="s">
        <v>43</v>
      </c>
      <c r="U69" s="19">
        <v>0</v>
      </c>
      <c r="V69" s="18" t="s">
        <v>43</v>
      </c>
      <c r="W69" s="18">
        <v>0</v>
      </c>
      <c r="X69" s="18" t="s">
        <v>43</v>
      </c>
      <c r="Y69" s="18">
        <v>1</v>
      </c>
      <c r="Z69" s="18" t="s">
        <v>43</v>
      </c>
      <c r="AA69" s="18">
        <v>1</v>
      </c>
      <c r="AB69" s="61">
        <v>0.323041924174437</v>
      </c>
      <c r="AC69" s="61">
        <v>0.73155709342560504</v>
      </c>
      <c r="AD69" s="61">
        <v>1</v>
      </c>
      <c r="AE69" s="54">
        <f t="shared" si="2"/>
        <v>0.65571824926122291</v>
      </c>
      <c r="AF69" s="71" t="s">
        <v>291</v>
      </c>
    </row>
    <row r="70" spans="1:32" x14ac:dyDescent="0.35">
      <c r="A70" s="74" t="s">
        <v>243</v>
      </c>
      <c r="B70" s="18" t="s">
        <v>244</v>
      </c>
      <c r="C70" s="18">
        <v>-71.282567655557202</v>
      </c>
      <c r="D70" s="18">
        <v>42.186162986658999</v>
      </c>
      <c r="E70" s="18" t="s">
        <v>239</v>
      </c>
      <c r="F70" s="18" t="s">
        <v>234</v>
      </c>
      <c r="G70" s="18" t="s">
        <v>245</v>
      </c>
      <c r="H70" s="18" t="s">
        <v>39</v>
      </c>
      <c r="I70" s="18">
        <v>1</v>
      </c>
      <c r="J70" s="18" t="s">
        <v>43</v>
      </c>
      <c r="K70" s="18">
        <v>1</v>
      </c>
      <c r="L70" s="18" t="s">
        <v>34</v>
      </c>
      <c r="M70" s="18">
        <v>0</v>
      </c>
      <c r="N70" s="18" t="s">
        <v>33</v>
      </c>
      <c r="O70" s="18">
        <v>0</v>
      </c>
      <c r="P70" s="18" t="s">
        <v>31</v>
      </c>
      <c r="Q70" s="18">
        <v>1</v>
      </c>
      <c r="R70" s="18" t="s">
        <v>43</v>
      </c>
      <c r="S70" s="18">
        <v>1</v>
      </c>
      <c r="T70" s="19" t="s">
        <v>43</v>
      </c>
      <c r="U70" s="19">
        <v>0</v>
      </c>
      <c r="V70" s="18" t="s">
        <v>43</v>
      </c>
      <c r="W70" s="18">
        <v>0</v>
      </c>
      <c r="X70" s="18" t="s">
        <v>47</v>
      </c>
      <c r="Y70" s="18">
        <v>0.5</v>
      </c>
      <c r="Z70" s="18" t="s">
        <v>43</v>
      </c>
      <c r="AA70" s="18">
        <v>1</v>
      </c>
      <c r="AB70" s="61">
        <v>0.99983518954317596</v>
      </c>
      <c r="AC70" s="61">
        <v>0.88780390593862102</v>
      </c>
      <c r="AD70" s="61">
        <v>1</v>
      </c>
      <c r="AE70" s="54">
        <f t="shared" si="2"/>
        <v>0.67744260562348313</v>
      </c>
      <c r="AF70" s="71" t="s">
        <v>291</v>
      </c>
    </row>
    <row r="71" spans="1:32" x14ac:dyDescent="0.35">
      <c r="A71" s="74" t="s">
        <v>246</v>
      </c>
      <c r="B71" s="18" t="s">
        <v>247</v>
      </c>
      <c r="C71" s="18">
        <v>-71.282469267340304</v>
      </c>
      <c r="D71" s="18">
        <v>42.1856922679032</v>
      </c>
      <c r="E71" s="18" t="s">
        <v>239</v>
      </c>
      <c r="F71" s="18" t="s">
        <v>234</v>
      </c>
      <c r="G71" s="18" t="s">
        <v>248</v>
      </c>
      <c r="H71" s="18" t="s">
        <v>39</v>
      </c>
      <c r="I71" s="18">
        <v>1</v>
      </c>
      <c r="J71" s="18" t="s">
        <v>43</v>
      </c>
      <c r="K71" s="18">
        <v>1</v>
      </c>
      <c r="L71" s="18" t="s">
        <v>34</v>
      </c>
      <c r="M71" s="18">
        <v>0</v>
      </c>
      <c r="N71" s="18" t="s">
        <v>33</v>
      </c>
      <c r="O71" s="18">
        <v>0</v>
      </c>
      <c r="P71" s="18" t="s">
        <v>31</v>
      </c>
      <c r="Q71" s="18">
        <v>1</v>
      </c>
      <c r="R71" s="18" t="s">
        <v>43</v>
      </c>
      <c r="S71" s="18">
        <v>1</v>
      </c>
      <c r="T71" s="19" t="s">
        <v>43</v>
      </c>
      <c r="U71" s="19">
        <v>0</v>
      </c>
      <c r="V71" s="18" t="s">
        <v>43</v>
      </c>
      <c r="W71" s="18">
        <v>0</v>
      </c>
      <c r="X71" s="18" t="s">
        <v>43</v>
      </c>
      <c r="Y71" s="18">
        <v>1</v>
      </c>
      <c r="Z71" s="18" t="s">
        <v>43</v>
      </c>
      <c r="AA71" s="18">
        <v>1</v>
      </c>
      <c r="AB71" s="61">
        <v>0.99978944122234703</v>
      </c>
      <c r="AC71" s="61">
        <v>0.88780390593862102</v>
      </c>
      <c r="AD71" s="61">
        <v>1</v>
      </c>
      <c r="AE71" s="54">
        <f t="shared" si="2"/>
        <v>0.69594022671079991</v>
      </c>
      <c r="AF71" s="71" t="s">
        <v>291</v>
      </c>
    </row>
    <row r="72" spans="1:32" x14ac:dyDescent="0.35">
      <c r="A72" s="74" t="s">
        <v>249</v>
      </c>
      <c r="B72" s="18" t="s">
        <v>250</v>
      </c>
      <c r="C72" s="18">
        <v>-71.282460038860705</v>
      </c>
      <c r="D72" s="18">
        <v>42.1768893505999</v>
      </c>
      <c r="E72" s="18" t="s">
        <v>239</v>
      </c>
      <c r="F72" s="18" t="s">
        <v>234</v>
      </c>
      <c r="G72" s="18" t="s">
        <v>153</v>
      </c>
      <c r="H72" s="18" t="s">
        <v>38</v>
      </c>
      <c r="I72" s="18">
        <v>0</v>
      </c>
      <c r="J72" s="18" t="s">
        <v>43</v>
      </c>
      <c r="K72" s="18">
        <v>1</v>
      </c>
      <c r="L72" s="18" t="s">
        <v>35</v>
      </c>
      <c r="M72" s="18">
        <v>0.5</v>
      </c>
      <c r="N72" s="18" t="s">
        <v>31</v>
      </c>
      <c r="O72" s="18">
        <v>1</v>
      </c>
      <c r="P72" s="18" t="s">
        <v>283</v>
      </c>
      <c r="Q72" s="18">
        <v>0</v>
      </c>
      <c r="R72" s="18" t="s">
        <v>43</v>
      </c>
      <c r="S72" s="18">
        <v>1</v>
      </c>
      <c r="T72" s="18" t="s">
        <v>54</v>
      </c>
      <c r="U72" s="18">
        <v>1</v>
      </c>
      <c r="V72" s="18">
        <v>1</v>
      </c>
      <c r="W72" s="18">
        <v>1</v>
      </c>
      <c r="X72" s="18" t="s">
        <v>43</v>
      </c>
      <c r="Y72" s="18">
        <v>1</v>
      </c>
      <c r="Z72" s="18" t="s">
        <v>43</v>
      </c>
      <c r="AA72" s="18">
        <v>1</v>
      </c>
      <c r="AB72" s="61">
        <v>0.97801342029961202</v>
      </c>
      <c r="AC72" s="61">
        <v>0.64103448275862096</v>
      </c>
      <c r="AD72" s="61">
        <v>1</v>
      </c>
      <c r="AE72" s="54">
        <f t="shared" si="2"/>
        <v>0.76970324957971781</v>
      </c>
      <c r="AF72" s="71" t="s">
        <v>291</v>
      </c>
    </row>
    <row r="73" spans="1:32" x14ac:dyDescent="0.35">
      <c r="A73" s="74" t="s">
        <v>258</v>
      </c>
      <c r="B73" s="18" t="s">
        <v>259</v>
      </c>
      <c r="C73" s="18">
        <v>-71.256726856270404</v>
      </c>
      <c r="D73" s="18">
        <v>42.149503530334101</v>
      </c>
      <c r="E73" s="18" t="s">
        <v>253</v>
      </c>
      <c r="F73" s="18" t="s">
        <v>234</v>
      </c>
      <c r="G73" s="18" t="s">
        <v>260</v>
      </c>
      <c r="H73" s="18" t="s">
        <v>38</v>
      </c>
      <c r="I73" s="18">
        <v>0</v>
      </c>
      <c r="J73" s="18" t="s">
        <v>43</v>
      </c>
      <c r="K73" s="18">
        <v>1</v>
      </c>
      <c r="L73" s="18" t="s">
        <v>35</v>
      </c>
      <c r="M73" s="18">
        <v>0.5</v>
      </c>
      <c r="N73" s="18" t="s">
        <v>31</v>
      </c>
      <c r="O73" s="18">
        <v>1</v>
      </c>
      <c r="P73" s="18" t="s">
        <v>283</v>
      </c>
      <c r="Q73" s="18">
        <v>0</v>
      </c>
      <c r="R73" s="18" t="s">
        <v>43</v>
      </c>
      <c r="S73" s="18">
        <v>1</v>
      </c>
      <c r="T73" s="19" t="s">
        <v>43</v>
      </c>
      <c r="U73" s="19">
        <v>0</v>
      </c>
      <c r="V73" s="18" t="s">
        <v>43</v>
      </c>
      <c r="W73" s="18">
        <v>0</v>
      </c>
      <c r="X73" s="18" t="s">
        <v>43</v>
      </c>
      <c r="Y73" s="18">
        <v>1</v>
      </c>
      <c r="Z73" s="18" t="s">
        <v>43</v>
      </c>
      <c r="AA73" s="18">
        <v>1</v>
      </c>
      <c r="AB73" s="61">
        <v>0.226107151896593</v>
      </c>
      <c r="AC73" s="61">
        <v>0.84452975047984702</v>
      </c>
      <c r="AD73" s="61">
        <v>1</v>
      </c>
      <c r="AE73" s="54">
        <f t="shared" si="2"/>
        <v>0.61276141067021594</v>
      </c>
      <c r="AF73" s="71" t="s">
        <v>291</v>
      </c>
    </row>
    <row r="74" spans="1:32" x14ac:dyDescent="0.35">
      <c r="A74" s="74" t="s">
        <v>258</v>
      </c>
      <c r="B74" s="18" t="s">
        <v>259</v>
      </c>
      <c r="C74" s="18">
        <v>-71.256726856270404</v>
      </c>
      <c r="D74" s="18">
        <v>42.149503530334101</v>
      </c>
      <c r="E74" s="18" t="s">
        <v>253</v>
      </c>
      <c r="F74" s="18" t="s">
        <v>234</v>
      </c>
      <c r="G74" s="18" t="s">
        <v>260</v>
      </c>
      <c r="H74" s="19" t="s">
        <v>38</v>
      </c>
      <c r="I74" s="19">
        <v>0</v>
      </c>
      <c r="J74" s="19" t="s">
        <v>43</v>
      </c>
      <c r="K74" s="19">
        <v>1</v>
      </c>
      <c r="L74" s="18" t="s">
        <v>35</v>
      </c>
      <c r="M74" s="18">
        <v>0.5</v>
      </c>
      <c r="N74" s="19" t="s">
        <v>31</v>
      </c>
      <c r="O74" s="19">
        <v>1</v>
      </c>
      <c r="P74" s="19" t="s">
        <v>283</v>
      </c>
      <c r="Q74" s="19">
        <v>0</v>
      </c>
      <c r="R74" s="18" t="s">
        <v>43</v>
      </c>
      <c r="S74" s="18">
        <v>1</v>
      </c>
      <c r="T74" s="19" t="s">
        <v>43</v>
      </c>
      <c r="U74" s="19">
        <v>0</v>
      </c>
      <c r="V74" s="19" t="s">
        <v>43</v>
      </c>
      <c r="W74" s="19">
        <v>0</v>
      </c>
      <c r="X74" s="19" t="s">
        <v>43</v>
      </c>
      <c r="Y74" s="19">
        <v>1</v>
      </c>
      <c r="Z74" s="18" t="s">
        <v>43</v>
      </c>
      <c r="AA74" s="18">
        <v>1</v>
      </c>
      <c r="AB74" s="61">
        <v>0.25606242552220698</v>
      </c>
      <c r="AC74" s="61">
        <v>0.84452975047984702</v>
      </c>
      <c r="AD74" s="61">
        <v>1</v>
      </c>
      <c r="AE74" s="54">
        <f t="shared" si="2"/>
        <v>0.61431908489874787</v>
      </c>
      <c r="AF74" s="71" t="s">
        <v>291</v>
      </c>
    </row>
    <row r="75" spans="1:32" x14ac:dyDescent="0.35">
      <c r="A75" s="75" t="s">
        <v>83</v>
      </c>
      <c r="B75" s="9" t="s">
        <v>84</v>
      </c>
      <c r="C75" s="9">
        <v>-71.224627386983599</v>
      </c>
      <c r="D75" s="9">
        <v>42.196370061859298</v>
      </c>
      <c r="E75" s="9" t="s">
        <v>73</v>
      </c>
      <c r="F75" s="9" t="s">
        <v>74</v>
      </c>
      <c r="G75" s="9" t="s">
        <v>85</v>
      </c>
      <c r="H75" s="9" t="s">
        <v>42</v>
      </c>
      <c r="I75" s="9">
        <v>0</v>
      </c>
      <c r="J75" s="9" t="s">
        <v>34</v>
      </c>
      <c r="K75" s="9">
        <v>0</v>
      </c>
      <c r="L75" s="9" t="s">
        <v>34</v>
      </c>
      <c r="M75" s="9">
        <v>0</v>
      </c>
      <c r="N75" s="9" t="s">
        <v>31</v>
      </c>
      <c r="O75" s="9">
        <v>1</v>
      </c>
      <c r="P75" s="9" t="s">
        <v>283</v>
      </c>
      <c r="Q75" s="9">
        <v>0</v>
      </c>
      <c r="R75" s="9" t="s">
        <v>53</v>
      </c>
      <c r="S75" s="9">
        <v>0.8</v>
      </c>
      <c r="T75" s="24" t="s">
        <v>43</v>
      </c>
      <c r="U75" s="24">
        <v>0</v>
      </c>
      <c r="V75" s="9" t="s">
        <v>43</v>
      </c>
      <c r="W75" s="9">
        <v>0</v>
      </c>
      <c r="X75" s="9" t="s">
        <v>43</v>
      </c>
      <c r="Y75" s="9">
        <v>1</v>
      </c>
      <c r="Z75" s="9" t="s">
        <v>43</v>
      </c>
      <c r="AA75" s="9">
        <v>1</v>
      </c>
      <c r="AB75" s="55">
        <v>0.31671775138638403</v>
      </c>
      <c r="AC75" s="55">
        <v>0.93299874529485605</v>
      </c>
      <c r="AD75" s="55">
        <v>1</v>
      </c>
      <c r="AE75" s="54">
        <f t="shared" si="2"/>
        <v>0.42725426661036048</v>
      </c>
      <c r="AF75" s="71" t="s">
        <v>292</v>
      </c>
    </row>
    <row r="76" spans="1:32" x14ac:dyDescent="0.35">
      <c r="A76" s="75" t="s">
        <v>83</v>
      </c>
      <c r="B76" s="9" t="s">
        <v>84</v>
      </c>
      <c r="C76" s="9">
        <v>-71.224627386983599</v>
      </c>
      <c r="D76" s="9">
        <v>42.196370061859298</v>
      </c>
      <c r="E76" s="9" t="s">
        <v>73</v>
      </c>
      <c r="F76" s="9" t="s">
        <v>74</v>
      </c>
      <c r="G76" s="9" t="s">
        <v>85</v>
      </c>
      <c r="H76" s="9" t="s">
        <v>42</v>
      </c>
      <c r="I76" s="9">
        <v>0</v>
      </c>
      <c r="J76" s="9" t="s">
        <v>43</v>
      </c>
      <c r="K76" s="9">
        <v>1</v>
      </c>
      <c r="L76" s="9" t="s">
        <v>34</v>
      </c>
      <c r="M76" s="9">
        <v>0</v>
      </c>
      <c r="N76" s="9" t="s">
        <v>31</v>
      </c>
      <c r="O76" s="9">
        <v>1</v>
      </c>
      <c r="P76" s="9" t="s">
        <v>283</v>
      </c>
      <c r="Q76" s="9">
        <v>0</v>
      </c>
      <c r="R76" s="9" t="s">
        <v>53</v>
      </c>
      <c r="S76" s="9">
        <v>0.8</v>
      </c>
      <c r="T76" s="24" t="s">
        <v>43</v>
      </c>
      <c r="U76" s="24">
        <v>0</v>
      </c>
      <c r="V76" s="9" t="s">
        <v>43</v>
      </c>
      <c r="W76" s="9">
        <v>0</v>
      </c>
      <c r="X76" s="9" t="s">
        <v>43</v>
      </c>
      <c r="Y76" s="9">
        <v>1</v>
      </c>
      <c r="Z76" s="9" t="s">
        <v>43</v>
      </c>
      <c r="AA76" s="9">
        <v>1</v>
      </c>
      <c r="AB76" s="55">
        <v>0.33949747550988901</v>
      </c>
      <c r="AC76" s="55">
        <v>0.88780390593862102</v>
      </c>
      <c r="AD76" s="55">
        <v>1</v>
      </c>
      <c r="AE76" s="54">
        <f t="shared" si="2"/>
        <v>0.56140504449375217</v>
      </c>
      <c r="AF76" s="71" t="s">
        <v>292</v>
      </c>
    </row>
    <row r="77" spans="1:32" x14ac:dyDescent="0.35">
      <c r="A77" s="73" t="s">
        <v>90</v>
      </c>
      <c r="B77" s="10" t="s">
        <v>91</v>
      </c>
      <c r="C77" s="10">
        <v>-71.244096395794898</v>
      </c>
      <c r="D77" s="10">
        <v>42.2146855828898</v>
      </c>
      <c r="E77" s="10" t="s">
        <v>88</v>
      </c>
      <c r="F77" s="10" t="s">
        <v>92</v>
      </c>
      <c r="G77" s="10" t="s">
        <v>93</v>
      </c>
      <c r="H77" s="10" t="s">
        <v>38</v>
      </c>
      <c r="I77" s="10">
        <v>0</v>
      </c>
      <c r="J77" s="10" t="s">
        <v>43</v>
      </c>
      <c r="K77" s="10">
        <v>1</v>
      </c>
      <c r="L77" s="10" t="s">
        <v>34</v>
      </c>
      <c r="M77" s="10">
        <v>0</v>
      </c>
      <c r="N77" s="10" t="s">
        <v>32</v>
      </c>
      <c r="O77" s="10">
        <v>0.5</v>
      </c>
      <c r="P77" s="10" t="s">
        <v>31</v>
      </c>
      <c r="Q77" s="10">
        <v>1</v>
      </c>
      <c r="R77" s="10" t="s">
        <v>43</v>
      </c>
      <c r="S77" s="10">
        <v>1</v>
      </c>
      <c r="T77" s="10" t="s">
        <v>43</v>
      </c>
      <c r="U77" s="10">
        <v>0</v>
      </c>
      <c r="V77" s="10" t="s">
        <v>43</v>
      </c>
      <c r="W77" s="10">
        <v>0</v>
      </c>
      <c r="X77" s="10" t="s">
        <v>47</v>
      </c>
      <c r="Y77" s="10">
        <v>0.5</v>
      </c>
      <c r="Z77" s="10" t="s">
        <v>43</v>
      </c>
      <c r="AA77" s="10">
        <v>1</v>
      </c>
      <c r="AB77" s="56">
        <v>5.0344700127864801E-2</v>
      </c>
      <c r="AC77" s="56">
        <v>0.55000000000000004</v>
      </c>
      <c r="AD77" s="56">
        <v>1</v>
      </c>
      <c r="AE77" s="54">
        <f t="shared" si="2"/>
        <v>0.56586792440664901</v>
      </c>
      <c r="AF77" s="71" t="s">
        <v>292</v>
      </c>
    </row>
    <row r="78" spans="1:32" x14ac:dyDescent="0.35">
      <c r="A78" s="73" t="s">
        <v>90</v>
      </c>
      <c r="B78" s="10" t="s">
        <v>91</v>
      </c>
      <c r="C78" s="10">
        <v>-71.244096395794898</v>
      </c>
      <c r="D78" s="10">
        <v>42.2146855828898</v>
      </c>
      <c r="E78" s="10" t="s">
        <v>88</v>
      </c>
      <c r="F78" s="10" t="s">
        <v>92</v>
      </c>
      <c r="G78" s="10" t="s">
        <v>93</v>
      </c>
      <c r="H78" s="10" t="s">
        <v>38</v>
      </c>
      <c r="I78" s="10">
        <v>0</v>
      </c>
      <c r="J78" s="10" t="s">
        <v>43</v>
      </c>
      <c r="K78" s="10">
        <v>1</v>
      </c>
      <c r="L78" s="10" t="s">
        <v>34</v>
      </c>
      <c r="M78" s="10">
        <v>0</v>
      </c>
      <c r="N78" s="10" t="s">
        <v>32</v>
      </c>
      <c r="O78" s="10">
        <v>0.5</v>
      </c>
      <c r="P78" s="10" t="s">
        <v>31</v>
      </c>
      <c r="Q78" s="10">
        <v>1</v>
      </c>
      <c r="R78" s="10" t="s">
        <v>43</v>
      </c>
      <c r="S78" s="10">
        <v>1</v>
      </c>
      <c r="T78" s="10" t="s">
        <v>43</v>
      </c>
      <c r="U78" s="10">
        <v>0</v>
      </c>
      <c r="V78" s="10" t="s">
        <v>43</v>
      </c>
      <c r="W78" s="10">
        <v>0</v>
      </c>
      <c r="X78" s="10" t="s">
        <v>47</v>
      </c>
      <c r="Y78" s="10">
        <v>0.5</v>
      </c>
      <c r="Z78" s="10" t="s">
        <v>43</v>
      </c>
      <c r="AA78" s="10">
        <v>1</v>
      </c>
      <c r="AB78" s="56">
        <v>5.0344700127864801E-2</v>
      </c>
      <c r="AC78" s="56">
        <v>0.64103448275862096</v>
      </c>
      <c r="AD78" s="56">
        <v>1</v>
      </c>
      <c r="AE78" s="54">
        <f t="shared" si="2"/>
        <v>0.56996447613078705</v>
      </c>
      <c r="AF78" s="71" t="s">
        <v>292</v>
      </c>
    </row>
    <row r="79" spans="1:32" x14ac:dyDescent="0.35">
      <c r="A79" s="73" t="s">
        <v>97</v>
      </c>
      <c r="B79" s="10" t="s">
        <v>98</v>
      </c>
      <c r="C79" s="10">
        <v>-71.240281271377</v>
      </c>
      <c r="D79" s="10">
        <v>42.205862163844102</v>
      </c>
      <c r="E79" s="10" t="s">
        <v>99</v>
      </c>
      <c r="F79" s="10" t="s">
        <v>92</v>
      </c>
      <c r="G79" s="10" t="s">
        <v>100</v>
      </c>
      <c r="H79" s="10" t="s">
        <v>39</v>
      </c>
      <c r="I79" s="10">
        <v>1</v>
      </c>
      <c r="J79" s="10" t="s">
        <v>43</v>
      </c>
      <c r="K79" s="10">
        <v>1</v>
      </c>
      <c r="L79" s="10" t="s">
        <v>34</v>
      </c>
      <c r="M79" s="10">
        <v>0</v>
      </c>
      <c r="N79" s="10" t="s">
        <v>31</v>
      </c>
      <c r="O79" s="10">
        <v>1</v>
      </c>
      <c r="P79" s="10" t="s">
        <v>31</v>
      </c>
      <c r="Q79" s="10">
        <v>1</v>
      </c>
      <c r="R79" s="10" t="s">
        <v>52</v>
      </c>
      <c r="S79" s="10">
        <v>0</v>
      </c>
      <c r="T79" s="10" t="s">
        <v>43</v>
      </c>
      <c r="U79" s="10">
        <v>0</v>
      </c>
      <c r="V79" s="10" t="s">
        <v>43</v>
      </c>
      <c r="W79" s="10">
        <v>0</v>
      </c>
      <c r="X79" s="10" t="s">
        <v>43</v>
      </c>
      <c r="Y79" s="10">
        <v>1</v>
      </c>
      <c r="Z79" s="10" t="s">
        <v>43</v>
      </c>
      <c r="AA79" s="10">
        <v>1</v>
      </c>
      <c r="AB79" s="56">
        <v>0.29024314089174702</v>
      </c>
      <c r="AC79" s="56">
        <v>0.84452975047984702</v>
      </c>
      <c r="AD79" s="56">
        <v>0.18604632198701601</v>
      </c>
      <c r="AE79" s="54">
        <f t="shared" si="2"/>
        <v>0.53704993993787342</v>
      </c>
      <c r="AF79" s="71" t="s">
        <v>292</v>
      </c>
    </row>
    <row r="80" spans="1:32" x14ac:dyDescent="0.35">
      <c r="A80" s="73" t="s">
        <v>97</v>
      </c>
      <c r="B80" s="10" t="s">
        <v>98</v>
      </c>
      <c r="C80" s="10">
        <v>-71.240281271377</v>
      </c>
      <c r="D80" s="10">
        <v>42.205862163844102</v>
      </c>
      <c r="E80" s="10" t="s">
        <v>99</v>
      </c>
      <c r="F80" s="10" t="s">
        <v>92</v>
      </c>
      <c r="G80" s="10" t="s">
        <v>100</v>
      </c>
      <c r="H80" s="10" t="s">
        <v>39</v>
      </c>
      <c r="I80" s="10">
        <v>1</v>
      </c>
      <c r="J80" s="10" t="s">
        <v>43</v>
      </c>
      <c r="K80" s="10">
        <v>1</v>
      </c>
      <c r="L80" s="10" t="s">
        <v>34</v>
      </c>
      <c r="M80" s="10">
        <v>0</v>
      </c>
      <c r="N80" s="10" t="s">
        <v>31</v>
      </c>
      <c r="O80" s="10">
        <v>1</v>
      </c>
      <c r="P80" s="10" t="s">
        <v>31</v>
      </c>
      <c r="Q80" s="10">
        <v>1</v>
      </c>
      <c r="R80" s="10" t="s">
        <v>52</v>
      </c>
      <c r="S80" s="10">
        <v>0</v>
      </c>
      <c r="T80" s="10" t="s">
        <v>43</v>
      </c>
      <c r="U80" s="10">
        <v>0</v>
      </c>
      <c r="V80" s="10" t="s">
        <v>43</v>
      </c>
      <c r="W80" s="10">
        <v>0</v>
      </c>
      <c r="X80" s="10" t="s">
        <v>47</v>
      </c>
      <c r="Y80" s="10">
        <v>0.5</v>
      </c>
      <c r="Z80" s="10" t="s">
        <v>43</v>
      </c>
      <c r="AA80" s="10">
        <v>1</v>
      </c>
      <c r="AB80" s="56">
        <v>0.34530303065576701</v>
      </c>
      <c r="AC80" s="56">
        <v>0.84452975047984702</v>
      </c>
      <c r="AD80" s="56">
        <v>0.49999988028897402</v>
      </c>
      <c r="AE80" s="54">
        <f t="shared" si="2"/>
        <v>0.5719595770922179</v>
      </c>
      <c r="AF80" s="71" t="s">
        <v>292</v>
      </c>
    </row>
    <row r="81" spans="1:32" x14ac:dyDescent="0.35">
      <c r="A81" s="70" t="s">
        <v>131</v>
      </c>
      <c r="B81" s="11" t="s">
        <v>132</v>
      </c>
      <c r="C81" s="11">
        <v>-71.115138340000001</v>
      </c>
      <c r="D81" s="11">
        <v>42.190111979999998</v>
      </c>
      <c r="E81" s="11" t="s">
        <v>120</v>
      </c>
      <c r="F81" s="11" t="s">
        <v>121</v>
      </c>
      <c r="G81" s="11" t="s">
        <v>122</v>
      </c>
      <c r="H81" s="11" t="s">
        <v>38</v>
      </c>
      <c r="I81" s="11">
        <v>0</v>
      </c>
      <c r="J81" s="11" t="s">
        <v>43</v>
      </c>
      <c r="K81" s="11">
        <v>1</v>
      </c>
      <c r="L81" s="11" t="s">
        <v>34</v>
      </c>
      <c r="M81" s="11">
        <v>0</v>
      </c>
      <c r="N81" s="11" t="s">
        <v>33</v>
      </c>
      <c r="O81" s="11">
        <v>0</v>
      </c>
      <c r="P81" s="11" t="s">
        <v>283</v>
      </c>
      <c r="Q81" s="11">
        <v>0</v>
      </c>
      <c r="R81" s="11" t="s">
        <v>53</v>
      </c>
      <c r="S81" s="11">
        <v>0.8</v>
      </c>
      <c r="T81" s="11" t="s">
        <v>55</v>
      </c>
      <c r="U81" s="11">
        <v>0.75</v>
      </c>
      <c r="V81" s="11">
        <v>0.25</v>
      </c>
      <c r="W81" s="11">
        <v>0.3</v>
      </c>
      <c r="X81" s="11" t="s">
        <v>43</v>
      </c>
      <c r="Y81" s="11">
        <v>1</v>
      </c>
      <c r="Z81" s="11" t="s">
        <v>43</v>
      </c>
      <c r="AA81" s="11">
        <v>1</v>
      </c>
      <c r="AB81" s="59">
        <v>0.92318661945680702</v>
      </c>
      <c r="AC81" s="59">
        <v>0.86316725978647701</v>
      </c>
      <c r="AD81" s="59">
        <v>1</v>
      </c>
      <c r="AE81" s="54">
        <f t="shared" si="2"/>
        <v>0.5782482309021455</v>
      </c>
      <c r="AF81" s="71" t="s">
        <v>292</v>
      </c>
    </row>
    <row r="82" spans="1:32" x14ac:dyDescent="0.35">
      <c r="A82" s="70" t="s">
        <v>136</v>
      </c>
      <c r="B82" s="11" t="s">
        <v>137</v>
      </c>
      <c r="C82" s="11">
        <v>-71.117375688693599</v>
      </c>
      <c r="D82" s="11">
        <v>42.190475050390098</v>
      </c>
      <c r="E82" s="11" t="s">
        <v>120</v>
      </c>
      <c r="F82" s="11" t="s">
        <v>121</v>
      </c>
      <c r="G82" s="11" t="s">
        <v>138</v>
      </c>
      <c r="H82" s="11" t="s">
        <v>38</v>
      </c>
      <c r="I82" s="11">
        <v>0</v>
      </c>
      <c r="J82" s="11" t="s">
        <v>35</v>
      </c>
      <c r="K82" s="11">
        <v>0.5</v>
      </c>
      <c r="L82" s="11" t="s">
        <v>34</v>
      </c>
      <c r="M82" s="11">
        <v>0</v>
      </c>
      <c r="N82" s="11" t="s">
        <v>31</v>
      </c>
      <c r="O82" s="11">
        <v>1</v>
      </c>
      <c r="P82" s="11" t="s">
        <v>283</v>
      </c>
      <c r="Q82" s="11">
        <v>0</v>
      </c>
      <c r="R82" s="11" t="s">
        <v>53</v>
      </c>
      <c r="S82" s="11">
        <v>0.8</v>
      </c>
      <c r="T82" s="26" t="s">
        <v>41</v>
      </c>
      <c r="U82" s="49">
        <v>0</v>
      </c>
      <c r="V82" s="11" t="s">
        <v>41</v>
      </c>
      <c r="W82" s="51">
        <v>0</v>
      </c>
      <c r="X82" s="11" t="s">
        <v>43</v>
      </c>
      <c r="Y82" s="11">
        <v>1</v>
      </c>
      <c r="Z82" s="11" t="s">
        <v>46</v>
      </c>
      <c r="AA82" s="11">
        <v>1</v>
      </c>
      <c r="AB82" s="59">
        <v>0.47649538649991502</v>
      </c>
      <c r="AC82" s="59">
        <v>0.86316725978647701</v>
      </c>
      <c r="AD82" s="59">
        <v>0.86486483149997495</v>
      </c>
      <c r="AE82" s="54">
        <f t="shared" si="2"/>
        <v>0.47816352465988299</v>
      </c>
      <c r="AF82" s="71" t="s">
        <v>292</v>
      </c>
    </row>
    <row r="83" spans="1:32" x14ac:dyDescent="0.35">
      <c r="A83" s="70" t="s">
        <v>139</v>
      </c>
      <c r="B83" s="11" t="s">
        <v>140</v>
      </c>
      <c r="C83" s="11">
        <v>-71.118377326122598</v>
      </c>
      <c r="D83" s="11">
        <v>42.190839280403303</v>
      </c>
      <c r="E83" s="11" t="s">
        <v>120</v>
      </c>
      <c r="F83" s="11" t="s">
        <v>121</v>
      </c>
      <c r="G83" s="11" t="s">
        <v>141</v>
      </c>
      <c r="H83" s="11" t="s">
        <v>38</v>
      </c>
      <c r="I83" s="11">
        <v>0</v>
      </c>
      <c r="J83" s="11" t="s">
        <v>43</v>
      </c>
      <c r="K83" s="11">
        <v>1</v>
      </c>
      <c r="L83" s="11" t="s">
        <v>35</v>
      </c>
      <c r="M83" s="11">
        <v>0.5</v>
      </c>
      <c r="N83" s="11" t="s">
        <v>33</v>
      </c>
      <c r="O83" s="11">
        <v>0</v>
      </c>
      <c r="P83" s="11" t="s">
        <v>283</v>
      </c>
      <c r="Q83" s="11">
        <v>0</v>
      </c>
      <c r="R83" s="11" t="s">
        <v>43</v>
      </c>
      <c r="S83" s="11">
        <v>1</v>
      </c>
      <c r="T83" s="26" t="s">
        <v>43</v>
      </c>
      <c r="U83" s="26">
        <v>0</v>
      </c>
      <c r="V83" s="11" t="s">
        <v>43</v>
      </c>
      <c r="W83" s="11">
        <v>0</v>
      </c>
      <c r="X83" s="11" t="s">
        <v>48</v>
      </c>
      <c r="Y83" s="11">
        <v>0</v>
      </c>
      <c r="Z83" s="11" t="s">
        <v>43</v>
      </c>
      <c r="AA83" s="11">
        <v>1</v>
      </c>
      <c r="AB83" s="59">
        <v>0.42242079313556402</v>
      </c>
      <c r="AC83" s="59">
        <v>0.746949602122016</v>
      </c>
      <c r="AD83" s="59">
        <v>1</v>
      </c>
      <c r="AE83" s="54">
        <f t="shared" si="2"/>
        <v>0.49957861333854003</v>
      </c>
      <c r="AF83" s="71" t="s">
        <v>292</v>
      </c>
    </row>
    <row r="84" spans="1:32" x14ac:dyDescent="0.35">
      <c r="A84" s="70" t="s">
        <v>142</v>
      </c>
      <c r="B84" s="11" t="s">
        <v>143</v>
      </c>
      <c r="C84" s="11">
        <v>-71.120825596220001</v>
      </c>
      <c r="D84" s="11">
        <v>42.190451884116001</v>
      </c>
      <c r="E84" s="11" t="s">
        <v>120</v>
      </c>
      <c r="F84" s="11" t="s">
        <v>121</v>
      </c>
      <c r="G84" s="11" t="s">
        <v>144</v>
      </c>
      <c r="H84" s="11" t="s">
        <v>38</v>
      </c>
      <c r="I84" s="11">
        <v>0</v>
      </c>
      <c r="J84" s="11" t="s">
        <v>43</v>
      </c>
      <c r="K84" s="11">
        <v>1</v>
      </c>
      <c r="L84" s="11" t="s">
        <v>34</v>
      </c>
      <c r="M84" s="11">
        <v>0</v>
      </c>
      <c r="N84" s="11" t="s">
        <v>32</v>
      </c>
      <c r="O84" s="11">
        <v>0.5</v>
      </c>
      <c r="P84" s="11" t="s">
        <v>283</v>
      </c>
      <c r="Q84" s="11">
        <v>0</v>
      </c>
      <c r="R84" s="11" t="s">
        <v>52</v>
      </c>
      <c r="S84" s="11">
        <v>0</v>
      </c>
      <c r="T84" s="26" t="s">
        <v>43</v>
      </c>
      <c r="U84" s="26">
        <v>0</v>
      </c>
      <c r="V84" s="11" t="s">
        <v>43</v>
      </c>
      <c r="W84" s="11">
        <v>0</v>
      </c>
      <c r="X84" s="11" t="s">
        <v>43</v>
      </c>
      <c r="Y84" s="11">
        <v>1</v>
      </c>
      <c r="Z84" s="11" t="s">
        <v>43</v>
      </c>
      <c r="AA84" s="11">
        <v>1</v>
      </c>
      <c r="AB84" s="59">
        <v>0.45830750984819302</v>
      </c>
      <c r="AC84" s="59">
        <v>0.93832371697540196</v>
      </c>
      <c r="AD84" s="59">
        <v>0.86486483149997495</v>
      </c>
      <c r="AE84" s="54">
        <f t="shared" si="2"/>
        <v>0.45029979564749512</v>
      </c>
      <c r="AF84" s="71" t="s">
        <v>292</v>
      </c>
    </row>
    <row r="85" spans="1:32" x14ac:dyDescent="0.35">
      <c r="A85" s="77" t="s">
        <v>193</v>
      </c>
      <c r="B85" s="14" t="s">
        <v>194</v>
      </c>
      <c r="C85" s="14">
        <v>-71.202089806032703</v>
      </c>
      <c r="D85" s="14">
        <v>42.221016641315998</v>
      </c>
      <c r="E85" s="14" t="s">
        <v>88</v>
      </c>
      <c r="F85" s="14" t="s">
        <v>195</v>
      </c>
      <c r="G85" s="14" t="s">
        <v>196</v>
      </c>
      <c r="H85" s="14" t="s">
        <v>39</v>
      </c>
      <c r="I85" s="14">
        <v>1</v>
      </c>
      <c r="J85" s="14" t="s">
        <v>43</v>
      </c>
      <c r="K85" s="14">
        <v>1</v>
      </c>
      <c r="L85" s="14" t="s">
        <v>34</v>
      </c>
      <c r="M85" s="14">
        <v>0</v>
      </c>
      <c r="N85" s="14" t="s">
        <v>33</v>
      </c>
      <c r="O85" s="14">
        <v>0</v>
      </c>
      <c r="P85" s="14" t="s">
        <v>283</v>
      </c>
      <c r="Q85" s="14">
        <v>0</v>
      </c>
      <c r="R85" s="14" t="s">
        <v>43</v>
      </c>
      <c r="S85" s="14">
        <v>1</v>
      </c>
      <c r="T85" s="14" t="s">
        <v>43</v>
      </c>
      <c r="U85" s="14">
        <v>0</v>
      </c>
      <c r="V85" s="14" t="s">
        <v>43</v>
      </c>
      <c r="W85" s="14">
        <v>0</v>
      </c>
      <c r="X85" s="14" t="s">
        <v>43</v>
      </c>
      <c r="Y85" s="14">
        <v>1</v>
      </c>
      <c r="Z85" s="14" t="s">
        <v>43</v>
      </c>
      <c r="AA85" s="14">
        <v>1</v>
      </c>
      <c r="AB85" s="58">
        <v>0.25062084330433398</v>
      </c>
      <c r="AC85" s="58">
        <v>0.78847279110590995</v>
      </c>
      <c r="AD85" s="58">
        <v>1</v>
      </c>
      <c r="AE85" s="54">
        <f t="shared" si="2"/>
        <v>0.57251355945159133</v>
      </c>
      <c r="AF85" s="71" t="s">
        <v>292</v>
      </c>
    </row>
    <row r="86" spans="1:32" x14ac:dyDescent="0.35">
      <c r="A86" s="77" t="s">
        <v>197</v>
      </c>
      <c r="B86" s="14" t="s">
        <v>198</v>
      </c>
      <c r="C86" s="14">
        <v>-71.1959968174626</v>
      </c>
      <c r="D86" s="14">
        <v>42.217026232545798</v>
      </c>
      <c r="E86" s="14" t="s">
        <v>88</v>
      </c>
      <c r="F86" s="14" t="s">
        <v>195</v>
      </c>
      <c r="G86" s="14" t="s">
        <v>199</v>
      </c>
      <c r="H86" s="14" t="s">
        <v>39</v>
      </c>
      <c r="I86" s="14">
        <v>1</v>
      </c>
      <c r="J86" s="14" t="s">
        <v>43</v>
      </c>
      <c r="K86" s="14">
        <v>1</v>
      </c>
      <c r="L86" s="14" t="s">
        <v>34</v>
      </c>
      <c r="M86" s="14">
        <v>0</v>
      </c>
      <c r="N86" s="14" t="s">
        <v>33</v>
      </c>
      <c r="O86" s="14">
        <v>0</v>
      </c>
      <c r="P86" s="14" t="s">
        <v>31</v>
      </c>
      <c r="Q86" s="14">
        <v>1</v>
      </c>
      <c r="R86" s="14" t="s">
        <v>52</v>
      </c>
      <c r="S86" s="14">
        <v>0</v>
      </c>
      <c r="T86" s="14" t="s">
        <v>43</v>
      </c>
      <c r="U86" s="14">
        <v>0</v>
      </c>
      <c r="V86" s="14" t="s">
        <v>43</v>
      </c>
      <c r="W86" s="14">
        <v>0</v>
      </c>
      <c r="X86" s="14" t="s">
        <v>43</v>
      </c>
      <c r="Y86" s="14">
        <v>1</v>
      </c>
      <c r="Z86" s="14" t="s">
        <v>43</v>
      </c>
      <c r="AA86" s="14">
        <v>1</v>
      </c>
      <c r="AB86" s="58">
        <v>0.99307658866420701</v>
      </c>
      <c r="AC86" s="58">
        <v>0.85408775981524299</v>
      </c>
      <c r="AD86" s="58">
        <v>0.29999983527395002</v>
      </c>
      <c r="AE86" s="54">
        <f t="shared" si="2"/>
        <v>0.51037390528133064</v>
      </c>
      <c r="AF86" s="71" t="s">
        <v>292</v>
      </c>
    </row>
    <row r="87" spans="1:32" x14ac:dyDescent="0.35">
      <c r="A87" s="77" t="s">
        <v>200</v>
      </c>
      <c r="B87" s="14" t="s">
        <v>201</v>
      </c>
      <c r="C87" s="14">
        <v>-71.191850509559004</v>
      </c>
      <c r="D87" s="14">
        <v>42.216893044211297</v>
      </c>
      <c r="E87" s="14" t="s">
        <v>88</v>
      </c>
      <c r="F87" s="14" t="s">
        <v>195</v>
      </c>
      <c r="G87" s="14" t="s">
        <v>202</v>
      </c>
      <c r="H87" s="14" t="s">
        <v>38</v>
      </c>
      <c r="I87" s="14">
        <v>0</v>
      </c>
      <c r="J87" s="14" t="s">
        <v>51</v>
      </c>
      <c r="K87" s="14">
        <v>0.8</v>
      </c>
      <c r="L87" s="14" t="s">
        <v>34</v>
      </c>
      <c r="M87" s="14">
        <v>0</v>
      </c>
      <c r="N87" s="14" t="s">
        <v>32</v>
      </c>
      <c r="O87" s="14">
        <v>0.5</v>
      </c>
      <c r="P87" s="14" t="s">
        <v>31</v>
      </c>
      <c r="Q87" s="14">
        <v>1</v>
      </c>
      <c r="R87" s="14" t="s">
        <v>52</v>
      </c>
      <c r="S87" s="14">
        <v>0</v>
      </c>
      <c r="T87" s="14" t="s">
        <v>41</v>
      </c>
      <c r="U87" s="48">
        <v>0</v>
      </c>
      <c r="V87" s="14" t="s">
        <v>41</v>
      </c>
      <c r="W87" s="48">
        <v>0</v>
      </c>
      <c r="X87" s="14" t="s">
        <v>47</v>
      </c>
      <c r="Y87" s="14">
        <v>0.5</v>
      </c>
      <c r="Z87" s="14" t="s">
        <v>43</v>
      </c>
      <c r="AA87" s="14">
        <v>1</v>
      </c>
      <c r="AB87" s="58">
        <v>0.56135420559976201</v>
      </c>
      <c r="AC87" s="58">
        <v>0.90571115774108202</v>
      </c>
      <c r="AD87" s="58">
        <v>1</v>
      </c>
      <c r="AE87" s="54">
        <f t="shared" si="2"/>
        <v>0.51044742078953631</v>
      </c>
      <c r="AF87" s="71" t="s">
        <v>292</v>
      </c>
    </row>
    <row r="88" spans="1:32" x14ac:dyDescent="0.35">
      <c r="A88" s="77" t="s">
        <v>203</v>
      </c>
      <c r="B88" s="14" t="s">
        <v>204</v>
      </c>
      <c r="C88" s="14">
        <v>-71.190548461837096</v>
      </c>
      <c r="D88" s="14">
        <v>42.215718685584903</v>
      </c>
      <c r="E88" s="14" t="s">
        <v>73</v>
      </c>
      <c r="F88" s="14" t="s">
        <v>195</v>
      </c>
      <c r="G88" s="14" t="s">
        <v>202</v>
      </c>
      <c r="H88" s="14" t="s">
        <v>38</v>
      </c>
      <c r="I88" s="14">
        <v>0</v>
      </c>
      <c r="J88" s="14" t="s">
        <v>43</v>
      </c>
      <c r="K88" s="14">
        <v>1</v>
      </c>
      <c r="L88" s="14" t="s">
        <v>34</v>
      </c>
      <c r="M88" s="14">
        <v>0</v>
      </c>
      <c r="N88" s="14" t="s">
        <v>31</v>
      </c>
      <c r="O88" s="14">
        <v>1</v>
      </c>
      <c r="P88" s="14" t="s">
        <v>31</v>
      </c>
      <c r="Q88" s="14">
        <v>1</v>
      </c>
      <c r="R88" s="14" t="s">
        <v>53</v>
      </c>
      <c r="S88" s="14">
        <v>0.8</v>
      </c>
      <c r="T88" s="14" t="s">
        <v>43</v>
      </c>
      <c r="U88" s="14">
        <v>0</v>
      </c>
      <c r="V88" s="14" t="s">
        <v>43</v>
      </c>
      <c r="W88" s="14">
        <v>0</v>
      </c>
      <c r="X88" s="14" t="s">
        <v>43</v>
      </c>
      <c r="Y88" s="14">
        <v>1</v>
      </c>
      <c r="Z88" s="14" t="s">
        <v>43</v>
      </c>
      <c r="AA88" s="14">
        <v>1</v>
      </c>
      <c r="AB88" s="58">
        <v>1.8755937807512599E-2</v>
      </c>
      <c r="AC88" s="58">
        <v>0.71531791907514497</v>
      </c>
      <c r="AD88" s="58">
        <v>0.29999983527395002</v>
      </c>
      <c r="AE88" s="54">
        <f t="shared" si="2"/>
        <v>0.50426458860347823</v>
      </c>
      <c r="AF88" s="71" t="s">
        <v>292</v>
      </c>
    </row>
    <row r="89" spans="1:32" x14ac:dyDescent="0.35">
      <c r="A89" s="77" t="s">
        <v>203</v>
      </c>
      <c r="B89" s="14" t="s">
        <v>204</v>
      </c>
      <c r="C89" s="14">
        <v>-71.190548461837096</v>
      </c>
      <c r="D89" s="14">
        <v>42.215718685584903</v>
      </c>
      <c r="E89" s="14" t="s">
        <v>73</v>
      </c>
      <c r="F89" s="14" t="s">
        <v>195</v>
      </c>
      <c r="G89" s="14" t="s">
        <v>202</v>
      </c>
      <c r="H89" s="14" t="s">
        <v>38</v>
      </c>
      <c r="I89" s="14">
        <v>0</v>
      </c>
      <c r="J89" s="14" t="s">
        <v>43</v>
      </c>
      <c r="K89" s="14">
        <v>1</v>
      </c>
      <c r="L89" s="14" t="s">
        <v>34</v>
      </c>
      <c r="M89" s="14">
        <v>0</v>
      </c>
      <c r="N89" s="14" t="s">
        <v>31</v>
      </c>
      <c r="O89" s="14">
        <v>1</v>
      </c>
      <c r="P89" s="14" t="s">
        <v>31</v>
      </c>
      <c r="Q89" s="14">
        <v>1</v>
      </c>
      <c r="R89" s="14" t="s">
        <v>53</v>
      </c>
      <c r="S89" s="14">
        <v>0.8</v>
      </c>
      <c r="T89" s="14" t="s">
        <v>43</v>
      </c>
      <c r="U89" s="14">
        <v>0</v>
      </c>
      <c r="V89" s="14" t="s">
        <v>43</v>
      </c>
      <c r="W89" s="14">
        <v>0</v>
      </c>
      <c r="X89" s="14" t="s">
        <v>43</v>
      </c>
      <c r="Y89" s="14">
        <v>1</v>
      </c>
      <c r="Z89" s="14" t="s">
        <v>43</v>
      </c>
      <c r="AA89" s="14">
        <v>1</v>
      </c>
      <c r="AB89" s="58">
        <v>2.1819525072617099E-2</v>
      </c>
      <c r="AC89" s="58">
        <v>0.71531791907514497</v>
      </c>
      <c r="AD89" s="58">
        <v>0.35969141188784898</v>
      </c>
      <c r="AE89" s="54">
        <f t="shared" si="2"/>
        <v>0.51403423897610134</v>
      </c>
      <c r="AF89" s="71" t="s">
        <v>292</v>
      </c>
    </row>
    <row r="90" spans="1:32" x14ac:dyDescent="0.35">
      <c r="A90" s="84" t="s">
        <v>323</v>
      </c>
      <c r="B90" s="85" t="s">
        <v>324</v>
      </c>
      <c r="C90" s="86">
        <v>-71.209089063704795</v>
      </c>
      <c r="D90" s="86">
        <v>42.151765830811101</v>
      </c>
      <c r="E90" s="85" t="s">
        <v>253</v>
      </c>
      <c r="F90" s="85" t="s">
        <v>304</v>
      </c>
      <c r="G90" s="85" t="s">
        <v>213</v>
      </c>
      <c r="H90" s="85" t="s">
        <v>42</v>
      </c>
      <c r="I90" s="85">
        <v>0</v>
      </c>
      <c r="J90" s="85" t="s">
        <v>34</v>
      </c>
      <c r="K90" s="85">
        <v>0</v>
      </c>
      <c r="L90" s="85" t="s">
        <v>34</v>
      </c>
      <c r="M90" s="85">
        <v>0</v>
      </c>
      <c r="N90" s="85" t="s">
        <v>33</v>
      </c>
      <c r="O90" s="85">
        <v>0</v>
      </c>
      <c r="P90" s="85" t="s">
        <v>30</v>
      </c>
      <c r="Q90" s="85">
        <v>0</v>
      </c>
      <c r="R90" s="85" t="s">
        <v>43</v>
      </c>
      <c r="S90" s="85">
        <v>1</v>
      </c>
      <c r="T90" s="85" t="s">
        <v>54</v>
      </c>
      <c r="U90" s="85">
        <v>1</v>
      </c>
      <c r="V90" s="85">
        <v>1</v>
      </c>
      <c r="W90" s="85">
        <v>1</v>
      </c>
      <c r="X90" s="85" t="s">
        <v>47</v>
      </c>
      <c r="Y90" s="85">
        <v>0.5</v>
      </c>
      <c r="Z90" s="85" t="s">
        <v>43</v>
      </c>
      <c r="AA90" s="85">
        <v>1</v>
      </c>
      <c r="AB90" s="87">
        <v>0.66638560099999999</v>
      </c>
      <c r="AC90" s="87">
        <v>0.921581769</v>
      </c>
      <c r="AD90" s="87">
        <v>1</v>
      </c>
      <c r="AE90" s="54">
        <f t="shared" si="2"/>
        <v>0.48562323085699999</v>
      </c>
      <c r="AF90" s="71" t="s">
        <v>292</v>
      </c>
    </row>
    <row r="91" spans="1:32" x14ac:dyDescent="0.35">
      <c r="A91" s="84" t="s">
        <v>323</v>
      </c>
      <c r="B91" s="85" t="s">
        <v>324</v>
      </c>
      <c r="C91" s="86">
        <v>-71.209089063704795</v>
      </c>
      <c r="D91" s="86">
        <v>42.151765830811101</v>
      </c>
      <c r="E91" s="85" t="s">
        <v>253</v>
      </c>
      <c r="F91" s="85" t="s">
        <v>304</v>
      </c>
      <c r="G91" s="85" t="s">
        <v>213</v>
      </c>
      <c r="H91" s="85" t="s">
        <v>42</v>
      </c>
      <c r="I91" s="85">
        <v>0</v>
      </c>
      <c r="J91" s="85" t="s">
        <v>43</v>
      </c>
      <c r="K91" s="85">
        <v>1</v>
      </c>
      <c r="L91" s="85" t="s">
        <v>34</v>
      </c>
      <c r="M91" s="85">
        <v>0</v>
      </c>
      <c r="N91" s="85" t="s">
        <v>33</v>
      </c>
      <c r="O91" s="85">
        <v>0</v>
      </c>
      <c r="P91" s="85" t="s">
        <v>31</v>
      </c>
      <c r="Q91" s="85">
        <v>1</v>
      </c>
      <c r="R91" s="85" t="s">
        <v>43</v>
      </c>
      <c r="S91" s="85">
        <v>1</v>
      </c>
      <c r="T91" s="85" t="s">
        <v>43</v>
      </c>
      <c r="U91" s="85">
        <v>0</v>
      </c>
      <c r="V91" s="85" t="s">
        <v>43</v>
      </c>
      <c r="W91" s="85">
        <v>0</v>
      </c>
      <c r="X91" s="85" t="s">
        <v>47</v>
      </c>
      <c r="Y91" s="85">
        <v>0.5</v>
      </c>
      <c r="Z91" s="85" t="s">
        <v>43</v>
      </c>
      <c r="AA91" s="85">
        <v>1</v>
      </c>
      <c r="AB91" s="87">
        <v>0.71933805200000001</v>
      </c>
      <c r="AC91" s="87">
        <v>0.921581769</v>
      </c>
      <c r="AD91" s="87">
        <v>1</v>
      </c>
      <c r="AE91" s="54">
        <f t="shared" si="2"/>
        <v>0.57637675830900004</v>
      </c>
      <c r="AF91" s="71" t="s">
        <v>292</v>
      </c>
    </row>
    <row r="92" spans="1:32" x14ac:dyDescent="0.35">
      <c r="A92" s="84" t="s">
        <v>308</v>
      </c>
      <c r="B92" s="85" t="s">
        <v>309</v>
      </c>
      <c r="C92" s="86">
        <v>-71.205839842341305</v>
      </c>
      <c r="D92" s="86">
        <v>42.160213820120703</v>
      </c>
      <c r="E92" s="85" t="s">
        <v>253</v>
      </c>
      <c r="F92" s="85" t="s">
        <v>304</v>
      </c>
      <c r="G92" s="85" t="s">
        <v>310</v>
      </c>
      <c r="H92" s="85" t="s">
        <v>38</v>
      </c>
      <c r="I92" s="85">
        <v>0</v>
      </c>
      <c r="J92" s="85" t="s">
        <v>43</v>
      </c>
      <c r="K92" s="85">
        <v>1</v>
      </c>
      <c r="L92" s="85" t="s">
        <v>35</v>
      </c>
      <c r="M92" s="85">
        <v>0.5</v>
      </c>
      <c r="N92" s="85" t="s">
        <v>33</v>
      </c>
      <c r="O92" s="85">
        <v>0</v>
      </c>
      <c r="P92" s="85" t="s">
        <v>283</v>
      </c>
      <c r="Q92" s="85">
        <v>0</v>
      </c>
      <c r="R92" s="85" t="s">
        <v>43</v>
      </c>
      <c r="S92" s="85">
        <v>1</v>
      </c>
      <c r="T92" s="85" t="s">
        <v>43</v>
      </c>
      <c r="U92" s="85">
        <v>0</v>
      </c>
      <c r="V92" s="85" t="s">
        <v>43</v>
      </c>
      <c r="W92" s="85">
        <v>0</v>
      </c>
      <c r="X92" s="85" t="s">
        <v>47</v>
      </c>
      <c r="Y92" s="85">
        <v>0.5</v>
      </c>
      <c r="Z92" s="85" t="s">
        <v>43</v>
      </c>
      <c r="AA92" s="85">
        <v>1</v>
      </c>
      <c r="AB92" s="87">
        <v>0.36743682999999999</v>
      </c>
      <c r="AC92" s="87">
        <v>0.73155709300000005</v>
      </c>
      <c r="AD92" s="87">
        <v>1</v>
      </c>
      <c r="AE92" s="54">
        <f t="shared" si="2"/>
        <v>0.51452678434499999</v>
      </c>
      <c r="AF92" s="71" t="s">
        <v>292</v>
      </c>
    </row>
    <row r="93" spans="1:32" x14ac:dyDescent="0.35">
      <c r="A93" s="76" t="s">
        <v>226</v>
      </c>
      <c r="B93" s="16" t="s">
        <v>227</v>
      </c>
      <c r="C93" s="16">
        <v>-71.263974499566999</v>
      </c>
      <c r="D93" s="16">
        <v>42.2111367436842</v>
      </c>
      <c r="E93" s="16" t="s">
        <v>216</v>
      </c>
      <c r="F93" s="16" t="s">
        <v>217</v>
      </c>
      <c r="G93" s="16" t="s">
        <v>93</v>
      </c>
      <c r="H93" s="16" t="s">
        <v>38</v>
      </c>
      <c r="I93" s="16">
        <v>0</v>
      </c>
      <c r="J93" s="16" t="s">
        <v>35</v>
      </c>
      <c r="K93" s="16">
        <v>0.5</v>
      </c>
      <c r="L93" s="16" t="s">
        <v>34</v>
      </c>
      <c r="M93" s="16">
        <v>0</v>
      </c>
      <c r="N93" s="16" t="s">
        <v>33</v>
      </c>
      <c r="O93" s="16">
        <v>0</v>
      </c>
      <c r="P93" s="16" t="s">
        <v>283</v>
      </c>
      <c r="Q93" s="16">
        <v>0</v>
      </c>
      <c r="R93" s="16" t="s">
        <v>43</v>
      </c>
      <c r="S93" s="16">
        <v>1</v>
      </c>
      <c r="T93" s="16" t="s">
        <v>43</v>
      </c>
      <c r="U93" s="16">
        <v>0</v>
      </c>
      <c r="V93" s="16" t="s">
        <v>43</v>
      </c>
      <c r="W93" s="16">
        <v>0</v>
      </c>
      <c r="X93" s="16" t="s">
        <v>43</v>
      </c>
      <c r="Y93" s="16">
        <v>1</v>
      </c>
      <c r="Z93" s="16" t="s">
        <v>43</v>
      </c>
      <c r="AA93" s="16">
        <v>1</v>
      </c>
      <c r="AB93" s="57">
        <v>0.28651099461998802</v>
      </c>
      <c r="AC93" s="57">
        <v>0.61992786293958502</v>
      </c>
      <c r="AD93" s="57">
        <v>1</v>
      </c>
      <c r="AE93" s="54">
        <f t="shared" si="2"/>
        <v>0.41129532555252069</v>
      </c>
      <c r="AF93" s="71" t="s">
        <v>292</v>
      </c>
    </row>
    <row r="94" spans="1:32" x14ac:dyDescent="0.35">
      <c r="A94" s="74" t="s">
        <v>231</v>
      </c>
      <c r="B94" s="18" t="s">
        <v>232</v>
      </c>
      <c r="C94" s="18">
        <v>-71.274947960614696</v>
      </c>
      <c r="D94" s="18">
        <v>42.199056221920202</v>
      </c>
      <c r="E94" s="18" t="s">
        <v>233</v>
      </c>
      <c r="F94" s="18" t="s">
        <v>234</v>
      </c>
      <c r="G94" s="18" t="s">
        <v>235</v>
      </c>
      <c r="H94" s="18" t="s">
        <v>38</v>
      </c>
      <c r="I94" s="18">
        <v>0</v>
      </c>
      <c r="J94" s="18" t="s">
        <v>34</v>
      </c>
      <c r="K94" s="18">
        <v>0</v>
      </c>
      <c r="L94" s="18" t="s">
        <v>34</v>
      </c>
      <c r="M94" s="18">
        <v>0</v>
      </c>
      <c r="N94" s="18" t="s">
        <v>32</v>
      </c>
      <c r="O94" s="18">
        <v>0.5</v>
      </c>
      <c r="P94" s="18" t="s">
        <v>283</v>
      </c>
      <c r="Q94" s="18">
        <v>0</v>
      </c>
      <c r="R94" s="18" t="s">
        <v>43</v>
      </c>
      <c r="S94" s="18">
        <v>1</v>
      </c>
      <c r="T94" s="18" t="s">
        <v>54</v>
      </c>
      <c r="U94" s="18">
        <v>1</v>
      </c>
      <c r="V94" s="18" t="s">
        <v>41</v>
      </c>
      <c r="W94" s="50">
        <v>0</v>
      </c>
      <c r="X94" s="18" t="s">
        <v>47</v>
      </c>
      <c r="Y94" s="18">
        <v>0.5</v>
      </c>
      <c r="Z94" s="18" t="s">
        <v>46</v>
      </c>
      <c r="AA94" s="18">
        <v>1</v>
      </c>
      <c r="AB94" s="61">
        <v>0.14318643856526</v>
      </c>
      <c r="AC94" s="61">
        <v>0.67073170731707299</v>
      </c>
      <c r="AD94" s="61">
        <v>1</v>
      </c>
      <c r="AE94" s="54">
        <f t="shared" si="2"/>
        <v>0.43112862163466181</v>
      </c>
      <c r="AF94" s="71" t="s">
        <v>292</v>
      </c>
    </row>
    <row r="95" spans="1:32" x14ac:dyDescent="0.35">
      <c r="A95" s="74" t="s">
        <v>241</v>
      </c>
      <c r="B95" s="18" t="s">
        <v>242</v>
      </c>
      <c r="C95" s="18">
        <v>-71.279548379524499</v>
      </c>
      <c r="D95" s="18">
        <v>42.193653866522197</v>
      </c>
      <c r="E95" s="18" t="s">
        <v>239</v>
      </c>
      <c r="F95" s="18" t="s">
        <v>234</v>
      </c>
      <c r="G95" s="18" t="s">
        <v>240</v>
      </c>
      <c r="H95" s="19" t="s">
        <v>39</v>
      </c>
      <c r="I95" s="19">
        <v>1</v>
      </c>
      <c r="J95" s="19" t="s">
        <v>43</v>
      </c>
      <c r="K95" s="19">
        <v>1</v>
      </c>
      <c r="L95" s="18" t="s">
        <v>34</v>
      </c>
      <c r="M95" s="18">
        <v>0</v>
      </c>
      <c r="N95" s="19" t="s">
        <v>33</v>
      </c>
      <c r="O95" s="19">
        <v>0</v>
      </c>
      <c r="P95" s="19" t="s">
        <v>283</v>
      </c>
      <c r="Q95" s="19">
        <v>0</v>
      </c>
      <c r="R95" s="18" t="s">
        <v>43</v>
      </c>
      <c r="S95" s="18">
        <v>1</v>
      </c>
      <c r="T95" s="19" t="s">
        <v>43</v>
      </c>
      <c r="U95" s="19">
        <v>0</v>
      </c>
      <c r="V95" s="19" t="s">
        <v>43</v>
      </c>
      <c r="W95" s="19">
        <v>0</v>
      </c>
      <c r="X95" s="18" t="s">
        <v>43</v>
      </c>
      <c r="Y95" s="18">
        <v>1</v>
      </c>
      <c r="Z95" s="19" t="s">
        <v>43</v>
      </c>
      <c r="AA95" s="19">
        <v>1</v>
      </c>
      <c r="AB95" s="61">
        <v>4.7104139625972E-2</v>
      </c>
      <c r="AC95" s="61">
        <v>0.46994082840236701</v>
      </c>
      <c r="AD95" s="61">
        <v>1</v>
      </c>
      <c r="AE95" s="54">
        <f t="shared" si="2"/>
        <v>0.54759675253865703</v>
      </c>
      <c r="AF95" s="71" t="s">
        <v>292</v>
      </c>
    </row>
    <row r="96" spans="1:32" x14ac:dyDescent="0.35">
      <c r="A96" s="74" t="s">
        <v>241</v>
      </c>
      <c r="B96" s="18" t="s">
        <v>242</v>
      </c>
      <c r="C96" s="18">
        <v>-71.279548379524499</v>
      </c>
      <c r="D96" s="18">
        <v>42.193653866522197</v>
      </c>
      <c r="E96" s="18" t="s">
        <v>239</v>
      </c>
      <c r="F96" s="18" t="s">
        <v>234</v>
      </c>
      <c r="G96" s="18" t="s">
        <v>240</v>
      </c>
      <c r="H96" s="19" t="s">
        <v>39</v>
      </c>
      <c r="I96" s="19">
        <v>1</v>
      </c>
      <c r="J96" s="19" t="s">
        <v>43</v>
      </c>
      <c r="K96" s="19">
        <v>1</v>
      </c>
      <c r="L96" s="18" t="s">
        <v>34</v>
      </c>
      <c r="M96" s="18">
        <v>0</v>
      </c>
      <c r="N96" s="19" t="s">
        <v>33</v>
      </c>
      <c r="O96" s="19">
        <v>0</v>
      </c>
      <c r="P96" s="19" t="s">
        <v>283</v>
      </c>
      <c r="Q96" s="19">
        <v>0</v>
      </c>
      <c r="R96" s="18" t="s">
        <v>43</v>
      </c>
      <c r="S96" s="18">
        <v>1</v>
      </c>
      <c r="T96" s="19" t="s">
        <v>43</v>
      </c>
      <c r="U96" s="19">
        <v>0</v>
      </c>
      <c r="V96" s="19" t="s">
        <v>43</v>
      </c>
      <c r="W96" s="19">
        <v>0</v>
      </c>
      <c r="X96" s="18" t="s">
        <v>43</v>
      </c>
      <c r="Y96" s="18">
        <v>1</v>
      </c>
      <c r="Z96" s="19" t="s">
        <v>43</v>
      </c>
      <c r="AA96" s="19">
        <v>1</v>
      </c>
      <c r="AB96" s="61">
        <v>4.7104139625972E-2</v>
      </c>
      <c r="AC96" s="61">
        <v>0.48397454440266102</v>
      </c>
      <c r="AD96" s="61">
        <v>1</v>
      </c>
      <c r="AE96" s="54">
        <f t="shared" si="2"/>
        <v>0.54822826975867023</v>
      </c>
      <c r="AF96" s="71" t="s">
        <v>292</v>
      </c>
    </row>
    <row r="97" spans="1:35" x14ac:dyDescent="0.35">
      <c r="A97" s="74" t="s">
        <v>241</v>
      </c>
      <c r="B97" s="18" t="s">
        <v>242</v>
      </c>
      <c r="C97" s="18">
        <v>-71.279548379524499</v>
      </c>
      <c r="D97" s="18">
        <v>42.193653866522197</v>
      </c>
      <c r="E97" s="18" t="s">
        <v>239</v>
      </c>
      <c r="F97" s="18" t="s">
        <v>234</v>
      </c>
      <c r="G97" s="18" t="s">
        <v>240</v>
      </c>
      <c r="H97" s="18" t="s">
        <v>39</v>
      </c>
      <c r="I97" s="18">
        <v>1</v>
      </c>
      <c r="J97" s="18" t="s">
        <v>43</v>
      </c>
      <c r="K97" s="18">
        <v>1</v>
      </c>
      <c r="L97" s="18" t="s">
        <v>34</v>
      </c>
      <c r="M97" s="18">
        <v>0</v>
      </c>
      <c r="N97" s="18" t="s">
        <v>33</v>
      </c>
      <c r="O97" s="18">
        <v>0</v>
      </c>
      <c r="P97" s="18" t="s">
        <v>283</v>
      </c>
      <c r="Q97" s="18">
        <v>0</v>
      </c>
      <c r="R97" s="18" t="s">
        <v>43</v>
      </c>
      <c r="S97" s="18">
        <v>1</v>
      </c>
      <c r="T97" s="19" t="s">
        <v>43</v>
      </c>
      <c r="U97" s="19">
        <v>0</v>
      </c>
      <c r="V97" s="18" t="s">
        <v>43</v>
      </c>
      <c r="W97" s="18">
        <v>0</v>
      </c>
      <c r="X97" s="18" t="s">
        <v>43</v>
      </c>
      <c r="Y97" s="18">
        <v>1</v>
      </c>
      <c r="Z97" s="18" t="s">
        <v>43</v>
      </c>
      <c r="AA97" s="18">
        <v>1</v>
      </c>
      <c r="AB97" s="61">
        <v>5.8700127796476903E-2</v>
      </c>
      <c r="AC97" s="61">
        <v>0.55000000000000004</v>
      </c>
      <c r="AD97" s="61">
        <v>1</v>
      </c>
      <c r="AE97" s="54">
        <f t="shared" si="2"/>
        <v>0.5518024066454168</v>
      </c>
      <c r="AF97" s="71" t="s">
        <v>292</v>
      </c>
    </row>
    <row r="98" spans="1:35" x14ac:dyDescent="0.35">
      <c r="A98" s="70" t="s">
        <v>127</v>
      </c>
      <c r="B98" s="11" t="s">
        <v>128</v>
      </c>
      <c r="C98" s="11">
        <v>-71.113883738623002</v>
      </c>
      <c r="D98" s="11">
        <v>42.190477682498397</v>
      </c>
      <c r="E98" s="11" t="s">
        <v>120</v>
      </c>
      <c r="F98" s="11" t="s">
        <v>121</v>
      </c>
      <c r="G98" s="11" t="s">
        <v>122</v>
      </c>
      <c r="H98" s="11" t="s">
        <v>39</v>
      </c>
      <c r="I98" s="11">
        <v>1</v>
      </c>
      <c r="J98" s="11" t="s">
        <v>43</v>
      </c>
      <c r="K98" s="11">
        <v>1</v>
      </c>
      <c r="L98" s="11" t="s">
        <v>37</v>
      </c>
      <c r="M98" s="11">
        <v>1</v>
      </c>
      <c r="N98" s="11" t="s">
        <v>31</v>
      </c>
      <c r="O98" s="11">
        <v>1</v>
      </c>
      <c r="P98" s="11" t="s">
        <v>31</v>
      </c>
      <c r="Q98" s="11">
        <v>1</v>
      </c>
      <c r="R98" s="11" t="s">
        <v>43</v>
      </c>
      <c r="S98" s="11">
        <v>1</v>
      </c>
      <c r="T98" s="11" t="s">
        <v>54</v>
      </c>
      <c r="U98" s="11">
        <v>1</v>
      </c>
      <c r="V98" s="11">
        <v>1</v>
      </c>
      <c r="W98" s="11">
        <v>1</v>
      </c>
      <c r="X98" s="11" t="s">
        <v>43</v>
      </c>
      <c r="Y98" s="11">
        <v>1</v>
      </c>
      <c r="Z98" s="11" t="s">
        <v>43</v>
      </c>
      <c r="AA98" s="11">
        <v>1</v>
      </c>
      <c r="AB98" s="59">
        <v>0.926718407999231</v>
      </c>
      <c r="AC98" s="59">
        <v>0.98693990231471695</v>
      </c>
      <c r="AD98" s="59">
        <v>1</v>
      </c>
      <c r="AE98" s="54">
        <f t="shared" si="2"/>
        <v>0.99560165282012247</v>
      </c>
      <c r="AF98" s="71" t="s">
        <v>299</v>
      </c>
    </row>
    <row r="99" spans="1:35" x14ac:dyDescent="0.35">
      <c r="A99" s="73" t="s">
        <v>94</v>
      </c>
      <c r="B99" s="10" t="s">
        <v>95</v>
      </c>
      <c r="C99" s="10">
        <v>-71.2410769046311</v>
      </c>
      <c r="D99" s="10">
        <v>42.211741465482703</v>
      </c>
      <c r="E99" s="10" t="s">
        <v>88</v>
      </c>
      <c r="F99" s="10" t="s">
        <v>92</v>
      </c>
      <c r="G99" s="10" t="s">
        <v>96</v>
      </c>
      <c r="H99" s="10" t="s">
        <v>38</v>
      </c>
      <c r="I99" s="10">
        <v>0</v>
      </c>
      <c r="J99" s="10" t="s">
        <v>43</v>
      </c>
      <c r="K99" s="10">
        <v>1</v>
      </c>
      <c r="L99" s="10" t="s">
        <v>34</v>
      </c>
      <c r="M99" s="10">
        <v>0</v>
      </c>
      <c r="N99" s="10" t="s">
        <v>33</v>
      </c>
      <c r="O99" s="10">
        <v>0</v>
      </c>
      <c r="P99" s="10" t="s">
        <v>283</v>
      </c>
      <c r="Q99" s="10">
        <v>0</v>
      </c>
      <c r="R99" s="10" t="s">
        <v>52</v>
      </c>
      <c r="S99" s="10">
        <v>0</v>
      </c>
      <c r="T99" s="10" t="s">
        <v>43</v>
      </c>
      <c r="U99" s="10">
        <v>0</v>
      </c>
      <c r="V99" s="10" t="s">
        <v>43</v>
      </c>
      <c r="W99" s="10">
        <v>0</v>
      </c>
      <c r="X99" s="10" t="s">
        <v>48</v>
      </c>
      <c r="Y99" s="10">
        <v>0</v>
      </c>
      <c r="Z99" s="10" t="s">
        <v>43</v>
      </c>
      <c r="AA99" s="10">
        <v>1</v>
      </c>
      <c r="AB99" s="56">
        <v>6.8349281317819796E-2</v>
      </c>
      <c r="AC99" s="56">
        <v>0.71531791907514497</v>
      </c>
      <c r="AD99" s="56">
        <v>0.18604632198701601</v>
      </c>
      <c r="AE99" s="54">
        <f t="shared" si="2"/>
        <v>0.23269692682681772</v>
      </c>
      <c r="AF99" s="71" t="s">
        <v>293</v>
      </c>
    </row>
    <row r="100" spans="1:35" x14ac:dyDescent="0.35">
      <c r="A100" s="70" t="s">
        <v>129</v>
      </c>
      <c r="B100" s="11" t="s">
        <v>130</v>
      </c>
      <c r="C100" s="11">
        <v>-71.1144922931352</v>
      </c>
      <c r="D100" s="11">
        <v>42.190181986831497</v>
      </c>
      <c r="E100" s="11" t="s">
        <v>120</v>
      </c>
      <c r="F100" s="11" t="s">
        <v>121</v>
      </c>
      <c r="G100" s="11" t="s">
        <v>122</v>
      </c>
      <c r="H100" s="11" t="s">
        <v>39</v>
      </c>
      <c r="I100" s="11">
        <v>1</v>
      </c>
      <c r="J100" s="11" t="s">
        <v>34</v>
      </c>
      <c r="K100" s="11">
        <v>0</v>
      </c>
      <c r="L100" s="11" t="s">
        <v>34</v>
      </c>
      <c r="M100" s="11">
        <v>0</v>
      </c>
      <c r="N100" s="11" t="s">
        <v>33</v>
      </c>
      <c r="O100" s="11">
        <v>0</v>
      </c>
      <c r="P100" s="11" t="s">
        <v>283</v>
      </c>
      <c r="Q100" s="11">
        <v>0</v>
      </c>
      <c r="R100" s="11" t="s">
        <v>53</v>
      </c>
      <c r="S100" s="11">
        <v>0.8</v>
      </c>
      <c r="T100" s="11" t="s">
        <v>55</v>
      </c>
      <c r="U100" s="11">
        <v>0.75</v>
      </c>
      <c r="V100" s="11" t="s">
        <v>43</v>
      </c>
      <c r="W100" s="11">
        <v>0</v>
      </c>
      <c r="X100" s="11" t="s">
        <v>47</v>
      </c>
      <c r="Y100" s="11">
        <v>0.5</v>
      </c>
      <c r="Z100" s="11" t="s">
        <v>43</v>
      </c>
      <c r="AA100" s="11">
        <v>1</v>
      </c>
      <c r="AB100" s="59">
        <v>0.99999997612158598</v>
      </c>
      <c r="AC100" s="59">
        <v>0.95517851071064297</v>
      </c>
      <c r="AD100" s="59">
        <v>0.18604632198701601</v>
      </c>
      <c r="AE100" s="54">
        <f t="shared" si="2"/>
        <v>0.37273648958021094</v>
      </c>
      <c r="AF100" s="71" t="s">
        <v>293</v>
      </c>
    </row>
    <row r="101" spans="1:35" x14ac:dyDescent="0.35">
      <c r="A101" s="74" t="s">
        <v>254</v>
      </c>
      <c r="B101" s="18" t="s">
        <v>255</v>
      </c>
      <c r="C101" s="18">
        <v>-71.263603606627001</v>
      </c>
      <c r="D101" s="18">
        <v>42.154060962184303</v>
      </c>
      <c r="E101" s="18" t="s">
        <v>253</v>
      </c>
      <c r="F101" s="18" t="s">
        <v>234</v>
      </c>
      <c r="G101" s="18" t="s">
        <v>70</v>
      </c>
      <c r="H101" s="18" t="s">
        <v>38</v>
      </c>
      <c r="I101" s="18">
        <v>0</v>
      </c>
      <c r="J101" s="18" t="s">
        <v>34</v>
      </c>
      <c r="K101" s="18">
        <v>0</v>
      </c>
      <c r="L101" s="18" t="s">
        <v>34</v>
      </c>
      <c r="M101" s="18">
        <v>0</v>
      </c>
      <c r="N101" s="18" t="s">
        <v>33</v>
      </c>
      <c r="O101" s="18">
        <v>0</v>
      </c>
      <c r="P101" s="18" t="s">
        <v>283</v>
      </c>
      <c r="Q101" s="18">
        <v>0</v>
      </c>
      <c r="R101" s="18" t="s">
        <v>53</v>
      </c>
      <c r="S101" s="18">
        <v>0.8</v>
      </c>
      <c r="T101" s="18" t="s">
        <v>43</v>
      </c>
      <c r="U101" s="18">
        <v>0</v>
      </c>
      <c r="V101" s="18" t="s">
        <v>43</v>
      </c>
      <c r="W101" s="18">
        <v>0</v>
      </c>
      <c r="X101" s="18" t="s">
        <v>43</v>
      </c>
      <c r="Y101" s="18">
        <v>1</v>
      </c>
      <c r="Z101" s="18" t="s">
        <v>43</v>
      </c>
      <c r="AA101" s="18">
        <v>1</v>
      </c>
      <c r="AB101" s="61">
        <v>0.856751213446592</v>
      </c>
      <c r="AC101" s="61">
        <v>0.84452975047984702</v>
      </c>
      <c r="AD101" s="61">
        <v>1</v>
      </c>
      <c r="AE101" s="54">
        <f t="shared" si="2"/>
        <v>0.36935490187081588</v>
      </c>
      <c r="AF101" s="71" t="s">
        <v>293</v>
      </c>
      <c r="AH101" s="37" t="s">
        <v>294</v>
      </c>
      <c r="AI101" s="37">
        <v>0</v>
      </c>
    </row>
    <row r="102" spans="1:35" x14ac:dyDescent="0.35">
      <c r="A102" s="70" t="s">
        <v>145</v>
      </c>
      <c r="B102" s="11" t="s">
        <v>146</v>
      </c>
      <c r="C102" s="11">
        <v>-71.128901172944595</v>
      </c>
      <c r="D102" s="11">
        <v>42.191477983080297</v>
      </c>
      <c r="E102" s="11" t="s">
        <v>120</v>
      </c>
      <c r="F102" s="11" t="s">
        <v>121</v>
      </c>
      <c r="G102" s="11" t="s">
        <v>70</v>
      </c>
      <c r="H102" s="11" t="s">
        <v>40</v>
      </c>
      <c r="I102" s="11">
        <v>1</v>
      </c>
      <c r="J102" s="11" t="s">
        <v>43</v>
      </c>
      <c r="K102" s="11">
        <v>1</v>
      </c>
      <c r="L102" s="40"/>
      <c r="M102" s="40" t="s">
        <v>286</v>
      </c>
      <c r="N102" s="11" t="s">
        <v>31</v>
      </c>
      <c r="O102" s="11">
        <v>1</v>
      </c>
      <c r="P102" s="11" t="s">
        <v>283</v>
      </c>
      <c r="Q102" s="11">
        <v>0</v>
      </c>
      <c r="R102" s="11" t="s">
        <v>43</v>
      </c>
      <c r="S102" s="11">
        <v>1</v>
      </c>
      <c r="T102" s="26" t="s">
        <v>43</v>
      </c>
      <c r="U102" s="26">
        <v>0</v>
      </c>
      <c r="V102" s="11" t="s">
        <v>43</v>
      </c>
      <c r="W102" s="11">
        <v>0</v>
      </c>
      <c r="X102" s="11" t="s">
        <v>43</v>
      </c>
      <c r="Y102" s="11">
        <v>1</v>
      </c>
      <c r="Z102" s="11" t="s">
        <v>43</v>
      </c>
      <c r="AA102" s="11">
        <v>1</v>
      </c>
      <c r="AB102" s="59">
        <v>0.114320452557941</v>
      </c>
      <c r="AC102" s="59">
        <v>0.49773755656108598</v>
      </c>
      <c r="AD102" s="59">
        <v>1</v>
      </c>
      <c r="AE102" s="60" t="e">
        <f>SUM(I102*0.088,K102*0.135,M102*0.09,O102*0.082,Q102*0.08,S102*0.071,U102*0.07,W102*0.057,Y102*0.037,AA102*0.032)</f>
        <v>#VALUE!</v>
      </c>
      <c r="AF102" s="71"/>
    </row>
    <row r="103" spans="1:35" ht="15" thickBot="1" x14ac:dyDescent="0.4">
      <c r="A103" s="88" t="s">
        <v>147</v>
      </c>
      <c r="B103" s="89" t="s">
        <v>148</v>
      </c>
      <c r="C103" s="89">
        <v>-71.129871019638699</v>
      </c>
      <c r="D103" s="89">
        <v>42.193431949683102</v>
      </c>
      <c r="E103" s="89" t="s">
        <v>120</v>
      </c>
      <c r="F103" s="89" t="s">
        <v>121</v>
      </c>
      <c r="G103" s="89" t="s">
        <v>70</v>
      </c>
      <c r="H103" s="89" t="s">
        <v>39</v>
      </c>
      <c r="I103" s="89">
        <v>1</v>
      </c>
      <c r="J103" s="89" t="s">
        <v>43</v>
      </c>
      <c r="K103" s="89">
        <v>1</v>
      </c>
      <c r="L103" s="90"/>
      <c r="M103" s="90" t="s">
        <v>286</v>
      </c>
      <c r="N103" s="89" t="s">
        <v>31</v>
      </c>
      <c r="O103" s="89">
        <v>1</v>
      </c>
      <c r="P103" s="89" t="s">
        <v>283</v>
      </c>
      <c r="Q103" s="89">
        <v>0</v>
      </c>
      <c r="R103" s="89" t="s">
        <v>43</v>
      </c>
      <c r="S103" s="89">
        <v>1</v>
      </c>
      <c r="T103" s="91" t="s">
        <v>43</v>
      </c>
      <c r="U103" s="91">
        <v>0</v>
      </c>
      <c r="V103" s="89" t="s">
        <v>43</v>
      </c>
      <c r="W103" s="89">
        <v>0</v>
      </c>
      <c r="X103" s="89" t="s">
        <v>43</v>
      </c>
      <c r="Y103" s="89">
        <v>1</v>
      </c>
      <c r="Z103" s="89" t="s">
        <v>43</v>
      </c>
      <c r="AA103" s="89">
        <v>1</v>
      </c>
      <c r="AB103" s="92">
        <v>0.64944830279715904</v>
      </c>
      <c r="AC103" s="92">
        <v>0.76153846153846105</v>
      </c>
      <c r="AD103" s="92">
        <v>1</v>
      </c>
      <c r="AE103" s="93" t="e">
        <f>SUM(I103*0.088,K103*0.135,M103*0.09,O103*0.082,Q103*0.08,S103*0.071,U103*0.07,W103*0.057,Y103*0.037,AA103*0.032)</f>
        <v>#VALUE!</v>
      </c>
      <c r="AF103" s="79"/>
    </row>
  </sheetData>
  <sortState xmlns:xlrd2="http://schemas.microsoft.com/office/spreadsheetml/2017/richdata2" ref="A2:AF103">
    <sortCondition ref="AF2:AF10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3"/>
  <sheetViews>
    <sheetView workbookViewId="0">
      <pane ySplit="1" topLeftCell="A11" activePane="bottomLeft" state="frozen"/>
      <selection pane="bottomLeft" activeCell="T2" sqref="T2"/>
    </sheetView>
  </sheetViews>
  <sheetFormatPr defaultColWidth="8.90625" defaultRowHeight="14.5" x14ac:dyDescent="0.35"/>
  <cols>
    <col min="1" max="1" width="8.90625" style="27"/>
    <col min="2" max="2" width="13.36328125" style="27" customWidth="1"/>
    <col min="3" max="3" width="8.90625" style="27"/>
    <col min="4" max="4" width="19" style="23" customWidth="1"/>
    <col min="5" max="5" width="8.36328125" style="23" customWidth="1"/>
    <col min="6" max="6" width="12.6328125" style="23" customWidth="1"/>
    <col min="7" max="7" width="12" style="23" customWidth="1"/>
    <col min="8" max="8" width="12.6328125" style="23" customWidth="1"/>
    <col min="9" max="9" width="15.453125" style="23" customWidth="1"/>
    <col min="10" max="10" width="17" style="23" customWidth="1"/>
    <col min="11" max="11" width="15.54296875" style="23" customWidth="1"/>
    <col min="12" max="12" width="22.36328125" style="23" customWidth="1"/>
    <col min="13" max="13" width="25.6328125" style="23" customWidth="1"/>
    <col min="14" max="14" width="16.36328125" style="23" customWidth="1"/>
    <col min="15" max="15" width="31.36328125" style="23" customWidth="1"/>
    <col min="16" max="16" width="25" style="27" customWidth="1"/>
    <col min="17" max="17" width="9.08984375" style="23" customWidth="1"/>
    <col min="18" max="18" width="8.90625" style="27"/>
    <col min="19" max="19" width="0" style="28" hidden="1" customWidth="1"/>
    <col min="20" max="20" width="9.08984375" style="27" customWidth="1"/>
    <col min="21" max="21" width="8.90625" style="27"/>
    <col min="22" max="22" width="12.08984375" style="27" customWidth="1"/>
    <col min="23" max="23" width="11.90625" style="27" customWidth="1"/>
    <col min="24" max="24" width="10.36328125" style="27" customWidth="1"/>
    <col min="25" max="25" width="15" style="27" customWidth="1"/>
    <col min="26" max="16384" width="8.90625" style="27"/>
  </cols>
  <sheetData>
    <row r="1" spans="1:24" s="35" customFormat="1" ht="15" thickBot="1" x14ac:dyDescent="0.4">
      <c r="A1" s="32" t="s">
        <v>272</v>
      </c>
      <c r="B1" s="21" t="s">
        <v>273</v>
      </c>
      <c r="C1" s="21" t="s">
        <v>274</v>
      </c>
      <c r="D1" s="21" t="s">
        <v>24</v>
      </c>
      <c r="E1" s="21" t="s">
        <v>25</v>
      </c>
      <c r="F1" s="21" t="s">
        <v>57</v>
      </c>
      <c r="G1" s="21" t="s">
        <v>58</v>
      </c>
      <c r="H1" s="21" t="s">
        <v>59</v>
      </c>
      <c r="I1" s="21" t="s">
        <v>26</v>
      </c>
      <c r="J1" s="21" t="s">
        <v>27</v>
      </c>
      <c r="K1" s="7" t="s">
        <v>1</v>
      </c>
      <c r="L1" s="21" t="s">
        <v>264</v>
      </c>
      <c r="M1" s="21" t="s">
        <v>268</v>
      </c>
      <c r="N1" s="21" t="s">
        <v>269</v>
      </c>
      <c r="O1" s="7" t="s">
        <v>275</v>
      </c>
      <c r="P1" s="31" t="s">
        <v>270</v>
      </c>
      <c r="Q1" s="7" t="s">
        <v>271</v>
      </c>
      <c r="R1" s="31"/>
      <c r="S1" s="33" t="s">
        <v>272</v>
      </c>
      <c r="T1" s="34" t="s">
        <v>272</v>
      </c>
    </row>
    <row r="2" spans="1:24" x14ac:dyDescent="0.35">
      <c r="A2" s="30" t="str">
        <f t="shared" ref="A2:A33" si="0">IF(S2="TRUE","X","")</f>
        <v>X</v>
      </c>
      <c r="B2" s="30" t="str">
        <f t="shared" ref="B2:B16" si="1">IF(OR(K2="Inlet Drop",K2="Perched",P2&lt;1,Q2="Minor",Q2="Moderate"),"X","")</f>
        <v/>
      </c>
      <c r="C2" s="30" t="str">
        <f t="shared" ref="C2:C33" si="2">IF(OR(L2="Cascade",L2="Free_Fall_Onto_Cascade",M2&gt;1,Q2="Severe"),"X","")</f>
        <v/>
      </c>
      <c r="D2" s="39" t="s">
        <v>71</v>
      </c>
      <c r="E2" s="39" t="s">
        <v>72</v>
      </c>
      <c r="F2" s="39">
        <v>-71.224867316603905</v>
      </c>
      <c r="G2" s="39">
        <v>42.184145800426897</v>
      </c>
      <c r="H2" s="39" t="s">
        <v>73</v>
      </c>
      <c r="I2" s="39" t="s">
        <v>74</v>
      </c>
      <c r="J2" s="39" t="s">
        <v>75</v>
      </c>
      <c r="K2" s="39" t="s">
        <v>39</v>
      </c>
      <c r="L2" s="39" t="s">
        <v>39</v>
      </c>
      <c r="M2" s="39">
        <v>0</v>
      </c>
      <c r="N2" s="39">
        <v>0.5</v>
      </c>
      <c r="O2" s="39" t="s">
        <v>54</v>
      </c>
      <c r="P2" s="30">
        <v>1</v>
      </c>
      <c r="Q2" s="39" t="s">
        <v>43</v>
      </c>
      <c r="R2" s="30"/>
      <c r="S2" s="28" t="s">
        <v>276</v>
      </c>
      <c r="T2" s="27" t="b">
        <f t="shared" ref="T2:T33" si="3">AND(K2="At_Stream_Grade",L2="At_Stream_Grade",M2=0,N2&gt;0.4,O2="Comparable",P2=1,Q2="None")</f>
        <v>1</v>
      </c>
    </row>
    <row r="3" spans="1:24" x14ac:dyDescent="0.35">
      <c r="A3" s="29" t="str">
        <f t="shared" si="0"/>
        <v>X</v>
      </c>
      <c r="B3" s="29" t="str">
        <f t="shared" si="1"/>
        <v/>
      </c>
      <c r="C3" s="29" t="str">
        <f t="shared" si="2"/>
        <v/>
      </c>
      <c r="D3" s="9" t="s">
        <v>76</v>
      </c>
      <c r="E3" s="9" t="s">
        <v>77</v>
      </c>
      <c r="F3" s="9">
        <v>-71.223465017672098</v>
      </c>
      <c r="G3" s="9">
        <v>42.186551109663</v>
      </c>
      <c r="H3" s="9" t="s">
        <v>73</v>
      </c>
      <c r="I3" s="9" t="s">
        <v>74</v>
      </c>
      <c r="J3" s="9" t="s">
        <v>78</v>
      </c>
      <c r="K3" s="9" t="s">
        <v>39</v>
      </c>
      <c r="L3" s="9" t="s">
        <v>39</v>
      </c>
      <c r="M3" s="9">
        <v>0</v>
      </c>
      <c r="N3" s="9">
        <v>0.6</v>
      </c>
      <c r="O3" s="9" t="s">
        <v>54</v>
      </c>
      <c r="P3" s="29">
        <v>1</v>
      </c>
      <c r="Q3" s="9" t="s">
        <v>43</v>
      </c>
      <c r="R3" s="29"/>
      <c r="S3" s="28" t="s">
        <v>276</v>
      </c>
      <c r="T3" s="27" t="b">
        <f t="shared" si="3"/>
        <v>1</v>
      </c>
    </row>
    <row r="4" spans="1:24" x14ac:dyDescent="0.35">
      <c r="A4" s="29" t="str">
        <f t="shared" si="0"/>
        <v>X</v>
      </c>
      <c r="B4" s="29" t="str">
        <f t="shared" si="1"/>
        <v/>
      </c>
      <c r="C4" s="29" t="str">
        <f t="shared" si="2"/>
        <v/>
      </c>
      <c r="D4" s="10" t="s">
        <v>113</v>
      </c>
      <c r="E4" s="10" t="s">
        <v>114</v>
      </c>
      <c r="F4" s="10">
        <v>-71.237764954893507</v>
      </c>
      <c r="G4" s="10">
        <v>42.193677507994998</v>
      </c>
      <c r="H4" s="10" t="s">
        <v>88</v>
      </c>
      <c r="I4" s="10" t="s">
        <v>92</v>
      </c>
      <c r="J4" s="10" t="s">
        <v>112</v>
      </c>
      <c r="K4" s="10" t="s">
        <v>39</v>
      </c>
      <c r="L4" s="10" t="s">
        <v>39</v>
      </c>
      <c r="M4" s="10">
        <v>0</v>
      </c>
      <c r="N4" s="10">
        <v>0.7</v>
      </c>
      <c r="O4" s="10" t="s">
        <v>54</v>
      </c>
      <c r="P4" s="29">
        <v>1</v>
      </c>
      <c r="Q4" s="10" t="s">
        <v>43</v>
      </c>
      <c r="R4" s="29"/>
      <c r="S4" s="28" t="s">
        <v>276</v>
      </c>
      <c r="T4" s="27" t="b">
        <f t="shared" si="3"/>
        <v>1</v>
      </c>
      <c r="V4" s="27" t="s">
        <v>278</v>
      </c>
      <c r="W4" s="27" t="s">
        <v>277</v>
      </c>
      <c r="X4" s="27" t="s">
        <v>279</v>
      </c>
    </row>
    <row r="5" spans="1:24" x14ac:dyDescent="0.35">
      <c r="A5" s="29" t="str">
        <f t="shared" si="0"/>
        <v>X</v>
      </c>
      <c r="B5" s="29" t="str">
        <f t="shared" si="1"/>
        <v/>
      </c>
      <c r="C5" s="29" t="str">
        <f t="shared" si="2"/>
        <v/>
      </c>
      <c r="D5" s="11" t="s">
        <v>118</v>
      </c>
      <c r="E5" s="11" t="s">
        <v>119</v>
      </c>
      <c r="F5" s="11">
        <v>-71.108636390000001</v>
      </c>
      <c r="G5" s="11">
        <v>42.190094979999998</v>
      </c>
      <c r="H5" s="11" t="s">
        <v>120</v>
      </c>
      <c r="I5" s="11" t="s">
        <v>121</v>
      </c>
      <c r="J5" s="11" t="s">
        <v>122</v>
      </c>
      <c r="K5" s="11" t="s">
        <v>39</v>
      </c>
      <c r="L5" s="11" t="s">
        <v>39</v>
      </c>
      <c r="M5" s="11">
        <v>0</v>
      </c>
      <c r="N5" s="11">
        <v>1.7</v>
      </c>
      <c r="O5" s="11" t="s">
        <v>54</v>
      </c>
      <c r="P5" s="29">
        <v>1</v>
      </c>
      <c r="Q5" s="11" t="s">
        <v>43</v>
      </c>
      <c r="R5" s="29"/>
      <c r="S5" s="28" t="s">
        <v>276</v>
      </c>
      <c r="T5" s="27" t="b">
        <f t="shared" si="3"/>
        <v>1</v>
      </c>
      <c r="V5" s="27">
        <v>15</v>
      </c>
      <c r="W5" s="27">
        <v>65</v>
      </c>
      <c r="X5" s="27">
        <v>8</v>
      </c>
    </row>
    <row r="6" spans="1:24" x14ac:dyDescent="0.35">
      <c r="A6" s="29" t="str">
        <f t="shared" si="0"/>
        <v>X</v>
      </c>
      <c r="B6" s="29" t="str">
        <f t="shared" si="1"/>
        <v/>
      </c>
      <c r="C6" s="29" t="str">
        <f t="shared" si="2"/>
        <v/>
      </c>
      <c r="D6" s="11" t="s">
        <v>123</v>
      </c>
      <c r="E6" s="11" t="s">
        <v>124</v>
      </c>
      <c r="F6" s="11">
        <v>-71.109380369999997</v>
      </c>
      <c r="G6" s="11">
        <v>42.189951690000001</v>
      </c>
      <c r="H6" s="11" t="s">
        <v>120</v>
      </c>
      <c r="I6" s="11" t="s">
        <v>121</v>
      </c>
      <c r="J6" s="11" t="s">
        <v>122</v>
      </c>
      <c r="K6" s="11" t="s">
        <v>39</v>
      </c>
      <c r="L6" s="11" t="s">
        <v>39</v>
      </c>
      <c r="M6" s="11">
        <v>0</v>
      </c>
      <c r="N6" s="11">
        <v>1.7</v>
      </c>
      <c r="O6" s="11" t="s">
        <v>54</v>
      </c>
      <c r="P6" s="29">
        <v>1</v>
      </c>
      <c r="Q6" s="11" t="s">
        <v>43</v>
      </c>
      <c r="R6" s="29"/>
      <c r="S6" s="28" t="s">
        <v>276</v>
      </c>
      <c r="T6" s="27" t="b">
        <f t="shared" si="3"/>
        <v>1</v>
      </c>
    </row>
    <row r="7" spans="1:24" x14ac:dyDescent="0.35">
      <c r="A7" s="29" t="str">
        <f t="shared" si="0"/>
        <v>X</v>
      </c>
      <c r="B7" s="29" t="str">
        <f t="shared" si="1"/>
        <v/>
      </c>
      <c r="C7" s="29" t="str">
        <f t="shared" si="2"/>
        <v/>
      </c>
      <c r="D7" s="11" t="s">
        <v>127</v>
      </c>
      <c r="E7" s="11" t="s">
        <v>128</v>
      </c>
      <c r="F7" s="11">
        <v>-71.113883738623002</v>
      </c>
      <c r="G7" s="11">
        <v>42.190477682498397</v>
      </c>
      <c r="H7" s="11" t="s">
        <v>120</v>
      </c>
      <c r="I7" s="11" t="s">
        <v>121</v>
      </c>
      <c r="J7" s="11" t="s">
        <v>122</v>
      </c>
      <c r="K7" s="11" t="s">
        <v>39</v>
      </c>
      <c r="L7" s="11" t="s">
        <v>39</v>
      </c>
      <c r="M7" s="11">
        <v>0</v>
      </c>
      <c r="N7" s="11">
        <v>3.8</v>
      </c>
      <c r="O7" s="11" t="s">
        <v>54</v>
      </c>
      <c r="P7" s="29">
        <v>1</v>
      </c>
      <c r="Q7" s="11" t="s">
        <v>43</v>
      </c>
      <c r="R7" s="29"/>
      <c r="S7" s="28" t="s">
        <v>276</v>
      </c>
      <c r="T7" s="27" t="b">
        <f t="shared" si="3"/>
        <v>1</v>
      </c>
    </row>
    <row r="8" spans="1:24" x14ac:dyDescent="0.35">
      <c r="A8" s="29" t="str">
        <f t="shared" si="0"/>
        <v>X</v>
      </c>
      <c r="B8" s="29" t="str">
        <f t="shared" si="1"/>
        <v/>
      </c>
      <c r="C8" s="29" t="str">
        <f t="shared" si="2"/>
        <v/>
      </c>
      <c r="D8" s="11" t="s">
        <v>133</v>
      </c>
      <c r="E8" s="11" t="s">
        <v>134</v>
      </c>
      <c r="F8" s="11">
        <v>-71.115492660000001</v>
      </c>
      <c r="G8" s="11">
        <v>42.190257469999999</v>
      </c>
      <c r="H8" s="11" t="s">
        <v>135</v>
      </c>
      <c r="I8" s="11" t="s">
        <v>121</v>
      </c>
      <c r="J8" s="11" t="s">
        <v>122</v>
      </c>
      <c r="K8" s="11" t="s">
        <v>39</v>
      </c>
      <c r="L8" s="11" t="s">
        <v>39</v>
      </c>
      <c r="M8" s="11">
        <v>0</v>
      </c>
      <c r="N8" s="11">
        <v>0.5</v>
      </c>
      <c r="O8" s="11" t="s">
        <v>54</v>
      </c>
      <c r="P8" s="29">
        <v>1</v>
      </c>
      <c r="Q8" s="11" t="s">
        <v>43</v>
      </c>
      <c r="R8" s="29"/>
      <c r="S8" s="28" t="s">
        <v>276</v>
      </c>
      <c r="T8" s="27" t="b">
        <f t="shared" si="3"/>
        <v>1</v>
      </c>
    </row>
    <row r="9" spans="1:24" x14ac:dyDescent="0.35">
      <c r="A9" s="29" t="str">
        <f t="shared" si="0"/>
        <v>X</v>
      </c>
      <c r="B9" s="29" t="str">
        <f t="shared" si="1"/>
        <v/>
      </c>
      <c r="C9" s="29" t="str">
        <f t="shared" si="2"/>
        <v/>
      </c>
      <c r="D9" s="11" t="s">
        <v>149</v>
      </c>
      <c r="E9" s="11" t="s">
        <v>150</v>
      </c>
      <c r="F9" s="11">
        <v>-71.133527150000006</v>
      </c>
      <c r="G9" s="11">
        <v>42.202484750000004</v>
      </c>
      <c r="H9" s="11" t="s">
        <v>120</v>
      </c>
      <c r="I9" s="11" t="s">
        <v>121</v>
      </c>
      <c r="J9" s="11" t="s">
        <v>70</v>
      </c>
      <c r="K9" s="11" t="s">
        <v>39</v>
      </c>
      <c r="L9" s="11" t="s">
        <v>39</v>
      </c>
      <c r="M9" s="11">
        <v>0</v>
      </c>
      <c r="N9" s="11">
        <v>0.9</v>
      </c>
      <c r="O9" s="11" t="s">
        <v>54</v>
      </c>
      <c r="P9" s="29">
        <v>1</v>
      </c>
      <c r="Q9" s="11" t="s">
        <v>43</v>
      </c>
      <c r="R9" s="29"/>
      <c r="S9" s="28" t="s">
        <v>276</v>
      </c>
      <c r="T9" s="27" t="b">
        <f t="shared" si="3"/>
        <v>1</v>
      </c>
    </row>
    <row r="10" spans="1:24" x14ac:dyDescent="0.35">
      <c r="A10" s="29" t="str">
        <f t="shared" si="0"/>
        <v>X</v>
      </c>
      <c r="B10" s="29" t="str">
        <f t="shared" si="1"/>
        <v/>
      </c>
      <c r="C10" s="29" t="str">
        <f t="shared" si="2"/>
        <v/>
      </c>
      <c r="D10" s="11" t="s">
        <v>151</v>
      </c>
      <c r="E10" s="11" t="s">
        <v>152</v>
      </c>
      <c r="F10" s="11">
        <v>-71.134959826032699</v>
      </c>
      <c r="G10" s="11">
        <v>42.203273550506403</v>
      </c>
      <c r="H10" s="11" t="s">
        <v>120</v>
      </c>
      <c r="I10" s="11" t="s">
        <v>121</v>
      </c>
      <c r="J10" s="11" t="s">
        <v>153</v>
      </c>
      <c r="K10" s="11" t="s">
        <v>39</v>
      </c>
      <c r="L10" s="11" t="s">
        <v>39</v>
      </c>
      <c r="M10" s="11">
        <v>0</v>
      </c>
      <c r="N10" s="11">
        <v>1.6</v>
      </c>
      <c r="O10" s="11" t="s">
        <v>54</v>
      </c>
      <c r="P10" s="29">
        <v>1</v>
      </c>
      <c r="Q10" s="11" t="s">
        <v>43</v>
      </c>
      <c r="R10" s="29"/>
      <c r="S10" s="28" t="s">
        <v>276</v>
      </c>
      <c r="T10" s="27" t="b">
        <f t="shared" si="3"/>
        <v>1</v>
      </c>
    </row>
    <row r="11" spans="1:24" x14ac:dyDescent="0.35">
      <c r="A11" s="29" t="str">
        <f t="shared" si="0"/>
        <v>X</v>
      </c>
      <c r="B11" s="29" t="str">
        <f t="shared" si="1"/>
        <v/>
      </c>
      <c r="C11" s="29" t="str">
        <f t="shared" si="2"/>
        <v/>
      </c>
      <c r="D11" s="12" t="s">
        <v>162</v>
      </c>
      <c r="E11" s="12" t="s">
        <v>163</v>
      </c>
      <c r="F11" s="12">
        <v>-71.086370120506302</v>
      </c>
      <c r="G11" s="12">
        <v>42.257405700399602</v>
      </c>
      <c r="H11" s="12" t="s">
        <v>156</v>
      </c>
      <c r="I11" s="12" t="s">
        <v>157</v>
      </c>
      <c r="J11" s="12" t="s">
        <v>164</v>
      </c>
      <c r="K11" s="12" t="s">
        <v>39</v>
      </c>
      <c r="L11" s="12" t="s">
        <v>39</v>
      </c>
      <c r="M11" s="12">
        <v>0</v>
      </c>
      <c r="N11" s="12">
        <v>0.55000000000000004</v>
      </c>
      <c r="O11" s="12" t="s">
        <v>54</v>
      </c>
      <c r="P11" s="29">
        <v>1</v>
      </c>
      <c r="Q11" s="12" t="s">
        <v>43</v>
      </c>
      <c r="R11" s="29"/>
      <c r="S11" s="28" t="s">
        <v>276</v>
      </c>
      <c r="T11" s="27" t="b">
        <f t="shared" si="3"/>
        <v>1</v>
      </c>
    </row>
    <row r="12" spans="1:24" x14ac:dyDescent="0.35">
      <c r="A12" s="29" t="str">
        <f t="shared" si="0"/>
        <v>X</v>
      </c>
      <c r="B12" s="29" t="str">
        <f t="shared" si="1"/>
        <v/>
      </c>
      <c r="C12" s="29" t="str">
        <f t="shared" si="2"/>
        <v/>
      </c>
      <c r="D12" s="12" t="s">
        <v>174</v>
      </c>
      <c r="E12" s="12" t="s">
        <v>175</v>
      </c>
      <c r="F12" s="12">
        <v>-71.073853243208603</v>
      </c>
      <c r="G12" s="12">
        <v>42.261589366674698</v>
      </c>
      <c r="H12" s="12" t="s">
        <v>156</v>
      </c>
      <c r="I12" s="12" t="s">
        <v>157</v>
      </c>
      <c r="J12" s="12" t="s">
        <v>176</v>
      </c>
      <c r="K12" s="12" t="s">
        <v>39</v>
      </c>
      <c r="L12" s="12" t="s">
        <v>39</v>
      </c>
      <c r="M12" s="12">
        <v>0</v>
      </c>
      <c r="N12" s="12">
        <v>0.75</v>
      </c>
      <c r="O12" s="12" t="s">
        <v>54</v>
      </c>
      <c r="P12" s="29">
        <v>1</v>
      </c>
      <c r="Q12" s="12" t="s">
        <v>43</v>
      </c>
      <c r="R12" s="29"/>
      <c r="S12" s="28" t="s">
        <v>276</v>
      </c>
      <c r="T12" s="27" t="b">
        <f t="shared" si="3"/>
        <v>1</v>
      </c>
    </row>
    <row r="13" spans="1:24" x14ac:dyDescent="0.35">
      <c r="A13" s="29" t="str">
        <f t="shared" si="0"/>
        <v>X</v>
      </c>
      <c r="B13" s="29" t="str">
        <f t="shared" si="1"/>
        <v/>
      </c>
      <c r="C13" s="29" t="str">
        <f t="shared" si="2"/>
        <v/>
      </c>
      <c r="D13" s="16" t="s">
        <v>228</v>
      </c>
      <c r="E13" s="16" t="s">
        <v>229</v>
      </c>
      <c r="F13" s="16">
        <v>-71.266795030469197</v>
      </c>
      <c r="G13" s="16">
        <v>42.2089257042892</v>
      </c>
      <c r="H13" s="16" t="s">
        <v>216</v>
      </c>
      <c r="I13" s="16" t="s">
        <v>217</v>
      </c>
      <c r="J13" s="16" t="s">
        <v>230</v>
      </c>
      <c r="K13" s="16" t="s">
        <v>39</v>
      </c>
      <c r="L13" s="16" t="s">
        <v>39</v>
      </c>
      <c r="M13" s="16">
        <v>0</v>
      </c>
      <c r="N13" s="16">
        <v>0.75</v>
      </c>
      <c r="O13" s="16" t="s">
        <v>54</v>
      </c>
      <c r="P13" s="29">
        <v>1</v>
      </c>
      <c r="Q13" s="16" t="s">
        <v>43</v>
      </c>
      <c r="R13" s="29"/>
      <c r="S13" s="28" t="s">
        <v>276</v>
      </c>
      <c r="T13" s="27" t="b">
        <f t="shared" si="3"/>
        <v>1</v>
      </c>
    </row>
    <row r="14" spans="1:24" x14ac:dyDescent="0.35">
      <c r="A14" s="29" t="str">
        <f t="shared" si="0"/>
        <v>X</v>
      </c>
      <c r="B14" s="29" t="str">
        <f t="shared" si="1"/>
        <v/>
      </c>
      <c r="C14" s="29" t="str">
        <f t="shared" si="2"/>
        <v/>
      </c>
      <c r="D14" s="16" t="s">
        <v>228</v>
      </c>
      <c r="E14" s="16" t="s">
        <v>229</v>
      </c>
      <c r="F14" s="16">
        <v>-71.266795030469197</v>
      </c>
      <c r="G14" s="16">
        <v>42.2089257042892</v>
      </c>
      <c r="H14" s="16" t="s">
        <v>216</v>
      </c>
      <c r="I14" s="16" t="s">
        <v>217</v>
      </c>
      <c r="J14" s="16" t="s">
        <v>230</v>
      </c>
      <c r="K14" s="17" t="s">
        <v>39</v>
      </c>
      <c r="L14" s="16" t="s">
        <v>39</v>
      </c>
      <c r="M14" s="16">
        <v>0</v>
      </c>
      <c r="N14" s="16">
        <v>1.2</v>
      </c>
      <c r="O14" s="16" t="s">
        <v>54</v>
      </c>
      <c r="P14" s="29">
        <v>1</v>
      </c>
      <c r="Q14" s="16" t="s">
        <v>43</v>
      </c>
      <c r="R14" s="29"/>
      <c r="S14" s="28" t="s">
        <v>276</v>
      </c>
      <c r="T14" s="27" t="b">
        <f t="shared" si="3"/>
        <v>1</v>
      </c>
    </row>
    <row r="15" spans="1:24" x14ac:dyDescent="0.35">
      <c r="A15" s="29" t="str">
        <f t="shared" si="0"/>
        <v>X</v>
      </c>
      <c r="B15" s="29" t="str">
        <f t="shared" si="1"/>
        <v/>
      </c>
      <c r="C15" s="29" t="str">
        <f t="shared" si="2"/>
        <v/>
      </c>
      <c r="D15" s="18" t="s">
        <v>251</v>
      </c>
      <c r="E15" s="18" t="s">
        <v>252</v>
      </c>
      <c r="F15" s="18">
        <v>-71.262864590000007</v>
      </c>
      <c r="G15" s="18">
        <v>42.154714929999997</v>
      </c>
      <c r="H15" s="18" t="s">
        <v>253</v>
      </c>
      <c r="I15" s="18" t="s">
        <v>234</v>
      </c>
      <c r="J15" s="18" t="s">
        <v>186</v>
      </c>
      <c r="K15" s="18" t="s">
        <v>39</v>
      </c>
      <c r="L15" s="18" t="s">
        <v>39</v>
      </c>
      <c r="M15" s="18">
        <v>0</v>
      </c>
      <c r="N15" s="18">
        <v>1.9</v>
      </c>
      <c r="O15" s="18" t="s">
        <v>54</v>
      </c>
      <c r="P15" s="29">
        <v>1</v>
      </c>
      <c r="Q15" s="18" t="s">
        <v>43</v>
      </c>
      <c r="R15" s="29"/>
      <c r="S15" s="28" t="s">
        <v>276</v>
      </c>
      <c r="T15" s="27" t="b">
        <f t="shared" si="3"/>
        <v>1</v>
      </c>
    </row>
    <row r="16" spans="1:24" x14ac:dyDescent="0.35">
      <c r="A16" s="29" t="str">
        <f t="shared" si="0"/>
        <v>X</v>
      </c>
      <c r="B16" s="29" t="str">
        <f t="shared" si="1"/>
        <v/>
      </c>
      <c r="C16" s="29" t="str">
        <f t="shared" si="2"/>
        <v/>
      </c>
      <c r="D16" s="18" t="s">
        <v>256</v>
      </c>
      <c r="E16" s="18" t="s">
        <v>257</v>
      </c>
      <c r="F16" s="18">
        <v>-71.260344390099206</v>
      </c>
      <c r="G16" s="18">
        <v>42.151340379191502</v>
      </c>
      <c r="H16" s="18" t="s">
        <v>253</v>
      </c>
      <c r="I16" s="18" t="s">
        <v>234</v>
      </c>
      <c r="J16" s="18" t="s">
        <v>186</v>
      </c>
      <c r="K16" s="18" t="s">
        <v>39</v>
      </c>
      <c r="L16" s="18" t="s">
        <v>39</v>
      </c>
      <c r="M16" s="18">
        <v>0</v>
      </c>
      <c r="N16" s="18">
        <v>0.6</v>
      </c>
      <c r="O16" s="18" t="s">
        <v>54</v>
      </c>
      <c r="P16" s="29">
        <v>1</v>
      </c>
      <c r="Q16" s="18" t="s">
        <v>43</v>
      </c>
      <c r="R16" s="29"/>
      <c r="S16" s="28" t="s">
        <v>276</v>
      </c>
      <c r="T16" s="27" t="b">
        <f t="shared" si="3"/>
        <v>1</v>
      </c>
    </row>
    <row r="17" spans="1:20" x14ac:dyDescent="0.35">
      <c r="A17" s="29" t="str">
        <f t="shared" si="0"/>
        <v/>
      </c>
      <c r="B17" s="29" t="s">
        <v>28</v>
      </c>
      <c r="C17" s="29" t="str">
        <f t="shared" si="2"/>
        <v/>
      </c>
      <c r="D17" s="8" t="s">
        <v>60</v>
      </c>
      <c r="E17" s="8" t="s">
        <v>61</v>
      </c>
      <c r="F17" s="8">
        <v>-71.170884966295105</v>
      </c>
      <c r="G17" s="8">
        <v>42.136055939999999</v>
      </c>
      <c r="H17" s="8" t="s">
        <v>62</v>
      </c>
      <c r="I17" s="8" t="s">
        <v>63</v>
      </c>
      <c r="J17" s="8" t="s">
        <v>64</v>
      </c>
      <c r="K17" s="8" t="s">
        <v>39</v>
      </c>
      <c r="L17" s="8" t="s">
        <v>265</v>
      </c>
      <c r="M17" s="8">
        <v>0</v>
      </c>
      <c r="N17" s="8">
        <v>0.9</v>
      </c>
      <c r="O17" s="8" t="s">
        <v>43</v>
      </c>
      <c r="P17" s="29" t="s">
        <v>43</v>
      </c>
      <c r="Q17" s="8" t="s">
        <v>43</v>
      </c>
      <c r="R17" s="29"/>
      <c r="S17" s="28" t="b">
        <v>0</v>
      </c>
      <c r="T17" s="27" t="b">
        <f t="shared" si="3"/>
        <v>0</v>
      </c>
    </row>
    <row r="18" spans="1:20" x14ac:dyDescent="0.35">
      <c r="A18" s="29" t="str">
        <f t="shared" si="0"/>
        <v/>
      </c>
      <c r="B18" s="29" t="str">
        <f>IF(OR(K18="Inlet Drop",K18="Perched",P18&lt;1,Q18="Minor",Q18="Moderate"),"X","")</f>
        <v>X</v>
      </c>
      <c r="C18" s="29" t="str">
        <f t="shared" si="2"/>
        <v/>
      </c>
      <c r="D18" s="8" t="s">
        <v>65</v>
      </c>
      <c r="E18" s="8" t="s">
        <v>66</v>
      </c>
      <c r="F18" s="8">
        <v>-71.177201716770597</v>
      </c>
      <c r="G18" s="8">
        <v>42.133049779780599</v>
      </c>
      <c r="H18" s="8" t="s">
        <v>62</v>
      </c>
      <c r="I18" s="8" t="s">
        <v>63</v>
      </c>
      <c r="J18" s="8" t="s">
        <v>67</v>
      </c>
      <c r="K18" s="8" t="s">
        <v>40</v>
      </c>
      <c r="L18" s="8" t="s">
        <v>39</v>
      </c>
      <c r="M18" s="8">
        <v>0</v>
      </c>
      <c r="N18" s="8">
        <v>1</v>
      </c>
      <c r="O18" s="8" t="s">
        <v>54</v>
      </c>
      <c r="P18" s="29">
        <v>1</v>
      </c>
      <c r="Q18" s="8" t="s">
        <v>35</v>
      </c>
      <c r="R18" s="29"/>
      <c r="S18" s="28" t="b">
        <v>0</v>
      </c>
      <c r="T18" s="27" t="b">
        <f t="shared" si="3"/>
        <v>0</v>
      </c>
    </row>
    <row r="19" spans="1:20" x14ac:dyDescent="0.35">
      <c r="A19" s="29" t="str">
        <f t="shared" si="0"/>
        <v/>
      </c>
      <c r="B19" s="29" t="str">
        <f>IF(OR(K19="Inlet Drop",K19="Perched",P19&lt;1,Q19="Minor",Q19="Moderate"),"X","")</f>
        <v>X</v>
      </c>
      <c r="C19" s="29" t="str">
        <f t="shared" si="2"/>
        <v/>
      </c>
      <c r="D19" s="8" t="s">
        <v>68</v>
      </c>
      <c r="E19" s="8" t="s">
        <v>69</v>
      </c>
      <c r="F19" s="8">
        <v>-71.178329829787003</v>
      </c>
      <c r="G19" s="8">
        <v>42.131463333174104</v>
      </c>
      <c r="H19" s="8" t="s">
        <v>62</v>
      </c>
      <c r="I19" s="8" t="s">
        <v>63</v>
      </c>
      <c r="J19" s="8" t="s">
        <v>70</v>
      </c>
      <c r="K19" s="8" t="s">
        <v>39</v>
      </c>
      <c r="L19" s="8" t="s">
        <v>39</v>
      </c>
      <c r="M19" s="8">
        <v>0</v>
      </c>
      <c r="N19" s="8">
        <v>1.45</v>
      </c>
      <c r="O19" s="8" t="s">
        <v>54</v>
      </c>
      <c r="P19" s="29">
        <v>0.5</v>
      </c>
      <c r="Q19" s="8" t="s">
        <v>43</v>
      </c>
      <c r="R19" s="29"/>
      <c r="S19" s="28" t="b">
        <v>0</v>
      </c>
      <c r="T19" s="27" t="b">
        <f t="shared" si="3"/>
        <v>0</v>
      </c>
    </row>
    <row r="20" spans="1:20" x14ac:dyDescent="0.35">
      <c r="A20" s="29" t="str">
        <f t="shared" si="0"/>
        <v/>
      </c>
      <c r="B20" s="29" t="s">
        <v>28</v>
      </c>
      <c r="C20" s="29" t="str">
        <f t="shared" si="2"/>
        <v/>
      </c>
      <c r="D20" s="9" t="s">
        <v>81</v>
      </c>
      <c r="E20" s="9" t="s">
        <v>82</v>
      </c>
      <c r="F20" s="9">
        <v>-71.223866851547399</v>
      </c>
      <c r="G20" s="9">
        <v>42.194653924845298</v>
      </c>
      <c r="H20" s="9" t="s">
        <v>73</v>
      </c>
      <c r="I20" s="9" t="s">
        <v>74</v>
      </c>
      <c r="J20" s="9" t="s">
        <v>78</v>
      </c>
      <c r="K20" s="9" t="s">
        <v>38</v>
      </c>
      <c r="L20" s="9" t="s">
        <v>39</v>
      </c>
      <c r="M20" s="9">
        <v>0</v>
      </c>
      <c r="N20" s="9">
        <v>7.5</v>
      </c>
      <c r="O20" s="9" t="s">
        <v>54</v>
      </c>
      <c r="P20" s="29">
        <v>1</v>
      </c>
      <c r="Q20" s="9" t="s">
        <v>43</v>
      </c>
      <c r="R20" s="29"/>
      <c r="S20" s="28" t="b">
        <v>0</v>
      </c>
      <c r="T20" s="27" t="b">
        <f t="shared" si="3"/>
        <v>0</v>
      </c>
    </row>
    <row r="21" spans="1:20" x14ac:dyDescent="0.35">
      <c r="A21" s="29" t="str">
        <f t="shared" si="0"/>
        <v/>
      </c>
      <c r="B21" s="29" t="str">
        <f>IF(OR(K21="Inlet Drop",K21="Perched",P21&lt;1,Q21="Minor",Q21="Moderate"),"X","")</f>
        <v>X</v>
      </c>
      <c r="C21" s="29" t="str">
        <f t="shared" si="2"/>
        <v/>
      </c>
      <c r="D21" s="9" t="s">
        <v>83</v>
      </c>
      <c r="E21" s="9" t="s">
        <v>84</v>
      </c>
      <c r="F21" s="9">
        <v>-71.224627386983599</v>
      </c>
      <c r="G21" s="9">
        <v>42.196370061859298</v>
      </c>
      <c r="H21" s="9" t="s">
        <v>73</v>
      </c>
      <c r="I21" s="9" t="s">
        <v>74</v>
      </c>
      <c r="J21" s="9" t="s">
        <v>85</v>
      </c>
      <c r="K21" s="9" t="s">
        <v>42</v>
      </c>
      <c r="L21" s="9" t="s">
        <v>39</v>
      </c>
      <c r="M21" s="9">
        <v>0</v>
      </c>
      <c r="N21" s="9">
        <v>2.1</v>
      </c>
      <c r="O21" s="24" t="s">
        <v>43</v>
      </c>
      <c r="P21" s="29" t="s">
        <v>43</v>
      </c>
      <c r="Q21" s="9" t="s">
        <v>43</v>
      </c>
      <c r="R21" s="29"/>
      <c r="S21" s="28" t="b">
        <v>0</v>
      </c>
      <c r="T21" s="27" t="b">
        <f t="shared" si="3"/>
        <v>0</v>
      </c>
    </row>
    <row r="22" spans="1:20" x14ac:dyDescent="0.35">
      <c r="A22" s="29" t="str">
        <f t="shared" si="0"/>
        <v/>
      </c>
      <c r="B22" s="29" t="str">
        <f>IF(OR(K22="Inlet Drop",K22="Perched",P22&lt;1,Q22="Minor",Q22="Moderate"),"X","")</f>
        <v>X</v>
      </c>
      <c r="C22" s="29" t="str">
        <f t="shared" si="2"/>
        <v/>
      </c>
      <c r="D22" s="9" t="s">
        <v>86</v>
      </c>
      <c r="E22" s="9" t="s">
        <v>87</v>
      </c>
      <c r="F22" s="9">
        <v>-71.21889450434</v>
      </c>
      <c r="G22" s="9">
        <v>42.200886541898498</v>
      </c>
      <c r="H22" s="9" t="s">
        <v>88</v>
      </c>
      <c r="I22" s="9" t="s">
        <v>74</v>
      </c>
      <c r="J22" s="9" t="s">
        <v>89</v>
      </c>
      <c r="K22" s="9" t="s">
        <v>38</v>
      </c>
      <c r="L22" s="9" t="s">
        <v>39</v>
      </c>
      <c r="M22" s="9">
        <v>0</v>
      </c>
      <c r="N22" s="9">
        <v>0.1</v>
      </c>
      <c r="O22" s="9" t="s">
        <v>54</v>
      </c>
      <c r="P22" s="29">
        <v>0.5</v>
      </c>
      <c r="Q22" s="9" t="s">
        <v>43</v>
      </c>
      <c r="R22" s="29"/>
      <c r="S22" s="28" t="b">
        <v>0</v>
      </c>
      <c r="T22" s="27" t="b">
        <f t="shared" si="3"/>
        <v>0</v>
      </c>
    </row>
    <row r="23" spans="1:20" x14ac:dyDescent="0.35">
      <c r="A23" s="29" t="str">
        <f t="shared" si="0"/>
        <v/>
      </c>
      <c r="B23" s="29" t="s">
        <v>28</v>
      </c>
      <c r="C23" s="29" t="str">
        <f t="shared" si="2"/>
        <v/>
      </c>
      <c r="D23" s="10" t="s">
        <v>90</v>
      </c>
      <c r="E23" s="10" t="s">
        <v>91</v>
      </c>
      <c r="F23" s="10">
        <v>-71.244096395794898</v>
      </c>
      <c r="G23" s="10">
        <v>42.2146855828898</v>
      </c>
      <c r="H23" s="10" t="s">
        <v>88</v>
      </c>
      <c r="I23" s="10" t="s">
        <v>92</v>
      </c>
      <c r="J23" s="10" t="s">
        <v>93</v>
      </c>
      <c r="K23" s="10" t="s">
        <v>38</v>
      </c>
      <c r="L23" s="10" t="s">
        <v>39</v>
      </c>
      <c r="M23" s="10">
        <v>0</v>
      </c>
      <c r="N23" s="10">
        <v>0.3</v>
      </c>
      <c r="O23" s="10" t="s">
        <v>43</v>
      </c>
      <c r="P23" s="29" t="s">
        <v>43</v>
      </c>
      <c r="Q23" s="10" t="s">
        <v>43</v>
      </c>
      <c r="R23" s="29"/>
      <c r="S23" s="28" t="b">
        <v>0</v>
      </c>
      <c r="T23" s="27" t="b">
        <f t="shared" si="3"/>
        <v>0</v>
      </c>
    </row>
    <row r="24" spans="1:20" x14ac:dyDescent="0.35">
      <c r="A24" s="29" t="str">
        <f t="shared" si="0"/>
        <v/>
      </c>
      <c r="B24" s="29" t="s">
        <v>28</v>
      </c>
      <c r="C24" s="29" t="str">
        <f t="shared" si="2"/>
        <v/>
      </c>
      <c r="D24" s="10" t="s">
        <v>90</v>
      </c>
      <c r="E24" s="10" t="s">
        <v>91</v>
      </c>
      <c r="F24" s="10">
        <v>-71.244096395794898</v>
      </c>
      <c r="G24" s="10">
        <v>42.2146855828898</v>
      </c>
      <c r="H24" s="10" t="s">
        <v>88</v>
      </c>
      <c r="I24" s="10" t="s">
        <v>92</v>
      </c>
      <c r="J24" s="10" t="s">
        <v>93</v>
      </c>
      <c r="K24" s="10" t="s">
        <v>38</v>
      </c>
      <c r="L24" s="10" t="s">
        <v>39</v>
      </c>
      <c r="M24" s="10">
        <v>0</v>
      </c>
      <c r="N24" s="10">
        <v>0.7</v>
      </c>
      <c r="O24" s="10" t="s">
        <v>43</v>
      </c>
      <c r="P24" s="29" t="s">
        <v>43</v>
      </c>
      <c r="Q24" s="10" t="s">
        <v>43</v>
      </c>
      <c r="R24" s="29"/>
      <c r="S24" s="28" t="b">
        <v>0</v>
      </c>
      <c r="T24" s="27" t="b">
        <f t="shared" si="3"/>
        <v>0</v>
      </c>
    </row>
    <row r="25" spans="1:20" x14ac:dyDescent="0.35">
      <c r="A25" s="29" t="str">
        <f t="shared" si="0"/>
        <v/>
      </c>
      <c r="B25" s="29" t="s">
        <v>28</v>
      </c>
      <c r="C25" s="29" t="str">
        <f t="shared" si="2"/>
        <v/>
      </c>
      <c r="D25" s="10" t="s">
        <v>97</v>
      </c>
      <c r="E25" s="10" t="s">
        <v>98</v>
      </c>
      <c r="F25" s="10">
        <v>-71.240281271377</v>
      </c>
      <c r="G25" s="10">
        <v>42.205862163844102</v>
      </c>
      <c r="H25" s="10" t="s">
        <v>99</v>
      </c>
      <c r="I25" s="10" t="s">
        <v>92</v>
      </c>
      <c r="J25" s="10" t="s">
        <v>100</v>
      </c>
      <c r="K25" s="10" t="s">
        <v>39</v>
      </c>
      <c r="L25" s="10" t="s">
        <v>265</v>
      </c>
      <c r="M25" s="10">
        <v>1</v>
      </c>
      <c r="N25" s="10">
        <v>0.6</v>
      </c>
      <c r="O25" s="10" t="s">
        <v>43</v>
      </c>
      <c r="P25" s="29" t="s">
        <v>43</v>
      </c>
      <c r="Q25" s="10" t="s">
        <v>43</v>
      </c>
      <c r="R25" s="29"/>
      <c r="S25" s="28" t="b">
        <v>0</v>
      </c>
      <c r="T25" s="27" t="b">
        <f t="shared" si="3"/>
        <v>0</v>
      </c>
    </row>
    <row r="26" spans="1:20" x14ac:dyDescent="0.35">
      <c r="A26" s="29" t="str">
        <f t="shared" si="0"/>
        <v/>
      </c>
      <c r="B26" s="29" t="s">
        <v>28</v>
      </c>
      <c r="C26" s="29" t="str">
        <f t="shared" si="2"/>
        <v/>
      </c>
      <c r="D26" s="10" t="s">
        <v>97</v>
      </c>
      <c r="E26" s="10" t="s">
        <v>98</v>
      </c>
      <c r="F26" s="10">
        <v>-71.240281271377</v>
      </c>
      <c r="G26" s="10">
        <v>42.205862163844102</v>
      </c>
      <c r="H26" s="10" t="s">
        <v>99</v>
      </c>
      <c r="I26" s="10" t="s">
        <v>92</v>
      </c>
      <c r="J26" s="10" t="s">
        <v>100</v>
      </c>
      <c r="K26" s="10" t="s">
        <v>39</v>
      </c>
      <c r="L26" s="10" t="s">
        <v>265</v>
      </c>
      <c r="M26" s="10">
        <v>0.5</v>
      </c>
      <c r="N26" s="10">
        <v>0.8</v>
      </c>
      <c r="O26" s="10" t="s">
        <v>43</v>
      </c>
      <c r="P26" s="29" t="s">
        <v>43</v>
      </c>
      <c r="Q26" s="10" t="s">
        <v>43</v>
      </c>
      <c r="R26" s="29"/>
      <c r="S26" s="28" t="b">
        <v>0</v>
      </c>
      <c r="T26" s="27" t="b">
        <f t="shared" si="3"/>
        <v>0</v>
      </c>
    </row>
    <row r="27" spans="1:20" x14ac:dyDescent="0.35">
      <c r="A27" s="29" t="str">
        <f t="shared" si="0"/>
        <v/>
      </c>
      <c r="B27" s="29" t="s">
        <v>28</v>
      </c>
      <c r="C27" s="29" t="str">
        <f t="shared" si="2"/>
        <v/>
      </c>
      <c r="D27" s="10" t="s">
        <v>101</v>
      </c>
      <c r="E27" s="10" t="s">
        <v>102</v>
      </c>
      <c r="F27" s="10">
        <v>-71.240995749311494</v>
      </c>
      <c r="G27" s="10">
        <v>42.204345564564697</v>
      </c>
      <c r="H27" s="10" t="s">
        <v>88</v>
      </c>
      <c r="I27" s="10" t="s">
        <v>92</v>
      </c>
      <c r="J27" s="10" t="s">
        <v>103</v>
      </c>
      <c r="K27" s="10" t="s">
        <v>39</v>
      </c>
      <c r="L27" s="10" t="s">
        <v>39</v>
      </c>
      <c r="M27" s="10">
        <v>0</v>
      </c>
      <c r="N27" s="10">
        <v>0.1</v>
      </c>
      <c r="O27" s="10" t="s">
        <v>43</v>
      </c>
      <c r="P27" s="29" t="s">
        <v>43</v>
      </c>
      <c r="Q27" s="10" t="s">
        <v>43</v>
      </c>
      <c r="R27" s="29"/>
      <c r="S27" s="28" t="b">
        <v>0</v>
      </c>
      <c r="T27" s="27" t="b">
        <f t="shared" si="3"/>
        <v>0</v>
      </c>
    </row>
    <row r="28" spans="1:20" x14ac:dyDescent="0.35">
      <c r="A28" s="29" t="str">
        <f t="shared" si="0"/>
        <v/>
      </c>
      <c r="B28" s="29" t="str">
        <f>IF(OR(K28="Inlet Drop",K28="Perched",P28&lt;1,Q28="Minor",Q28="Moderate"),"X","")</f>
        <v>X</v>
      </c>
      <c r="C28" s="29" t="str">
        <f t="shared" si="2"/>
        <v/>
      </c>
      <c r="D28" s="10" t="s">
        <v>104</v>
      </c>
      <c r="E28" s="10" t="s">
        <v>105</v>
      </c>
      <c r="F28" s="10">
        <v>-71.241117027434399</v>
      </c>
      <c r="G28" s="10">
        <v>42.203961144665101</v>
      </c>
      <c r="H28" s="10" t="s">
        <v>88</v>
      </c>
      <c r="I28" s="10" t="s">
        <v>92</v>
      </c>
      <c r="J28" s="10" t="s">
        <v>106</v>
      </c>
      <c r="K28" s="10" t="s">
        <v>39</v>
      </c>
      <c r="L28" s="10" t="s">
        <v>39</v>
      </c>
      <c r="M28" s="10">
        <v>0</v>
      </c>
      <c r="N28" s="10">
        <v>0.75</v>
      </c>
      <c r="O28" s="25" t="s">
        <v>43</v>
      </c>
      <c r="P28" s="29" t="s">
        <v>43</v>
      </c>
      <c r="Q28" s="10" t="s">
        <v>51</v>
      </c>
      <c r="R28" s="29"/>
      <c r="S28" s="28" t="b">
        <v>0</v>
      </c>
      <c r="T28" s="27" t="b">
        <f t="shared" si="3"/>
        <v>0</v>
      </c>
    </row>
    <row r="29" spans="1:20" x14ac:dyDescent="0.35">
      <c r="A29" s="29" t="str">
        <f t="shared" si="0"/>
        <v/>
      </c>
      <c r="B29" s="29" t="s">
        <v>28</v>
      </c>
      <c r="C29" s="29" t="str">
        <f t="shared" si="2"/>
        <v/>
      </c>
      <c r="D29" s="10" t="s">
        <v>104</v>
      </c>
      <c r="E29" s="10" t="s">
        <v>105</v>
      </c>
      <c r="F29" s="10">
        <v>-71.241117027434399</v>
      </c>
      <c r="G29" s="10">
        <v>42.203961144665101</v>
      </c>
      <c r="H29" s="10" t="s">
        <v>88</v>
      </c>
      <c r="I29" s="10" t="s">
        <v>92</v>
      </c>
      <c r="J29" s="10" t="s">
        <v>106</v>
      </c>
      <c r="K29" s="10" t="s">
        <v>39</v>
      </c>
      <c r="L29" s="10" t="s">
        <v>39</v>
      </c>
      <c r="M29" s="10">
        <v>0</v>
      </c>
      <c r="N29" s="10">
        <v>0.75</v>
      </c>
      <c r="O29" s="25" t="s">
        <v>43</v>
      </c>
      <c r="P29" s="29" t="s">
        <v>43</v>
      </c>
      <c r="Q29" s="10" t="s">
        <v>43</v>
      </c>
      <c r="R29" s="29"/>
      <c r="S29" s="28" t="b">
        <v>0</v>
      </c>
      <c r="T29" s="27" t="b">
        <f t="shared" si="3"/>
        <v>0</v>
      </c>
    </row>
    <row r="30" spans="1:20" x14ac:dyDescent="0.35">
      <c r="A30" s="29" t="str">
        <f t="shared" si="0"/>
        <v/>
      </c>
      <c r="B30" s="29" t="s">
        <v>28</v>
      </c>
      <c r="C30" s="29" t="str">
        <f t="shared" si="2"/>
        <v/>
      </c>
      <c r="D30" s="10" t="s">
        <v>107</v>
      </c>
      <c r="E30" s="10" t="s">
        <v>108</v>
      </c>
      <c r="F30" s="10">
        <v>-71.241470249286806</v>
      </c>
      <c r="G30" s="10">
        <v>42.202876270213601</v>
      </c>
      <c r="H30" s="10" t="s">
        <v>88</v>
      </c>
      <c r="I30" s="10" t="s">
        <v>92</v>
      </c>
      <c r="J30" s="10" t="s">
        <v>109</v>
      </c>
      <c r="K30" s="10" t="s">
        <v>39</v>
      </c>
      <c r="L30" s="10" t="s">
        <v>39</v>
      </c>
      <c r="M30" s="10">
        <v>0</v>
      </c>
      <c r="N30" s="10">
        <v>0.9</v>
      </c>
      <c r="O30" s="25" t="s">
        <v>43</v>
      </c>
      <c r="P30" s="29" t="s">
        <v>43</v>
      </c>
      <c r="Q30" s="10" t="s">
        <v>43</v>
      </c>
      <c r="R30" s="29"/>
      <c r="S30" s="28" t="b">
        <v>0</v>
      </c>
      <c r="T30" s="27" t="b">
        <f t="shared" si="3"/>
        <v>0</v>
      </c>
    </row>
    <row r="31" spans="1:20" x14ac:dyDescent="0.35">
      <c r="A31" s="29" t="str">
        <f t="shared" si="0"/>
        <v/>
      </c>
      <c r="B31" s="29" t="str">
        <f t="shared" ref="B31:B37" si="4">IF(OR(K31="Inlet Drop",K31="Perched",P31&lt;1,Q31="Minor",Q31="Moderate"),"X","")</f>
        <v>X</v>
      </c>
      <c r="C31" s="29" t="str">
        <f t="shared" si="2"/>
        <v/>
      </c>
      <c r="D31" s="10" t="s">
        <v>110</v>
      </c>
      <c r="E31" s="10" t="s">
        <v>111</v>
      </c>
      <c r="F31" s="10">
        <v>-71.2385064183606</v>
      </c>
      <c r="G31" s="10">
        <v>42.1968358451116</v>
      </c>
      <c r="H31" s="10" t="s">
        <v>88</v>
      </c>
      <c r="I31" s="10" t="s">
        <v>92</v>
      </c>
      <c r="J31" s="10" t="s">
        <v>112</v>
      </c>
      <c r="K31" s="10" t="s">
        <v>39</v>
      </c>
      <c r="L31" s="10" t="s">
        <v>39</v>
      </c>
      <c r="M31" s="10">
        <v>0</v>
      </c>
      <c r="N31" s="10">
        <v>1.1000000000000001</v>
      </c>
      <c r="O31" s="10" t="s">
        <v>54</v>
      </c>
      <c r="P31" s="29">
        <v>0.75</v>
      </c>
      <c r="Q31" s="10" t="s">
        <v>43</v>
      </c>
      <c r="R31" s="29"/>
      <c r="S31" s="28" t="b">
        <v>0</v>
      </c>
      <c r="T31" s="27" t="b">
        <f t="shared" si="3"/>
        <v>0</v>
      </c>
    </row>
    <row r="32" spans="1:20" x14ac:dyDescent="0.35">
      <c r="A32" s="29" t="str">
        <f t="shared" si="0"/>
        <v/>
      </c>
      <c r="B32" s="29" t="str">
        <f t="shared" si="4"/>
        <v>X</v>
      </c>
      <c r="C32" s="29" t="str">
        <f t="shared" si="2"/>
        <v/>
      </c>
      <c r="D32" s="10" t="s">
        <v>113</v>
      </c>
      <c r="E32" s="10" t="s">
        <v>114</v>
      </c>
      <c r="F32" s="10">
        <v>-71.237764954893507</v>
      </c>
      <c r="G32" s="10">
        <v>42.193677507994998</v>
      </c>
      <c r="H32" s="10" t="s">
        <v>88</v>
      </c>
      <c r="I32" s="10" t="s">
        <v>92</v>
      </c>
      <c r="J32" s="10" t="s">
        <v>112</v>
      </c>
      <c r="K32" s="10" t="s">
        <v>39</v>
      </c>
      <c r="L32" s="10" t="s">
        <v>39</v>
      </c>
      <c r="M32" s="10">
        <v>0</v>
      </c>
      <c r="N32" s="10">
        <v>0.7</v>
      </c>
      <c r="O32" s="10" t="s">
        <v>54</v>
      </c>
      <c r="P32" s="29">
        <v>1</v>
      </c>
      <c r="Q32" s="10" t="s">
        <v>51</v>
      </c>
      <c r="R32" s="29"/>
      <c r="S32" s="28" t="b">
        <v>0</v>
      </c>
      <c r="T32" s="27" t="b">
        <f t="shared" si="3"/>
        <v>0</v>
      </c>
    </row>
    <row r="33" spans="1:20" x14ac:dyDescent="0.35">
      <c r="A33" s="29" t="str">
        <f t="shared" si="0"/>
        <v/>
      </c>
      <c r="B33" s="29" t="str">
        <f t="shared" si="4"/>
        <v>X</v>
      </c>
      <c r="C33" s="29" t="str">
        <f t="shared" si="2"/>
        <v/>
      </c>
      <c r="D33" s="10" t="s">
        <v>115</v>
      </c>
      <c r="E33" s="10" t="s">
        <v>116</v>
      </c>
      <c r="F33" s="10">
        <v>-71.240209323516495</v>
      </c>
      <c r="G33" s="10">
        <v>42.189068641417499</v>
      </c>
      <c r="H33" s="10" t="s">
        <v>88</v>
      </c>
      <c r="I33" s="10" t="s">
        <v>92</v>
      </c>
      <c r="J33" s="10" t="s">
        <v>117</v>
      </c>
      <c r="K33" s="10" t="s">
        <v>39</v>
      </c>
      <c r="L33" s="10" t="s">
        <v>39</v>
      </c>
      <c r="M33" s="10">
        <v>0</v>
      </c>
      <c r="N33" s="10">
        <v>1</v>
      </c>
      <c r="O33" s="10" t="s">
        <v>54</v>
      </c>
      <c r="P33" s="29">
        <v>1</v>
      </c>
      <c r="Q33" s="10" t="s">
        <v>51</v>
      </c>
      <c r="R33" s="29"/>
      <c r="S33" s="28" t="b">
        <v>0</v>
      </c>
      <c r="T33" s="27" t="b">
        <f t="shared" si="3"/>
        <v>0</v>
      </c>
    </row>
    <row r="34" spans="1:20" x14ac:dyDescent="0.35">
      <c r="A34" s="29" t="str">
        <f t="shared" ref="A34:A65" si="5">IF(S34="TRUE","X","")</f>
        <v/>
      </c>
      <c r="B34" s="29" t="str">
        <f t="shared" si="4"/>
        <v>X</v>
      </c>
      <c r="C34" s="29" t="str">
        <f t="shared" ref="C34:C65" si="6">IF(OR(L34="Cascade",L34="Free_Fall_Onto_Cascade",M34&gt;1,Q34="Severe"),"X","")</f>
        <v/>
      </c>
      <c r="D34" s="10" t="s">
        <v>115</v>
      </c>
      <c r="E34" s="10" t="s">
        <v>116</v>
      </c>
      <c r="F34" s="10">
        <v>-71.240209323516495</v>
      </c>
      <c r="G34" s="10">
        <v>42.189068641417499</v>
      </c>
      <c r="H34" s="10" t="s">
        <v>88</v>
      </c>
      <c r="I34" s="10" t="s">
        <v>92</v>
      </c>
      <c r="J34" s="10" t="s">
        <v>117</v>
      </c>
      <c r="K34" s="10" t="s">
        <v>39</v>
      </c>
      <c r="L34" s="10" t="s">
        <v>39</v>
      </c>
      <c r="M34" s="10">
        <v>0</v>
      </c>
      <c r="N34" s="10">
        <v>1.3</v>
      </c>
      <c r="O34" s="10" t="s">
        <v>54</v>
      </c>
      <c r="P34" s="29">
        <v>0.25</v>
      </c>
      <c r="Q34" s="10" t="s">
        <v>35</v>
      </c>
      <c r="R34" s="29"/>
      <c r="S34" s="28" t="b">
        <v>0</v>
      </c>
      <c r="T34" s="27" t="b">
        <f t="shared" ref="T34:T65" si="7">AND(K34="At_Stream_Grade",L34="At_Stream_Grade",M34=0,N34&gt;0.4,O34="Comparable",P34=1,Q34="None")</f>
        <v>0</v>
      </c>
    </row>
    <row r="35" spans="1:20" x14ac:dyDescent="0.35">
      <c r="A35" s="29" t="str">
        <f t="shared" si="5"/>
        <v/>
      </c>
      <c r="B35" s="29" t="str">
        <f t="shared" si="4"/>
        <v>X</v>
      </c>
      <c r="C35" s="29" t="str">
        <f t="shared" si="6"/>
        <v/>
      </c>
      <c r="D35" s="11" t="s">
        <v>125</v>
      </c>
      <c r="E35" s="11" t="s">
        <v>126</v>
      </c>
      <c r="F35" s="11">
        <v>-71.111161015344194</v>
      </c>
      <c r="G35" s="11">
        <v>42.190090903138703</v>
      </c>
      <c r="H35" s="11" t="s">
        <v>120</v>
      </c>
      <c r="I35" s="11" t="s">
        <v>121</v>
      </c>
      <c r="J35" s="11" t="s">
        <v>122</v>
      </c>
      <c r="K35" s="11" t="s">
        <v>39</v>
      </c>
      <c r="L35" s="11" t="s">
        <v>39</v>
      </c>
      <c r="M35" s="11">
        <v>0</v>
      </c>
      <c r="N35" s="11">
        <v>1.8</v>
      </c>
      <c r="O35" s="11" t="s">
        <v>54</v>
      </c>
      <c r="P35" s="29">
        <v>0.5</v>
      </c>
      <c r="Q35" s="20" t="s">
        <v>35</v>
      </c>
      <c r="R35" s="29"/>
      <c r="S35" s="28" t="b">
        <v>0</v>
      </c>
      <c r="T35" s="27" t="b">
        <f t="shared" si="7"/>
        <v>0</v>
      </c>
    </row>
    <row r="36" spans="1:20" x14ac:dyDescent="0.35">
      <c r="A36" s="29" t="str">
        <f t="shared" si="5"/>
        <v/>
      </c>
      <c r="B36" s="29" t="str">
        <f t="shared" si="4"/>
        <v>X</v>
      </c>
      <c r="C36" s="29" t="str">
        <f t="shared" si="6"/>
        <v/>
      </c>
      <c r="D36" s="11" t="s">
        <v>131</v>
      </c>
      <c r="E36" s="11" t="s">
        <v>132</v>
      </c>
      <c r="F36" s="11">
        <v>-71.115138340000001</v>
      </c>
      <c r="G36" s="11">
        <v>42.190111979999998</v>
      </c>
      <c r="H36" s="11" t="s">
        <v>120</v>
      </c>
      <c r="I36" s="11" t="s">
        <v>121</v>
      </c>
      <c r="J36" s="11" t="s">
        <v>122</v>
      </c>
      <c r="K36" s="11" t="s">
        <v>38</v>
      </c>
      <c r="L36" s="11" t="s">
        <v>39</v>
      </c>
      <c r="M36" s="11">
        <v>0</v>
      </c>
      <c r="N36" s="11">
        <v>0.7</v>
      </c>
      <c r="O36" s="11" t="s">
        <v>55</v>
      </c>
      <c r="P36" s="29">
        <v>0.25</v>
      </c>
      <c r="Q36" s="11" t="s">
        <v>43</v>
      </c>
      <c r="R36" s="29"/>
      <c r="S36" s="28" t="b">
        <v>0</v>
      </c>
      <c r="T36" s="27" t="b">
        <f t="shared" si="7"/>
        <v>0</v>
      </c>
    </row>
    <row r="37" spans="1:20" x14ac:dyDescent="0.35">
      <c r="A37" s="29" t="str">
        <f t="shared" si="5"/>
        <v/>
      </c>
      <c r="B37" s="29" t="str">
        <f t="shared" si="4"/>
        <v>X</v>
      </c>
      <c r="C37" s="29" t="str">
        <f t="shared" si="6"/>
        <v/>
      </c>
      <c r="D37" s="11" t="s">
        <v>136</v>
      </c>
      <c r="E37" s="11" t="s">
        <v>137</v>
      </c>
      <c r="F37" s="11">
        <v>-71.117375688693599</v>
      </c>
      <c r="G37" s="11">
        <v>42.190475050390098</v>
      </c>
      <c r="H37" s="11" t="s">
        <v>120</v>
      </c>
      <c r="I37" s="11" t="s">
        <v>121</v>
      </c>
      <c r="J37" s="11" t="s">
        <v>138</v>
      </c>
      <c r="K37" s="11" t="s">
        <v>38</v>
      </c>
      <c r="L37" s="11" t="s">
        <v>265</v>
      </c>
      <c r="M37" s="11">
        <v>0.2</v>
      </c>
      <c r="N37" s="11">
        <v>1.6</v>
      </c>
      <c r="O37" s="26" t="s">
        <v>41</v>
      </c>
      <c r="P37" s="29" t="s">
        <v>41</v>
      </c>
      <c r="Q37" s="11" t="s">
        <v>35</v>
      </c>
      <c r="R37" s="29"/>
      <c r="S37" s="28" t="b">
        <v>0</v>
      </c>
      <c r="T37" s="27" t="b">
        <f t="shared" si="7"/>
        <v>0</v>
      </c>
    </row>
    <row r="38" spans="1:20" x14ac:dyDescent="0.35">
      <c r="A38" s="29" t="str">
        <f t="shared" si="5"/>
        <v/>
      </c>
      <c r="B38" s="29" t="s">
        <v>28</v>
      </c>
      <c r="C38" s="29" t="str">
        <f t="shared" si="6"/>
        <v/>
      </c>
      <c r="D38" s="11" t="s">
        <v>139</v>
      </c>
      <c r="E38" s="11" t="s">
        <v>140</v>
      </c>
      <c r="F38" s="11">
        <v>-71.118377326122598</v>
      </c>
      <c r="G38" s="11">
        <v>42.190839280403303</v>
      </c>
      <c r="H38" s="11" t="s">
        <v>120</v>
      </c>
      <c r="I38" s="11" t="s">
        <v>121</v>
      </c>
      <c r="J38" s="11" t="s">
        <v>141</v>
      </c>
      <c r="K38" s="11" t="s">
        <v>38</v>
      </c>
      <c r="L38" s="11" t="s">
        <v>39</v>
      </c>
      <c r="M38" s="11">
        <v>0</v>
      </c>
      <c r="N38" s="11">
        <v>0.4</v>
      </c>
      <c r="O38" s="26" t="s">
        <v>43</v>
      </c>
      <c r="P38" s="29" t="s">
        <v>43</v>
      </c>
      <c r="Q38" s="11" t="s">
        <v>43</v>
      </c>
      <c r="R38" s="29"/>
      <c r="S38" s="28" t="b">
        <v>0</v>
      </c>
      <c r="T38" s="27" t="b">
        <f t="shared" si="7"/>
        <v>0</v>
      </c>
    </row>
    <row r="39" spans="1:20" x14ac:dyDescent="0.35">
      <c r="A39" s="29" t="str">
        <f t="shared" si="5"/>
        <v/>
      </c>
      <c r="B39" s="29" t="s">
        <v>28</v>
      </c>
      <c r="C39" s="29" t="str">
        <f t="shared" si="6"/>
        <v/>
      </c>
      <c r="D39" s="11" t="s">
        <v>142</v>
      </c>
      <c r="E39" s="11" t="s">
        <v>143</v>
      </c>
      <c r="F39" s="11">
        <v>-71.120825596220001</v>
      </c>
      <c r="G39" s="11">
        <v>42.190451884116001</v>
      </c>
      <c r="H39" s="11" t="s">
        <v>120</v>
      </c>
      <c r="I39" s="11" t="s">
        <v>121</v>
      </c>
      <c r="J39" s="11" t="s">
        <v>144</v>
      </c>
      <c r="K39" s="11" t="s">
        <v>38</v>
      </c>
      <c r="L39" s="11" t="s">
        <v>265</v>
      </c>
      <c r="M39" s="11">
        <v>0.2</v>
      </c>
      <c r="N39" s="11">
        <v>1</v>
      </c>
      <c r="O39" s="26" t="s">
        <v>41</v>
      </c>
      <c r="P39" s="29">
        <v>1</v>
      </c>
      <c r="Q39" s="11" t="s">
        <v>43</v>
      </c>
      <c r="R39" s="29"/>
      <c r="S39" s="28" t="b">
        <v>0</v>
      </c>
      <c r="T39" s="27" t="b">
        <f t="shared" si="7"/>
        <v>0</v>
      </c>
    </row>
    <row r="40" spans="1:20" x14ac:dyDescent="0.35">
      <c r="A40" s="29" t="str">
        <f t="shared" si="5"/>
        <v/>
      </c>
      <c r="B40" s="29" t="s">
        <v>28</v>
      </c>
      <c r="C40" s="29" t="str">
        <f t="shared" si="6"/>
        <v/>
      </c>
      <c r="D40" s="11" t="s">
        <v>145</v>
      </c>
      <c r="E40" s="11" t="s">
        <v>146</v>
      </c>
      <c r="F40" s="11">
        <v>-71.128901172944595</v>
      </c>
      <c r="G40" s="11">
        <v>42.191477983080297</v>
      </c>
      <c r="H40" s="11" t="s">
        <v>120</v>
      </c>
      <c r="I40" s="11" t="s">
        <v>121</v>
      </c>
      <c r="J40" s="11" t="s">
        <v>70</v>
      </c>
      <c r="K40" s="11" t="s">
        <v>40</v>
      </c>
      <c r="L40" s="11" t="s">
        <v>40</v>
      </c>
      <c r="M40" s="11">
        <v>0</v>
      </c>
      <c r="N40" s="11">
        <v>1.85</v>
      </c>
      <c r="O40" s="26" t="s">
        <v>43</v>
      </c>
      <c r="P40" s="29" t="s">
        <v>43</v>
      </c>
      <c r="Q40" s="11" t="s">
        <v>43</v>
      </c>
      <c r="R40" s="29"/>
      <c r="S40" s="28" t="b">
        <v>0</v>
      </c>
      <c r="T40" s="27" t="b">
        <f t="shared" si="7"/>
        <v>0</v>
      </c>
    </row>
    <row r="41" spans="1:20" x14ac:dyDescent="0.35">
      <c r="A41" s="29" t="str">
        <f t="shared" si="5"/>
        <v/>
      </c>
      <c r="B41" s="29" t="s">
        <v>28</v>
      </c>
      <c r="C41" s="29" t="str">
        <f t="shared" si="6"/>
        <v/>
      </c>
      <c r="D41" s="11" t="s">
        <v>147</v>
      </c>
      <c r="E41" s="11" t="s">
        <v>148</v>
      </c>
      <c r="F41" s="11">
        <v>-71.129871019638699</v>
      </c>
      <c r="G41" s="11">
        <v>42.193431949683102</v>
      </c>
      <c r="H41" s="11" t="s">
        <v>120</v>
      </c>
      <c r="I41" s="11" t="s">
        <v>121</v>
      </c>
      <c r="J41" s="11" t="s">
        <v>70</v>
      </c>
      <c r="K41" s="11" t="s">
        <v>39</v>
      </c>
      <c r="L41" s="11" t="s">
        <v>39</v>
      </c>
      <c r="M41" s="11">
        <v>0</v>
      </c>
      <c r="N41" s="11">
        <v>3.2</v>
      </c>
      <c r="O41" s="26" t="s">
        <v>43</v>
      </c>
      <c r="P41" s="29" t="s">
        <v>43</v>
      </c>
      <c r="Q41" s="11" t="s">
        <v>43</v>
      </c>
      <c r="R41" s="29"/>
      <c r="S41" s="28" t="b">
        <v>0</v>
      </c>
      <c r="T41" s="27" t="b">
        <f t="shared" si="7"/>
        <v>0</v>
      </c>
    </row>
    <row r="42" spans="1:20" x14ac:dyDescent="0.35">
      <c r="A42" s="29" t="str">
        <f t="shared" si="5"/>
        <v/>
      </c>
      <c r="B42" s="29" t="s">
        <v>28</v>
      </c>
      <c r="C42" s="29" t="str">
        <f t="shared" si="6"/>
        <v/>
      </c>
      <c r="D42" s="12" t="s">
        <v>154</v>
      </c>
      <c r="E42" s="12" t="s">
        <v>155</v>
      </c>
      <c r="F42" s="12">
        <v>-71.094301982885597</v>
      </c>
      <c r="G42" s="12">
        <v>42.244896348314498</v>
      </c>
      <c r="H42" s="12" t="s">
        <v>156</v>
      </c>
      <c r="I42" s="12" t="s">
        <v>157</v>
      </c>
      <c r="J42" s="12" t="s">
        <v>158</v>
      </c>
      <c r="K42" s="12" t="s">
        <v>38</v>
      </c>
      <c r="L42" s="12" t="s">
        <v>39</v>
      </c>
      <c r="M42" s="12">
        <v>0</v>
      </c>
      <c r="N42" s="12">
        <v>1.2</v>
      </c>
      <c r="O42" s="12" t="s">
        <v>54</v>
      </c>
      <c r="P42" s="29">
        <v>1</v>
      </c>
      <c r="Q42" s="12" t="s">
        <v>43</v>
      </c>
      <c r="R42" s="29"/>
      <c r="S42" s="28" t="b">
        <v>0</v>
      </c>
      <c r="T42" s="27" t="b">
        <f t="shared" si="7"/>
        <v>0</v>
      </c>
    </row>
    <row r="43" spans="1:20" x14ac:dyDescent="0.35">
      <c r="A43" s="29" t="str">
        <f t="shared" si="5"/>
        <v/>
      </c>
      <c r="B43" s="29" t="s">
        <v>28</v>
      </c>
      <c r="C43" s="29" t="str">
        <f t="shared" si="6"/>
        <v/>
      </c>
      <c r="D43" s="12" t="s">
        <v>154</v>
      </c>
      <c r="E43" s="12" t="s">
        <v>155</v>
      </c>
      <c r="F43" s="12">
        <v>-71.094301982885597</v>
      </c>
      <c r="G43" s="12">
        <v>42.244896348314498</v>
      </c>
      <c r="H43" s="12" t="s">
        <v>156</v>
      </c>
      <c r="I43" s="12" t="s">
        <v>157</v>
      </c>
      <c r="J43" s="12" t="s">
        <v>158</v>
      </c>
      <c r="K43" s="12" t="s">
        <v>38</v>
      </c>
      <c r="L43" s="12" t="s">
        <v>39</v>
      </c>
      <c r="M43" s="12">
        <v>0</v>
      </c>
      <c r="N43" s="12">
        <v>1.2</v>
      </c>
      <c r="O43" s="12" t="s">
        <v>54</v>
      </c>
      <c r="P43" s="29">
        <v>1</v>
      </c>
      <c r="Q43" s="12" t="s">
        <v>43</v>
      </c>
      <c r="R43" s="29"/>
      <c r="S43" s="28" t="b">
        <v>0</v>
      </c>
      <c r="T43" s="27" t="b">
        <f t="shared" si="7"/>
        <v>0</v>
      </c>
    </row>
    <row r="44" spans="1:20" x14ac:dyDescent="0.35">
      <c r="A44" s="29" t="str">
        <f t="shared" si="5"/>
        <v/>
      </c>
      <c r="B44" s="29" t="str">
        <f>IF(OR(K44="Inlet Drop",K44="Perched",P44&lt;1,Q44="Minor",Q44="Moderate"),"X","")</f>
        <v>X</v>
      </c>
      <c r="C44" s="29" t="str">
        <f t="shared" si="6"/>
        <v/>
      </c>
      <c r="D44" s="12" t="s">
        <v>159</v>
      </c>
      <c r="E44" s="12" t="s">
        <v>160</v>
      </c>
      <c r="F44" s="12">
        <v>-71.093490393647897</v>
      </c>
      <c r="G44" s="12">
        <v>42.2526368109543</v>
      </c>
      <c r="H44" s="12" t="s">
        <v>156</v>
      </c>
      <c r="I44" s="12" t="s">
        <v>157</v>
      </c>
      <c r="J44" s="12" t="s">
        <v>161</v>
      </c>
      <c r="K44" s="12" t="s">
        <v>39</v>
      </c>
      <c r="L44" s="12" t="s">
        <v>39</v>
      </c>
      <c r="M44" s="12">
        <v>0</v>
      </c>
      <c r="N44" s="12">
        <v>0.55000000000000004</v>
      </c>
      <c r="O44" s="22" t="s">
        <v>43</v>
      </c>
      <c r="P44" s="29" t="s">
        <v>43</v>
      </c>
      <c r="Q44" s="12" t="s">
        <v>35</v>
      </c>
      <c r="R44" s="29"/>
      <c r="S44" s="28" t="b">
        <v>0</v>
      </c>
      <c r="T44" s="27" t="b">
        <f t="shared" si="7"/>
        <v>0</v>
      </c>
    </row>
    <row r="45" spans="1:20" x14ac:dyDescent="0.35">
      <c r="A45" s="29" t="str">
        <f t="shared" si="5"/>
        <v/>
      </c>
      <c r="B45" s="29" t="str">
        <f>IF(OR(K45="Inlet Drop",K45="Perched",P45&lt;1,Q45="Minor",Q45="Moderate"),"X","")</f>
        <v>X</v>
      </c>
      <c r="C45" s="29" t="str">
        <f t="shared" si="6"/>
        <v/>
      </c>
      <c r="D45" s="12" t="s">
        <v>159</v>
      </c>
      <c r="E45" s="12" t="s">
        <v>160</v>
      </c>
      <c r="F45" s="12">
        <v>-71.093490393647897</v>
      </c>
      <c r="G45" s="12">
        <v>42.2526368109543</v>
      </c>
      <c r="H45" s="12" t="s">
        <v>156</v>
      </c>
      <c r="I45" s="12" t="s">
        <v>157</v>
      </c>
      <c r="J45" s="12" t="s">
        <v>161</v>
      </c>
      <c r="K45" s="12" t="s">
        <v>39</v>
      </c>
      <c r="L45" s="12" t="s">
        <v>39</v>
      </c>
      <c r="M45" s="12">
        <v>0</v>
      </c>
      <c r="N45" s="12">
        <v>0.9</v>
      </c>
      <c r="O45" s="22" t="s">
        <v>43</v>
      </c>
      <c r="P45" s="29" t="s">
        <v>43</v>
      </c>
      <c r="Q45" s="12" t="s">
        <v>35</v>
      </c>
      <c r="R45" s="29"/>
      <c r="S45" s="28" t="b">
        <v>0</v>
      </c>
      <c r="T45" s="27" t="b">
        <f t="shared" si="7"/>
        <v>0</v>
      </c>
    </row>
    <row r="46" spans="1:20" x14ac:dyDescent="0.35">
      <c r="A46" s="29" t="str">
        <f t="shared" si="5"/>
        <v/>
      </c>
      <c r="B46" s="29" t="str">
        <f>IF(OR(K46="Inlet Drop",K46="Perched",P46&lt;1,Q46="Minor",Q46="Moderate"),"X","")</f>
        <v>X</v>
      </c>
      <c r="C46" s="29" t="str">
        <f t="shared" si="6"/>
        <v/>
      </c>
      <c r="D46" s="12" t="s">
        <v>165</v>
      </c>
      <c r="E46" s="12" t="s">
        <v>166</v>
      </c>
      <c r="F46" s="12">
        <v>-71.083989897809104</v>
      </c>
      <c r="G46" s="12">
        <v>42.259105335182902</v>
      </c>
      <c r="H46" s="12" t="s">
        <v>156</v>
      </c>
      <c r="I46" s="12" t="s">
        <v>157</v>
      </c>
      <c r="J46" s="12" t="s">
        <v>167</v>
      </c>
      <c r="K46" s="12" t="s">
        <v>39</v>
      </c>
      <c r="L46" s="12" t="s">
        <v>39</v>
      </c>
      <c r="M46" s="12">
        <v>0</v>
      </c>
      <c r="N46" s="12">
        <v>0.5</v>
      </c>
      <c r="O46" s="12" t="s">
        <v>55</v>
      </c>
      <c r="P46" s="29">
        <v>1</v>
      </c>
      <c r="Q46" s="12" t="s">
        <v>51</v>
      </c>
      <c r="R46" s="29"/>
      <c r="S46" s="28" t="b">
        <v>0</v>
      </c>
      <c r="T46" s="27" t="b">
        <f t="shared" si="7"/>
        <v>0</v>
      </c>
    </row>
    <row r="47" spans="1:20" x14ac:dyDescent="0.35">
      <c r="A47" s="29" t="str">
        <f t="shared" si="5"/>
        <v/>
      </c>
      <c r="B47" s="29" t="s">
        <v>28</v>
      </c>
      <c r="C47" s="29" t="str">
        <f t="shared" si="6"/>
        <v/>
      </c>
      <c r="D47" s="12" t="s">
        <v>168</v>
      </c>
      <c r="E47" s="12" t="s">
        <v>169</v>
      </c>
      <c r="F47" s="12">
        <v>-71.080904267794594</v>
      </c>
      <c r="G47" s="12">
        <v>42.259336590601301</v>
      </c>
      <c r="H47" s="12" t="s">
        <v>156</v>
      </c>
      <c r="I47" s="12" t="s">
        <v>157</v>
      </c>
      <c r="J47" s="12" t="s">
        <v>170</v>
      </c>
      <c r="K47" s="12" t="s">
        <v>39</v>
      </c>
      <c r="L47" s="12" t="s">
        <v>39</v>
      </c>
      <c r="M47" s="12">
        <v>0</v>
      </c>
      <c r="N47" s="12">
        <v>0.9</v>
      </c>
      <c r="O47" s="12" t="s">
        <v>55</v>
      </c>
      <c r="P47" s="29">
        <v>1</v>
      </c>
      <c r="Q47" s="12" t="s">
        <v>43</v>
      </c>
      <c r="R47" s="29"/>
      <c r="S47" s="28" t="b">
        <v>0</v>
      </c>
      <c r="T47" s="27" t="b">
        <f t="shared" si="7"/>
        <v>0</v>
      </c>
    </row>
    <row r="48" spans="1:20" x14ac:dyDescent="0.35">
      <c r="A48" s="29" t="str">
        <f t="shared" si="5"/>
        <v/>
      </c>
      <c r="B48" s="29" t="str">
        <f>IF(OR(K48="Inlet Drop",K48="Perched",P48&lt;1,Q48="Minor",Q48="Moderate"),"X","")</f>
        <v>X</v>
      </c>
      <c r="C48" s="29" t="str">
        <f t="shared" si="6"/>
        <v/>
      </c>
      <c r="D48" s="12" t="s">
        <v>171</v>
      </c>
      <c r="E48" s="12" t="s">
        <v>172</v>
      </c>
      <c r="F48" s="12">
        <v>-71.074900310552707</v>
      </c>
      <c r="G48" s="12">
        <v>42.260361785877699</v>
      </c>
      <c r="H48" s="12" t="s">
        <v>156</v>
      </c>
      <c r="I48" s="12" t="s">
        <v>157</v>
      </c>
      <c r="J48" s="12" t="s">
        <v>173</v>
      </c>
      <c r="K48" s="12" t="s">
        <v>39</v>
      </c>
      <c r="L48" s="12" t="s">
        <v>39</v>
      </c>
      <c r="M48" s="12">
        <v>0</v>
      </c>
      <c r="N48" s="12">
        <v>0.8</v>
      </c>
      <c r="O48" s="12" t="s">
        <v>54</v>
      </c>
      <c r="P48" s="29">
        <v>0.5</v>
      </c>
      <c r="Q48" s="12" t="s">
        <v>51</v>
      </c>
      <c r="R48" s="29"/>
      <c r="S48" s="28" t="b">
        <v>0</v>
      </c>
      <c r="T48" s="27" t="b">
        <f t="shared" si="7"/>
        <v>0</v>
      </c>
    </row>
    <row r="49" spans="1:20" x14ac:dyDescent="0.35">
      <c r="A49" s="29" t="str">
        <f t="shared" si="5"/>
        <v/>
      </c>
      <c r="B49" s="29" t="str">
        <f>IF(OR(K49="Inlet Drop",K49="Perched",P49&lt;1,Q49="Minor",Q49="Moderate"),"X","")</f>
        <v>X</v>
      </c>
      <c r="C49" s="29" t="str">
        <f t="shared" si="6"/>
        <v/>
      </c>
      <c r="D49" s="12" t="s">
        <v>177</v>
      </c>
      <c r="E49" s="12" t="s">
        <v>178</v>
      </c>
      <c r="F49" s="12">
        <v>-71.073550237408895</v>
      </c>
      <c r="G49" s="12">
        <v>42.265949115593301</v>
      </c>
      <c r="H49" s="12" t="s">
        <v>179</v>
      </c>
      <c r="I49" s="12" t="s">
        <v>157</v>
      </c>
      <c r="J49" s="12" t="s">
        <v>180</v>
      </c>
      <c r="K49" s="12" t="s">
        <v>39</v>
      </c>
      <c r="L49" s="12" t="s">
        <v>39</v>
      </c>
      <c r="M49" s="12">
        <v>0</v>
      </c>
      <c r="N49" s="12">
        <v>0.7</v>
      </c>
      <c r="O49" s="12" t="s">
        <v>54</v>
      </c>
      <c r="P49" s="29">
        <v>1</v>
      </c>
      <c r="Q49" s="12" t="s">
        <v>51</v>
      </c>
      <c r="R49" s="29"/>
      <c r="S49" s="28" t="b">
        <v>0</v>
      </c>
      <c r="T49" s="27" t="b">
        <f t="shared" si="7"/>
        <v>0</v>
      </c>
    </row>
    <row r="50" spans="1:20" x14ac:dyDescent="0.35">
      <c r="A50" s="29" t="str">
        <f t="shared" si="5"/>
        <v/>
      </c>
      <c r="B50" s="29" t="str">
        <f>IF(OR(K50="Inlet Drop",K50="Perched",P50&lt;1,Q50="Minor",Q50="Moderate"),"X","")</f>
        <v>X</v>
      </c>
      <c r="C50" s="29" t="str">
        <f t="shared" si="6"/>
        <v/>
      </c>
      <c r="D50" s="12" t="s">
        <v>181</v>
      </c>
      <c r="E50" s="12" t="s">
        <v>182</v>
      </c>
      <c r="F50" s="12">
        <v>-71.072878437766207</v>
      </c>
      <c r="G50" s="12">
        <v>42.269550691060203</v>
      </c>
      <c r="H50" s="12" t="s">
        <v>156</v>
      </c>
      <c r="I50" s="12" t="s">
        <v>157</v>
      </c>
      <c r="J50" s="12" t="s">
        <v>183</v>
      </c>
      <c r="K50" s="12" t="s">
        <v>39</v>
      </c>
      <c r="L50" s="12" t="s">
        <v>39</v>
      </c>
      <c r="M50" s="12">
        <v>0</v>
      </c>
      <c r="N50" s="12">
        <v>0.3</v>
      </c>
      <c r="O50" s="12" t="s">
        <v>54</v>
      </c>
      <c r="P50" s="29">
        <v>1</v>
      </c>
      <c r="Q50" s="12" t="s">
        <v>51</v>
      </c>
      <c r="R50" s="29"/>
      <c r="S50" s="28" t="b">
        <v>0</v>
      </c>
      <c r="T50" s="27" t="b">
        <f t="shared" si="7"/>
        <v>0</v>
      </c>
    </row>
    <row r="51" spans="1:20" x14ac:dyDescent="0.35">
      <c r="A51" s="29" t="str">
        <f t="shared" si="5"/>
        <v/>
      </c>
      <c r="B51" s="29" t="s">
        <v>28</v>
      </c>
      <c r="C51" s="29" t="str">
        <f t="shared" si="6"/>
        <v/>
      </c>
      <c r="D51" s="12" t="s">
        <v>181</v>
      </c>
      <c r="E51" s="12" t="s">
        <v>182</v>
      </c>
      <c r="F51" s="12">
        <v>-71.072878437766207</v>
      </c>
      <c r="G51" s="12">
        <v>42.269550691060203</v>
      </c>
      <c r="H51" s="12" t="s">
        <v>156</v>
      </c>
      <c r="I51" s="12" t="s">
        <v>157</v>
      </c>
      <c r="J51" s="12" t="s">
        <v>183</v>
      </c>
      <c r="K51" s="12" t="s">
        <v>38</v>
      </c>
      <c r="L51" s="12" t="s">
        <v>39</v>
      </c>
      <c r="M51" s="12">
        <v>0.9</v>
      </c>
      <c r="N51" s="12">
        <v>0.8</v>
      </c>
      <c r="O51" s="12" t="s">
        <v>54</v>
      </c>
      <c r="P51" s="29">
        <v>1</v>
      </c>
      <c r="Q51" s="12" t="s">
        <v>43</v>
      </c>
      <c r="R51" s="29"/>
      <c r="S51" s="28" t="b">
        <v>0</v>
      </c>
      <c r="T51" s="27" t="b">
        <f t="shared" si="7"/>
        <v>0</v>
      </c>
    </row>
    <row r="52" spans="1:20" x14ac:dyDescent="0.35">
      <c r="A52" s="29" t="str">
        <f t="shared" si="5"/>
        <v/>
      </c>
      <c r="B52" s="29" t="s">
        <v>28</v>
      </c>
      <c r="C52" s="29" t="str">
        <f t="shared" si="6"/>
        <v/>
      </c>
      <c r="D52" s="12" t="s">
        <v>184</v>
      </c>
      <c r="E52" s="12" t="s">
        <v>185</v>
      </c>
      <c r="F52" s="12">
        <v>-71.072891901971303</v>
      </c>
      <c r="G52" s="12">
        <v>42.270093565905299</v>
      </c>
      <c r="H52" s="12" t="s">
        <v>156</v>
      </c>
      <c r="I52" s="12" t="s">
        <v>157</v>
      </c>
      <c r="J52" s="12" t="s">
        <v>186</v>
      </c>
      <c r="K52" s="12" t="s">
        <v>39</v>
      </c>
      <c r="L52" s="12" t="s">
        <v>39</v>
      </c>
      <c r="M52" s="12">
        <v>0</v>
      </c>
      <c r="N52" s="12">
        <v>0.7</v>
      </c>
      <c r="O52" s="12" t="s">
        <v>55</v>
      </c>
      <c r="P52" s="29">
        <v>1</v>
      </c>
      <c r="Q52" s="12" t="s">
        <v>43</v>
      </c>
      <c r="R52" s="29"/>
      <c r="S52" s="28" t="b">
        <v>0</v>
      </c>
      <c r="T52" s="27" t="b">
        <f t="shared" si="7"/>
        <v>0</v>
      </c>
    </row>
    <row r="53" spans="1:20" x14ac:dyDescent="0.35">
      <c r="A53" s="29" t="str">
        <f t="shared" si="5"/>
        <v/>
      </c>
      <c r="B53" s="29" t="s">
        <v>28</v>
      </c>
      <c r="C53" s="29" t="str">
        <f t="shared" si="6"/>
        <v/>
      </c>
      <c r="D53" s="12" t="s">
        <v>187</v>
      </c>
      <c r="E53" s="12" t="s">
        <v>188</v>
      </c>
      <c r="F53" s="12">
        <v>-71.094199000000003</v>
      </c>
      <c r="G53" s="12">
        <v>42.240011170000002</v>
      </c>
      <c r="H53" s="12" t="s">
        <v>156</v>
      </c>
      <c r="I53" s="12" t="s">
        <v>157</v>
      </c>
      <c r="J53" s="12" t="s">
        <v>189</v>
      </c>
      <c r="K53" s="13" t="s">
        <v>39</v>
      </c>
      <c r="L53" s="12" t="s">
        <v>39</v>
      </c>
      <c r="M53" s="12">
        <v>0</v>
      </c>
      <c r="N53" s="12">
        <v>0.1</v>
      </c>
      <c r="O53" s="22" t="s">
        <v>43</v>
      </c>
      <c r="P53" s="29" t="s">
        <v>43</v>
      </c>
      <c r="Q53" s="12" t="s">
        <v>43</v>
      </c>
      <c r="R53" s="29"/>
      <c r="S53" s="28" t="b">
        <v>0</v>
      </c>
      <c r="T53" s="27" t="b">
        <f t="shared" si="7"/>
        <v>0</v>
      </c>
    </row>
    <row r="54" spans="1:20" x14ac:dyDescent="0.35">
      <c r="A54" s="29" t="str">
        <f t="shared" si="5"/>
        <v/>
      </c>
      <c r="B54" s="29" t="s">
        <v>28</v>
      </c>
      <c r="C54" s="29" t="str">
        <f t="shared" si="6"/>
        <v/>
      </c>
      <c r="D54" s="12" t="s">
        <v>187</v>
      </c>
      <c r="E54" s="12" t="s">
        <v>188</v>
      </c>
      <c r="F54" s="12">
        <v>-71.094199000000003</v>
      </c>
      <c r="G54" s="12">
        <v>42.240011170000002</v>
      </c>
      <c r="H54" s="12" t="s">
        <v>156</v>
      </c>
      <c r="I54" s="12" t="s">
        <v>157</v>
      </c>
      <c r="J54" s="12" t="s">
        <v>189</v>
      </c>
      <c r="K54" s="13" t="s">
        <v>39</v>
      </c>
      <c r="L54" s="22" t="s">
        <v>39</v>
      </c>
      <c r="M54" s="12">
        <v>0</v>
      </c>
      <c r="N54" s="12">
        <v>0.3</v>
      </c>
      <c r="O54" s="22" t="s">
        <v>43</v>
      </c>
      <c r="P54" s="29" t="s">
        <v>43</v>
      </c>
      <c r="Q54" s="22" t="s">
        <v>43</v>
      </c>
      <c r="R54" s="29"/>
      <c r="S54" s="28" t="b">
        <v>0</v>
      </c>
      <c r="T54" s="27" t="b">
        <f t="shared" si="7"/>
        <v>0</v>
      </c>
    </row>
    <row r="55" spans="1:20" x14ac:dyDescent="0.35">
      <c r="A55" s="29" t="str">
        <f t="shared" si="5"/>
        <v/>
      </c>
      <c r="B55" s="29" t="s">
        <v>28</v>
      </c>
      <c r="C55" s="29" t="str">
        <f t="shared" si="6"/>
        <v/>
      </c>
      <c r="D55" s="12" t="s">
        <v>187</v>
      </c>
      <c r="E55" s="12" t="s">
        <v>188</v>
      </c>
      <c r="F55" s="12">
        <v>-71.094199000000003</v>
      </c>
      <c r="G55" s="12">
        <v>42.240011170000002</v>
      </c>
      <c r="H55" s="12" t="s">
        <v>156</v>
      </c>
      <c r="I55" s="12" t="s">
        <v>157</v>
      </c>
      <c r="J55" s="12" t="s">
        <v>189</v>
      </c>
      <c r="K55" s="13" t="s">
        <v>39</v>
      </c>
      <c r="L55" s="22" t="s">
        <v>39</v>
      </c>
      <c r="M55" s="12">
        <v>0</v>
      </c>
      <c r="N55" s="12">
        <v>0.5</v>
      </c>
      <c r="O55" s="22" t="s">
        <v>43</v>
      </c>
      <c r="P55" s="29" t="s">
        <v>43</v>
      </c>
      <c r="Q55" s="22" t="s">
        <v>43</v>
      </c>
      <c r="R55" s="29"/>
      <c r="S55" s="28" t="b">
        <v>0</v>
      </c>
      <c r="T55" s="27" t="b">
        <f t="shared" si="7"/>
        <v>0</v>
      </c>
    </row>
    <row r="56" spans="1:20" x14ac:dyDescent="0.35">
      <c r="A56" s="29" t="str">
        <f t="shared" si="5"/>
        <v/>
      </c>
      <c r="B56" s="29" t="str">
        <f>IF(OR(K56="Inlet Drop",K56="Perched",P56&lt;1,Q56="Minor",Q56="Moderate"),"X","")</f>
        <v>X</v>
      </c>
      <c r="C56" s="29" t="str">
        <f t="shared" si="6"/>
        <v/>
      </c>
      <c r="D56" s="12" t="s">
        <v>190</v>
      </c>
      <c r="E56" s="12" t="s">
        <v>191</v>
      </c>
      <c r="F56" s="12">
        <v>-71.090085999999999</v>
      </c>
      <c r="G56" s="12">
        <v>42.235864130000003</v>
      </c>
      <c r="H56" s="12" t="s">
        <v>156</v>
      </c>
      <c r="I56" s="12" t="s">
        <v>157</v>
      </c>
      <c r="J56" s="12" t="s">
        <v>192</v>
      </c>
      <c r="K56" s="12" t="s">
        <v>39</v>
      </c>
      <c r="L56" s="12" t="s">
        <v>39</v>
      </c>
      <c r="M56" s="12">
        <v>0</v>
      </c>
      <c r="N56" s="12">
        <v>1.6</v>
      </c>
      <c r="O56" s="12" t="s">
        <v>54</v>
      </c>
      <c r="P56" s="29">
        <v>0.75</v>
      </c>
      <c r="Q56" s="12" t="s">
        <v>43</v>
      </c>
      <c r="R56" s="29"/>
      <c r="S56" s="28" t="b">
        <v>0</v>
      </c>
      <c r="T56" s="27" t="b">
        <f t="shared" si="7"/>
        <v>0</v>
      </c>
    </row>
    <row r="57" spans="1:20" x14ac:dyDescent="0.35">
      <c r="A57" s="29" t="str">
        <f t="shared" si="5"/>
        <v/>
      </c>
      <c r="B57" s="29" t="s">
        <v>28</v>
      </c>
      <c r="C57" s="29" t="str">
        <f t="shared" si="6"/>
        <v/>
      </c>
      <c r="D57" s="14" t="s">
        <v>193</v>
      </c>
      <c r="E57" s="14" t="s">
        <v>194</v>
      </c>
      <c r="F57" s="14">
        <v>-71.202089806032703</v>
      </c>
      <c r="G57" s="14">
        <v>42.221016641315998</v>
      </c>
      <c r="H57" s="14" t="s">
        <v>88</v>
      </c>
      <c r="I57" s="14" t="s">
        <v>195</v>
      </c>
      <c r="J57" s="14" t="s">
        <v>196</v>
      </c>
      <c r="K57" s="14" t="s">
        <v>39</v>
      </c>
      <c r="L57" s="14" t="s">
        <v>39</v>
      </c>
      <c r="M57" s="14">
        <v>0</v>
      </c>
      <c r="N57" s="14">
        <v>0.7</v>
      </c>
      <c r="O57" s="14" t="s">
        <v>43</v>
      </c>
      <c r="P57" s="29" t="s">
        <v>43</v>
      </c>
      <c r="Q57" s="14" t="s">
        <v>43</v>
      </c>
      <c r="R57" s="29"/>
      <c r="S57" s="28" t="b">
        <v>0</v>
      </c>
      <c r="T57" s="27" t="b">
        <f t="shared" si="7"/>
        <v>0</v>
      </c>
    </row>
    <row r="58" spans="1:20" x14ac:dyDescent="0.35">
      <c r="A58" s="29" t="str">
        <f t="shared" si="5"/>
        <v/>
      </c>
      <c r="B58" s="29" t="s">
        <v>28</v>
      </c>
      <c r="C58" s="29" t="str">
        <f t="shared" si="6"/>
        <v/>
      </c>
      <c r="D58" s="14" t="s">
        <v>197</v>
      </c>
      <c r="E58" s="14" t="s">
        <v>198</v>
      </c>
      <c r="F58" s="14">
        <v>-71.1959968174626</v>
      </c>
      <c r="G58" s="14">
        <v>42.217026232545798</v>
      </c>
      <c r="H58" s="14" t="s">
        <v>88</v>
      </c>
      <c r="I58" s="14" t="s">
        <v>195</v>
      </c>
      <c r="J58" s="14" t="s">
        <v>199</v>
      </c>
      <c r="K58" s="14" t="s">
        <v>39</v>
      </c>
      <c r="L58" s="14" t="s">
        <v>265</v>
      </c>
      <c r="M58" s="14">
        <v>0.75</v>
      </c>
      <c r="N58" s="14">
        <v>0.1</v>
      </c>
      <c r="O58" s="14" t="s">
        <v>43</v>
      </c>
      <c r="P58" s="29" t="s">
        <v>43</v>
      </c>
      <c r="Q58" s="14" t="s">
        <v>43</v>
      </c>
      <c r="R58" s="29"/>
      <c r="S58" s="28" t="b">
        <v>0</v>
      </c>
      <c r="T58" s="27" t="b">
        <f t="shared" si="7"/>
        <v>0</v>
      </c>
    </row>
    <row r="59" spans="1:20" x14ac:dyDescent="0.35">
      <c r="A59" s="29" t="str">
        <f t="shared" si="5"/>
        <v/>
      </c>
      <c r="B59" s="29" t="str">
        <f>IF(OR(K59="Inlet Drop",K59="Perched",P59&lt;1,Q59="Minor",Q59="Moderate"),"X","")</f>
        <v>X</v>
      </c>
      <c r="C59" s="29" t="str">
        <f t="shared" si="6"/>
        <v/>
      </c>
      <c r="D59" s="14" t="s">
        <v>200</v>
      </c>
      <c r="E59" s="14" t="s">
        <v>201</v>
      </c>
      <c r="F59" s="14">
        <v>-71.191850509559004</v>
      </c>
      <c r="G59" s="14">
        <v>42.216893044211297</v>
      </c>
      <c r="H59" s="14" t="s">
        <v>88</v>
      </c>
      <c r="I59" s="14" t="s">
        <v>195</v>
      </c>
      <c r="J59" s="14" t="s">
        <v>202</v>
      </c>
      <c r="K59" s="14" t="s">
        <v>38</v>
      </c>
      <c r="L59" s="14" t="s">
        <v>39</v>
      </c>
      <c r="M59" s="14">
        <v>0</v>
      </c>
      <c r="N59" s="14">
        <v>1.1000000000000001</v>
      </c>
      <c r="O59" s="14" t="s">
        <v>41</v>
      </c>
      <c r="P59" s="29" t="s">
        <v>41</v>
      </c>
      <c r="Q59" s="14" t="s">
        <v>51</v>
      </c>
      <c r="R59" s="29"/>
      <c r="S59" s="28" t="b">
        <v>0</v>
      </c>
      <c r="T59" s="27" t="b">
        <f t="shared" si="7"/>
        <v>0</v>
      </c>
    </row>
    <row r="60" spans="1:20" x14ac:dyDescent="0.35">
      <c r="A60" s="29" t="str">
        <f t="shared" si="5"/>
        <v/>
      </c>
      <c r="B60" s="29" t="str">
        <f>IF(OR(K60="Inlet Drop",K60="Perched",P60&lt;1,Q60="Minor",Q60="Moderate"),"X","")</f>
        <v>X</v>
      </c>
      <c r="C60" s="29" t="str">
        <f t="shared" si="6"/>
        <v/>
      </c>
      <c r="D60" s="14" t="s">
        <v>205</v>
      </c>
      <c r="E60" s="14" t="s">
        <v>206</v>
      </c>
      <c r="F60" s="14">
        <v>-71.189740829835202</v>
      </c>
      <c r="G60" s="14">
        <v>42.214728890458701</v>
      </c>
      <c r="H60" s="14" t="s">
        <v>88</v>
      </c>
      <c r="I60" s="14" t="s">
        <v>207</v>
      </c>
      <c r="J60" s="14" t="s">
        <v>141</v>
      </c>
      <c r="K60" s="14" t="s">
        <v>38</v>
      </c>
      <c r="L60" s="14" t="s">
        <v>39</v>
      </c>
      <c r="M60" s="14">
        <v>0</v>
      </c>
      <c r="N60" s="14">
        <v>0.5</v>
      </c>
      <c r="O60" s="14" t="s">
        <v>54</v>
      </c>
      <c r="P60" s="29">
        <v>0.25</v>
      </c>
      <c r="Q60" s="14" t="s">
        <v>43</v>
      </c>
      <c r="R60" s="29"/>
      <c r="S60" s="28" t="b">
        <v>0</v>
      </c>
      <c r="T60" s="27" t="b">
        <f t="shared" si="7"/>
        <v>0</v>
      </c>
    </row>
    <row r="61" spans="1:20" x14ac:dyDescent="0.35">
      <c r="A61" s="29" t="str">
        <f t="shared" si="5"/>
        <v/>
      </c>
      <c r="B61" s="29" t="s">
        <v>28</v>
      </c>
      <c r="C61" s="29" t="str">
        <f t="shared" si="6"/>
        <v/>
      </c>
      <c r="D61" s="14" t="s">
        <v>208</v>
      </c>
      <c r="E61" s="14" t="s">
        <v>209</v>
      </c>
      <c r="F61" s="14">
        <v>-71.188175103942598</v>
      </c>
      <c r="G61" s="14">
        <v>42.213304421647301</v>
      </c>
      <c r="H61" s="14" t="s">
        <v>88</v>
      </c>
      <c r="I61" s="14" t="s">
        <v>195</v>
      </c>
      <c r="J61" s="14" t="s">
        <v>210</v>
      </c>
      <c r="K61" s="14" t="s">
        <v>39</v>
      </c>
      <c r="L61" s="14" t="s">
        <v>39</v>
      </c>
      <c r="M61" s="14">
        <v>0</v>
      </c>
      <c r="N61" s="14">
        <v>0.3</v>
      </c>
      <c r="O61" s="15" t="s">
        <v>43</v>
      </c>
      <c r="P61" s="29" t="s">
        <v>43</v>
      </c>
      <c r="Q61" s="14" t="s">
        <v>43</v>
      </c>
      <c r="R61" s="29"/>
      <c r="S61" s="28" t="b">
        <v>0</v>
      </c>
      <c r="T61" s="27" t="b">
        <f t="shared" si="7"/>
        <v>0</v>
      </c>
    </row>
    <row r="62" spans="1:20" x14ac:dyDescent="0.35">
      <c r="A62" s="29" t="str">
        <f t="shared" si="5"/>
        <v/>
      </c>
      <c r="B62" s="29" t="s">
        <v>28</v>
      </c>
      <c r="C62" s="29" t="str">
        <f t="shared" si="6"/>
        <v/>
      </c>
      <c r="D62" s="14" t="s">
        <v>208</v>
      </c>
      <c r="E62" s="14" t="s">
        <v>209</v>
      </c>
      <c r="F62" s="14">
        <v>-71.188175103942598</v>
      </c>
      <c r="G62" s="14">
        <v>42.213304421647301</v>
      </c>
      <c r="H62" s="14" t="s">
        <v>88</v>
      </c>
      <c r="I62" s="14" t="s">
        <v>195</v>
      </c>
      <c r="J62" s="14" t="s">
        <v>210</v>
      </c>
      <c r="K62" s="14" t="s">
        <v>39</v>
      </c>
      <c r="L62" s="14" t="s">
        <v>39</v>
      </c>
      <c r="M62" s="14">
        <v>0</v>
      </c>
      <c r="N62" s="14">
        <v>0.5</v>
      </c>
      <c r="O62" s="15" t="s">
        <v>43</v>
      </c>
      <c r="P62" s="29" t="s">
        <v>43</v>
      </c>
      <c r="Q62" s="14" t="s">
        <v>43</v>
      </c>
      <c r="R62" s="29"/>
      <c r="S62" s="28" t="b">
        <v>0</v>
      </c>
      <c r="T62" s="27" t="b">
        <f t="shared" si="7"/>
        <v>0</v>
      </c>
    </row>
    <row r="63" spans="1:20" x14ac:dyDescent="0.35">
      <c r="A63" s="29" t="str">
        <f t="shared" si="5"/>
        <v/>
      </c>
      <c r="B63" s="29" t="str">
        <f>IF(OR(K63="Inlet Drop",K63="Perched",P63&lt;1,Q63="Minor",Q63="Moderate"),"X","")</f>
        <v>X</v>
      </c>
      <c r="C63" s="29" t="str">
        <f t="shared" si="6"/>
        <v/>
      </c>
      <c r="D63" s="14" t="s">
        <v>211</v>
      </c>
      <c r="E63" s="14" t="s">
        <v>212</v>
      </c>
      <c r="F63" s="14">
        <v>-71.184440677279298</v>
      </c>
      <c r="G63" s="14">
        <v>42.208964184515303</v>
      </c>
      <c r="H63" s="14" t="s">
        <v>73</v>
      </c>
      <c r="I63" s="14" t="s">
        <v>195</v>
      </c>
      <c r="J63" s="14" t="s">
        <v>213</v>
      </c>
      <c r="K63" s="14" t="s">
        <v>39</v>
      </c>
      <c r="L63" s="14" t="s">
        <v>39</v>
      </c>
      <c r="M63" s="14">
        <v>0</v>
      </c>
      <c r="N63" s="14">
        <v>1.5</v>
      </c>
      <c r="O63" s="14" t="s">
        <v>54</v>
      </c>
      <c r="P63" s="29"/>
      <c r="Q63" s="14" t="s">
        <v>43</v>
      </c>
      <c r="R63" s="29"/>
      <c r="S63" s="28" t="b">
        <v>0</v>
      </c>
      <c r="T63" s="27" t="b">
        <f t="shared" si="7"/>
        <v>0</v>
      </c>
    </row>
    <row r="64" spans="1:20" x14ac:dyDescent="0.35">
      <c r="A64" s="29" t="str">
        <f t="shared" si="5"/>
        <v/>
      </c>
      <c r="B64" s="29" t="s">
        <v>28</v>
      </c>
      <c r="C64" s="29" t="str">
        <f t="shared" si="6"/>
        <v/>
      </c>
      <c r="D64" s="14" t="s">
        <v>211</v>
      </c>
      <c r="E64" s="14" t="s">
        <v>212</v>
      </c>
      <c r="F64" s="14">
        <v>-71.184440677279298</v>
      </c>
      <c r="G64" s="14">
        <v>42.208964184515303</v>
      </c>
      <c r="H64" s="14" t="s">
        <v>73</v>
      </c>
      <c r="I64" s="14" t="s">
        <v>195</v>
      </c>
      <c r="J64" s="14" t="s">
        <v>213</v>
      </c>
      <c r="K64" s="15" t="s">
        <v>39</v>
      </c>
      <c r="L64" s="14" t="s">
        <v>40</v>
      </c>
      <c r="M64" s="14">
        <v>0</v>
      </c>
      <c r="N64" s="14">
        <v>3</v>
      </c>
      <c r="O64" s="14" t="s">
        <v>54</v>
      </c>
      <c r="P64" s="29">
        <v>1</v>
      </c>
      <c r="Q64" s="14" t="s">
        <v>43</v>
      </c>
      <c r="R64" s="29"/>
      <c r="S64" s="28" t="b">
        <v>0</v>
      </c>
      <c r="T64" s="27" t="b">
        <f t="shared" si="7"/>
        <v>0</v>
      </c>
    </row>
    <row r="65" spans="1:20" x14ac:dyDescent="0.35">
      <c r="A65" s="29" t="str">
        <f t="shared" si="5"/>
        <v/>
      </c>
      <c r="B65" s="29" t="s">
        <v>28</v>
      </c>
      <c r="C65" s="29" t="str">
        <f t="shared" si="6"/>
        <v/>
      </c>
      <c r="D65" s="16" t="s">
        <v>214</v>
      </c>
      <c r="E65" s="16" t="s">
        <v>215</v>
      </c>
      <c r="F65" s="16">
        <v>-71.259328600020098</v>
      </c>
      <c r="G65" s="16">
        <v>42.218233777748097</v>
      </c>
      <c r="H65" s="16" t="s">
        <v>216</v>
      </c>
      <c r="I65" s="16" t="s">
        <v>217</v>
      </c>
      <c r="J65" s="16" t="s">
        <v>218</v>
      </c>
      <c r="K65" s="16" t="s">
        <v>39</v>
      </c>
      <c r="L65" s="16" t="s">
        <v>39</v>
      </c>
      <c r="M65" s="16">
        <v>0</v>
      </c>
      <c r="N65" s="16">
        <v>0.25</v>
      </c>
      <c r="O65" s="16" t="s">
        <v>54</v>
      </c>
      <c r="P65" s="29" t="s">
        <v>41</v>
      </c>
      <c r="Q65" s="16" t="s">
        <v>43</v>
      </c>
      <c r="R65" s="29"/>
      <c r="S65" s="28" t="b">
        <v>0</v>
      </c>
      <c r="T65" s="27" t="b">
        <f t="shared" si="7"/>
        <v>0</v>
      </c>
    </row>
    <row r="66" spans="1:20" x14ac:dyDescent="0.35">
      <c r="A66" s="29" t="str">
        <f t="shared" ref="A66:A88" si="8">IF(S66="TRUE","X","")</f>
        <v/>
      </c>
      <c r="B66" s="29" t="s">
        <v>28</v>
      </c>
      <c r="C66" s="29" t="str">
        <f t="shared" ref="C66:C89" si="9">IF(OR(L66="Cascade",L66="Free_Fall_Onto_Cascade",M66&gt;1,Q66="Severe"),"X","")</f>
        <v/>
      </c>
      <c r="D66" s="16" t="s">
        <v>219</v>
      </c>
      <c r="E66" s="16" t="s">
        <v>220</v>
      </c>
      <c r="F66" s="16">
        <v>-71.260138309226605</v>
      </c>
      <c r="G66" s="16">
        <v>42.216405765716601</v>
      </c>
      <c r="H66" s="16" t="s">
        <v>216</v>
      </c>
      <c r="I66" s="16" t="s">
        <v>217</v>
      </c>
      <c r="J66" s="16" t="s">
        <v>221</v>
      </c>
      <c r="K66" s="16" t="s">
        <v>39</v>
      </c>
      <c r="L66" s="16" t="s">
        <v>39</v>
      </c>
      <c r="M66" s="16">
        <v>0</v>
      </c>
      <c r="N66" s="16">
        <v>1.33</v>
      </c>
      <c r="O66" s="17" t="s">
        <v>41</v>
      </c>
      <c r="P66" s="29" t="s">
        <v>41</v>
      </c>
      <c r="Q66" s="16" t="s">
        <v>43</v>
      </c>
      <c r="R66" s="29"/>
      <c r="S66" s="28" t="b">
        <v>0</v>
      </c>
      <c r="T66" s="27" t="b">
        <f t="shared" ref="T66:T89" si="10">AND(K66="At_Stream_Grade",L66="At_Stream_Grade",M66=0,N66&gt;0.4,O66="Comparable",P66=1,Q66="None")</f>
        <v>0</v>
      </c>
    </row>
    <row r="67" spans="1:20" x14ac:dyDescent="0.35">
      <c r="A67" s="29" t="str">
        <f t="shared" si="8"/>
        <v/>
      </c>
      <c r="B67" s="29" t="s">
        <v>28</v>
      </c>
      <c r="C67" s="29" t="str">
        <f t="shared" si="9"/>
        <v/>
      </c>
      <c r="D67" s="16" t="s">
        <v>222</v>
      </c>
      <c r="E67" s="16" t="s">
        <v>223</v>
      </c>
      <c r="F67" s="16">
        <v>-71.262753163806295</v>
      </c>
      <c r="G67" s="16">
        <v>42.213288824946403</v>
      </c>
      <c r="H67" s="16" t="s">
        <v>216</v>
      </c>
      <c r="I67" s="16" t="s">
        <v>217</v>
      </c>
      <c r="J67" s="16" t="s">
        <v>224</v>
      </c>
      <c r="K67" s="16" t="s">
        <v>39</v>
      </c>
      <c r="L67" s="16" t="s">
        <v>40</v>
      </c>
      <c r="M67" s="16">
        <v>0</v>
      </c>
      <c r="N67" s="16">
        <v>1.1000000000000001</v>
      </c>
      <c r="O67" s="16" t="s">
        <v>41</v>
      </c>
      <c r="P67" s="29" t="s">
        <v>41</v>
      </c>
      <c r="Q67" s="16" t="s">
        <v>43</v>
      </c>
      <c r="R67" s="29"/>
      <c r="S67" s="28" t="b">
        <v>0</v>
      </c>
      <c r="T67" s="27" t="b">
        <f t="shared" si="10"/>
        <v>0</v>
      </c>
    </row>
    <row r="68" spans="1:20" x14ac:dyDescent="0.35">
      <c r="A68" s="29" t="str">
        <f t="shared" si="8"/>
        <v/>
      </c>
      <c r="B68" s="29" t="s">
        <v>28</v>
      </c>
      <c r="C68" s="29" t="str">
        <f t="shared" si="9"/>
        <v/>
      </c>
      <c r="D68" s="16" t="s">
        <v>222</v>
      </c>
      <c r="E68" s="16" t="s">
        <v>223</v>
      </c>
      <c r="F68" s="16">
        <v>-71.262753163806295</v>
      </c>
      <c r="G68" s="16">
        <v>42.213288824946403</v>
      </c>
      <c r="H68" s="16" t="s">
        <v>216</v>
      </c>
      <c r="I68" s="16" t="s">
        <v>217</v>
      </c>
      <c r="J68" s="16" t="s">
        <v>225</v>
      </c>
      <c r="K68" s="16" t="s">
        <v>39</v>
      </c>
      <c r="L68" s="16" t="s">
        <v>40</v>
      </c>
      <c r="M68" s="16">
        <v>0</v>
      </c>
      <c r="N68" s="16">
        <v>1</v>
      </c>
      <c r="O68" s="16" t="s">
        <v>41</v>
      </c>
      <c r="P68" s="29" t="s">
        <v>41</v>
      </c>
      <c r="Q68" s="16" t="s">
        <v>43</v>
      </c>
      <c r="R68" s="29"/>
      <c r="S68" s="28" t="b">
        <v>0</v>
      </c>
      <c r="T68" s="27" t="b">
        <f t="shared" si="10"/>
        <v>0</v>
      </c>
    </row>
    <row r="69" spans="1:20" x14ac:dyDescent="0.35">
      <c r="A69" s="29" t="str">
        <f t="shared" si="8"/>
        <v/>
      </c>
      <c r="B69" s="29" t="str">
        <f>IF(OR(K69="Inlet Drop",K69="Perched",P69&lt;1,Q69="Minor",Q69="Moderate"),"X","")</f>
        <v>X</v>
      </c>
      <c r="C69" s="29" t="str">
        <f t="shared" si="9"/>
        <v/>
      </c>
      <c r="D69" s="16" t="s">
        <v>226</v>
      </c>
      <c r="E69" s="16" t="s">
        <v>227</v>
      </c>
      <c r="F69" s="16">
        <v>-71.263974499566999</v>
      </c>
      <c r="G69" s="16">
        <v>42.2111367436842</v>
      </c>
      <c r="H69" s="16" t="s">
        <v>216</v>
      </c>
      <c r="I69" s="16" t="s">
        <v>217</v>
      </c>
      <c r="J69" s="16" t="s">
        <v>93</v>
      </c>
      <c r="K69" s="16" t="s">
        <v>38</v>
      </c>
      <c r="L69" s="16" t="s">
        <v>39</v>
      </c>
      <c r="M69" s="16">
        <v>0</v>
      </c>
      <c r="N69" s="16">
        <v>0.5</v>
      </c>
      <c r="O69" s="16" t="s">
        <v>55</v>
      </c>
      <c r="P69" s="29" t="s">
        <v>43</v>
      </c>
      <c r="Q69" s="16" t="s">
        <v>35</v>
      </c>
      <c r="R69" s="29"/>
      <c r="S69" s="28" t="b">
        <v>0</v>
      </c>
      <c r="T69" s="27" t="b">
        <f t="shared" si="10"/>
        <v>0</v>
      </c>
    </row>
    <row r="70" spans="1:20" x14ac:dyDescent="0.35">
      <c r="A70" s="29" t="str">
        <f t="shared" si="8"/>
        <v/>
      </c>
      <c r="B70" s="29" t="s">
        <v>28</v>
      </c>
      <c r="C70" s="29" t="str">
        <f t="shared" si="9"/>
        <v/>
      </c>
      <c r="D70" s="18" t="s">
        <v>231</v>
      </c>
      <c r="E70" s="18" t="s">
        <v>232</v>
      </c>
      <c r="F70" s="18">
        <v>-71.274947960614696</v>
      </c>
      <c r="G70" s="18">
        <v>42.199056221920202</v>
      </c>
      <c r="H70" s="18" t="s">
        <v>233</v>
      </c>
      <c r="I70" s="18" t="s">
        <v>234</v>
      </c>
      <c r="J70" s="18" t="s">
        <v>236</v>
      </c>
      <c r="K70" s="19" t="s">
        <v>39</v>
      </c>
      <c r="L70" s="18" t="s">
        <v>39</v>
      </c>
      <c r="M70" s="18">
        <v>0</v>
      </c>
      <c r="N70" s="18">
        <v>0.5</v>
      </c>
      <c r="O70" s="18" t="s">
        <v>41</v>
      </c>
      <c r="P70" s="29" t="s">
        <v>41</v>
      </c>
      <c r="Q70" s="18" t="s">
        <v>43</v>
      </c>
      <c r="R70" s="29"/>
      <c r="S70" s="28" t="b">
        <v>0</v>
      </c>
      <c r="T70" s="27" t="b">
        <f t="shared" si="10"/>
        <v>0</v>
      </c>
    </row>
    <row r="71" spans="1:20" x14ac:dyDescent="0.35">
      <c r="A71" s="29" t="str">
        <f t="shared" si="8"/>
        <v/>
      </c>
      <c r="B71" s="29" t="s">
        <v>28</v>
      </c>
      <c r="C71" s="29" t="str">
        <f t="shared" si="9"/>
        <v/>
      </c>
      <c r="D71" s="18" t="s">
        <v>237</v>
      </c>
      <c r="E71" s="18" t="s">
        <v>238</v>
      </c>
      <c r="F71" s="18">
        <v>-71.278354916787904</v>
      </c>
      <c r="G71" s="18">
        <v>42.195654860392096</v>
      </c>
      <c r="H71" s="18" t="s">
        <v>239</v>
      </c>
      <c r="I71" s="18" t="s">
        <v>234</v>
      </c>
      <c r="J71" s="18" t="s">
        <v>240</v>
      </c>
      <c r="K71" s="18" t="s">
        <v>39</v>
      </c>
      <c r="L71" s="18" t="s">
        <v>39</v>
      </c>
      <c r="M71" s="18">
        <v>0</v>
      </c>
      <c r="N71" s="18">
        <v>0.9</v>
      </c>
      <c r="O71" s="19" t="s">
        <v>43</v>
      </c>
      <c r="P71" s="29" t="s">
        <v>43</v>
      </c>
      <c r="Q71" s="18" t="s">
        <v>43</v>
      </c>
      <c r="R71" s="29"/>
      <c r="S71" s="28" t="b">
        <v>0</v>
      </c>
      <c r="T71" s="27" t="b">
        <f t="shared" si="10"/>
        <v>0</v>
      </c>
    </row>
    <row r="72" spans="1:20" x14ac:dyDescent="0.35">
      <c r="A72" s="29" t="str">
        <f t="shared" si="8"/>
        <v/>
      </c>
      <c r="B72" s="29" t="s">
        <v>28</v>
      </c>
      <c r="C72" s="29" t="str">
        <f t="shared" si="9"/>
        <v/>
      </c>
      <c r="D72" s="18" t="s">
        <v>241</v>
      </c>
      <c r="E72" s="18" t="s">
        <v>242</v>
      </c>
      <c r="F72" s="18">
        <v>-71.279548379524499</v>
      </c>
      <c r="G72" s="18">
        <v>42.193653866522197</v>
      </c>
      <c r="H72" s="18" t="s">
        <v>239</v>
      </c>
      <c r="I72" s="18" t="s">
        <v>234</v>
      </c>
      <c r="J72" s="18" t="s">
        <v>240</v>
      </c>
      <c r="K72" s="18" t="s">
        <v>39</v>
      </c>
      <c r="L72" s="18" t="s">
        <v>39</v>
      </c>
      <c r="M72" s="18">
        <v>0</v>
      </c>
      <c r="N72" s="18">
        <v>0.7</v>
      </c>
      <c r="O72" s="19" t="s">
        <v>43</v>
      </c>
      <c r="P72" s="29" t="s">
        <v>43</v>
      </c>
      <c r="Q72" s="18" t="s">
        <v>43</v>
      </c>
      <c r="R72" s="29"/>
      <c r="S72" s="28" t="b">
        <v>0</v>
      </c>
      <c r="T72" s="27" t="b">
        <f t="shared" si="10"/>
        <v>0</v>
      </c>
    </row>
    <row r="73" spans="1:20" x14ac:dyDescent="0.35">
      <c r="A73" s="29" t="str">
        <f t="shared" si="8"/>
        <v/>
      </c>
      <c r="B73" s="29" t="s">
        <v>28</v>
      </c>
      <c r="C73" s="29" t="str">
        <f t="shared" si="9"/>
        <v/>
      </c>
      <c r="D73" s="18" t="s">
        <v>241</v>
      </c>
      <c r="E73" s="18" t="s">
        <v>242</v>
      </c>
      <c r="F73" s="18">
        <v>-71.279548379524499</v>
      </c>
      <c r="G73" s="18">
        <v>42.193653866522197</v>
      </c>
      <c r="H73" s="18" t="s">
        <v>239</v>
      </c>
      <c r="I73" s="18" t="s">
        <v>234</v>
      </c>
      <c r="J73" s="18" t="s">
        <v>240</v>
      </c>
      <c r="K73" s="19" t="s">
        <v>39</v>
      </c>
      <c r="L73" s="18" t="s">
        <v>39</v>
      </c>
      <c r="M73" s="18">
        <v>0</v>
      </c>
      <c r="N73" s="18">
        <v>0.7</v>
      </c>
      <c r="O73" s="19" t="s">
        <v>43</v>
      </c>
      <c r="P73" s="29" t="s">
        <v>43</v>
      </c>
      <c r="Q73" s="19" t="s">
        <v>43</v>
      </c>
      <c r="R73" s="29"/>
      <c r="S73" s="28" t="b">
        <v>0</v>
      </c>
      <c r="T73" s="27" t="b">
        <f t="shared" si="10"/>
        <v>0</v>
      </c>
    </row>
    <row r="74" spans="1:20" x14ac:dyDescent="0.35">
      <c r="A74" s="29" t="str">
        <f t="shared" si="8"/>
        <v/>
      </c>
      <c r="B74" s="29" t="s">
        <v>28</v>
      </c>
      <c r="C74" s="29" t="str">
        <f t="shared" si="9"/>
        <v/>
      </c>
      <c r="D74" s="18" t="s">
        <v>241</v>
      </c>
      <c r="E74" s="18" t="s">
        <v>242</v>
      </c>
      <c r="F74" s="18">
        <v>-71.279548379524499</v>
      </c>
      <c r="G74" s="18">
        <v>42.193653866522197</v>
      </c>
      <c r="H74" s="18" t="s">
        <v>239</v>
      </c>
      <c r="I74" s="18" t="s">
        <v>234</v>
      </c>
      <c r="J74" s="18" t="s">
        <v>240</v>
      </c>
      <c r="K74" s="19" t="s">
        <v>39</v>
      </c>
      <c r="L74" s="18" t="s">
        <v>39</v>
      </c>
      <c r="M74" s="18">
        <v>0</v>
      </c>
      <c r="N74" s="18">
        <v>0.6</v>
      </c>
      <c r="O74" s="19" t="s">
        <v>43</v>
      </c>
      <c r="P74" s="29" t="s">
        <v>43</v>
      </c>
      <c r="Q74" s="19" t="s">
        <v>43</v>
      </c>
      <c r="R74" s="29"/>
      <c r="S74" s="28" t="b">
        <v>0</v>
      </c>
      <c r="T74" s="27" t="b">
        <f t="shared" si="10"/>
        <v>0</v>
      </c>
    </row>
    <row r="75" spans="1:20" x14ac:dyDescent="0.35">
      <c r="A75" s="29" t="str">
        <f t="shared" si="8"/>
        <v/>
      </c>
      <c r="B75" s="29" t="s">
        <v>28</v>
      </c>
      <c r="C75" s="29" t="str">
        <f t="shared" si="9"/>
        <v/>
      </c>
      <c r="D75" s="18" t="s">
        <v>243</v>
      </c>
      <c r="E75" s="18" t="s">
        <v>244</v>
      </c>
      <c r="F75" s="18">
        <v>-71.282567655557202</v>
      </c>
      <c r="G75" s="18">
        <v>42.186162986658999</v>
      </c>
      <c r="H75" s="18" t="s">
        <v>239</v>
      </c>
      <c r="I75" s="18" t="s">
        <v>234</v>
      </c>
      <c r="J75" s="18" t="s">
        <v>245</v>
      </c>
      <c r="K75" s="18" t="s">
        <v>39</v>
      </c>
      <c r="L75" s="18" t="s">
        <v>39</v>
      </c>
      <c r="M75" s="18">
        <v>0</v>
      </c>
      <c r="N75" s="18">
        <v>1.1000000000000001</v>
      </c>
      <c r="O75" s="19" t="s">
        <v>43</v>
      </c>
      <c r="P75" s="29" t="s">
        <v>43</v>
      </c>
      <c r="Q75" s="18" t="s">
        <v>43</v>
      </c>
      <c r="R75" s="29"/>
      <c r="S75" s="28" t="b">
        <v>0</v>
      </c>
      <c r="T75" s="27" t="b">
        <f t="shared" si="10"/>
        <v>0</v>
      </c>
    </row>
    <row r="76" spans="1:20" x14ac:dyDescent="0.35">
      <c r="A76" s="29" t="str">
        <f t="shared" si="8"/>
        <v/>
      </c>
      <c r="B76" s="29" t="s">
        <v>28</v>
      </c>
      <c r="C76" s="29" t="str">
        <f t="shared" si="9"/>
        <v/>
      </c>
      <c r="D76" s="18" t="s">
        <v>246</v>
      </c>
      <c r="E76" s="18" t="s">
        <v>247</v>
      </c>
      <c r="F76" s="18">
        <v>-71.282469267340304</v>
      </c>
      <c r="G76" s="18">
        <v>42.1856922679032</v>
      </c>
      <c r="H76" s="18" t="s">
        <v>239</v>
      </c>
      <c r="I76" s="18" t="s">
        <v>234</v>
      </c>
      <c r="J76" s="18" t="s">
        <v>248</v>
      </c>
      <c r="K76" s="18" t="s">
        <v>39</v>
      </c>
      <c r="L76" s="18" t="s">
        <v>39</v>
      </c>
      <c r="M76" s="18">
        <v>0</v>
      </c>
      <c r="N76" s="18">
        <v>1.9</v>
      </c>
      <c r="O76" s="19" t="s">
        <v>43</v>
      </c>
      <c r="P76" s="29" t="s">
        <v>43</v>
      </c>
      <c r="Q76" s="18" t="s">
        <v>43</v>
      </c>
      <c r="R76" s="29"/>
      <c r="S76" s="28" t="b">
        <v>0</v>
      </c>
      <c r="T76" s="27" t="b">
        <f t="shared" si="10"/>
        <v>0</v>
      </c>
    </row>
    <row r="77" spans="1:20" x14ac:dyDescent="0.35">
      <c r="A77" s="29" t="str">
        <f t="shared" si="8"/>
        <v/>
      </c>
      <c r="B77" s="29" t="s">
        <v>28</v>
      </c>
      <c r="C77" s="29" t="str">
        <f t="shared" si="9"/>
        <v/>
      </c>
      <c r="D77" s="18" t="s">
        <v>249</v>
      </c>
      <c r="E77" s="18" t="s">
        <v>250</v>
      </c>
      <c r="F77" s="18">
        <v>-71.282460038860705</v>
      </c>
      <c r="G77" s="18">
        <v>42.1768893505999</v>
      </c>
      <c r="H77" s="18" t="s">
        <v>239</v>
      </c>
      <c r="I77" s="18" t="s">
        <v>234</v>
      </c>
      <c r="J77" s="18" t="s">
        <v>153</v>
      </c>
      <c r="K77" s="18" t="s">
        <v>38</v>
      </c>
      <c r="L77" s="18" t="s">
        <v>39</v>
      </c>
      <c r="M77" s="18">
        <v>0</v>
      </c>
      <c r="N77" s="18">
        <v>0.5</v>
      </c>
      <c r="O77" s="18" t="s">
        <v>54</v>
      </c>
      <c r="P77" s="29">
        <v>1</v>
      </c>
      <c r="Q77" s="18" t="s">
        <v>43</v>
      </c>
      <c r="R77" s="29"/>
      <c r="S77" s="28" t="b">
        <v>0</v>
      </c>
      <c r="T77" s="27" t="b">
        <f t="shared" si="10"/>
        <v>0</v>
      </c>
    </row>
    <row r="78" spans="1:20" x14ac:dyDescent="0.35">
      <c r="A78" s="29" t="str">
        <f t="shared" si="8"/>
        <v/>
      </c>
      <c r="B78" s="29" t="s">
        <v>28</v>
      </c>
      <c r="C78" s="29" t="str">
        <f t="shared" si="9"/>
        <v/>
      </c>
      <c r="D78" s="18" t="s">
        <v>258</v>
      </c>
      <c r="E78" s="18" t="s">
        <v>259</v>
      </c>
      <c r="F78" s="18">
        <v>-71.256726856270404</v>
      </c>
      <c r="G78" s="18">
        <v>42.149503530334101</v>
      </c>
      <c r="H78" s="18" t="s">
        <v>253</v>
      </c>
      <c r="I78" s="18" t="s">
        <v>234</v>
      </c>
      <c r="J78" s="18" t="s">
        <v>260</v>
      </c>
      <c r="K78" s="18" t="s">
        <v>38</v>
      </c>
      <c r="L78" s="18" t="s">
        <v>39</v>
      </c>
      <c r="M78" s="18">
        <v>0</v>
      </c>
      <c r="N78" s="18">
        <v>0.8</v>
      </c>
      <c r="O78" s="19" t="s">
        <v>43</v>
      </c>
      <c r="P78" s="29" t="s">
        <v>43</v>
      </c>
      <c r="Q78" s="18" t="s">
        <v>43</v>
      </c>
      <c r="R78" s="29"/>
      <c r="S78" s="28" t="b">
        <v>0</v>
      </c>
      <c r="T78" s="27" t="b">
        <f t="shared" si="10"/>
        <v>0</v>
      </c>
    </row>
    <row r="79" spans="1:20" x14ac:dyDescent="0.35">
      <c r="A79" s="29" t="str">
        <f t="shared" si="8"/>
        <v/>
      </c>
      <c r="B79" s="29" t="s">
        <v>28</v>
      </c>
      <c r="C79" s="29" t="str">
        <f t="shared" si="9"/>
        <v/>
      </c>
      <c r="D79" s="18" t="s">
        <v>258</v>
      </c>
      <c r="E79" s="18" t="s">
        <v>259</v>
      </c>
      <c r="F79" s="18">
        <v>-71.256726856270404</v>
      </c>
      <c r="G79" s="18">
        <v>42.149503530334101</v>
      </c>
      <c r="H79" s="18" t="s">
        <v>253</v>
      </c>
      <c r="I79" s="18" t="s">
        <v>234</v>
      </c>
      <c r="J79" s="18" t="s">
        <v>260</v>
      </c>
      <c r="K79" s="19" t="s">
        <v>38</v>
      </c>
      <c r="L79" s="19" t="s">
        <v>39</v>
      </c>
      <c r="M79" s="18">
        <v>0</v>
      </c>
      <c r="N79" s="18">
        <v>0.65</v>
      </c>
      <c r="O79" s="19" t="s">
        <v>43</v>
      </c>
      <c r="P79" s="29" t="s">
        <v>43</v>
      </c>
      <c r="Q79" s="19" t="s">
        <v>43</v>
      </c>
      <c r="R79" s="29"/>
      <c r="S79" s="28" t="b">
        <v>0</v>
      </c>
      <c r="T79" s="27" t="b">
        <f t="shared" si="10"/>
        <v>0</v>
      </c>
    </row>
    <row r="80" spans="1:20" x14ac:dyDescent="0.35">
      <c r="A80" s="29" t="str">
        <f t="shared" si="8"/>
        <v/>
      </c>
      <c r="B80" s="29" t="str">
        <f t="shared" ref="B80:B87" si="11">IF(OR(K80="Inlet Drop",K80="Perched",P80&lt;1,Q80="Minor",Q80="Moderate"),"X","")</f>
        <v>X</v>
      </c>
      <c r="C80" s="29" t="str">
        <f t="shared" si="9"/>
        <v/>
      </c>
      <c r="D80" s="18" t="s">
        <v>261</v>
      </c>
      <c r="E80" s="18" t="s">
        <v>262</v>
      </c>
      <c r="F80" s="18">
        <v>-71.282422398603401</v>
      </c>
      <c r="G80" s="18">
        <v>42.183190247535997</v>
      </c>
      <c r="H80" s="18" t="s">
        <v>239</v>
      </c>
      <c r="I80" s="18" t="s">
        <v>234</v>
      </c>
      <c r="J80" s="18" t="s">
        <v>263</v>
      </c>
      <c r="K80" s="18" t="s">
        <v>39</v>
      </c>
      <c r="L80" s="18" t="s">
        <v>39</v>
      </c>
      <c r="M80" s="18">
        <v>0</v>
      </c>
      <c r="N80" s="18">
        <v>0.7</v>
      </c>
      <c r="O80" s="18" t="s">
        <v>54</v>
      </c>
      <c r="P80" s="29">
        <v>0.75</v>
      </c>
      <c r="Q80" s="18" t="s">
        <v>43</v>
      </c>
      <c r="R80" s="29"/>
      <c r="S80" s="28" t="b">
        <v>0</v>
      </c>
      <c r="T80" s="27" t="b">
        <f t="shared" si="10"/>
        <v>0</v>
      </c>
    </row>
    <row r="81" spans="1:20" x14ac:dyDescent="0.35">
      <c r="A81" s="29" t="str">
        <f t="shared" si="8"/>
        <v/>
      </c>
      <c r="B81" s="29" t="str">
        <f t="shared" si="11"/>
        <v/>
      </c>
      <c r="C81" s="29" t="str">
        <f t="shared" si="9"/>
        <v>X</v>
      </c>
      <c r="D81" s="9" t="s">
        <v>79</v>
      </c>
      <c r="E81" s="9" t="s">
        <v>80</v>
      </c>
      <c r="F81" s="9">
        <v>-71.222862837515194</v>
      </c>
      <c r="G81" s="9">
        <v>42.192991768352101</v>
      </c>
      <c r="H81" s="9" t="s">
        <v>73</v>
      </c>
      <c r="I81" s="9" t="s">
        <v>74</v>
      </c>
      <c r="J81" s="9" t="s">
        <v>78</v>
      </c>
      <c r="K81" s="9" t="s">
        <v>39</v>
      </c>
      <c r="L81" s="9" t="s">
        <v>266</v>
      </c>
      <c r="M81" s="9">
        <v>0</v>
      </c>
      <c r="N81" s="9">
        <v>12</v>
      </c>
      <c r="O81" s="9" t="s">
        <v>55</v>
      </c>
      <c r="P81" s="29">
        <v>1</v>
      </c>
      <c r="Q81" s="9" t="s">
        <v>43</v>
      </c>
      <c r="R81" s="29"/>
      <c r="S81" s="28" t="b">
        <v>0</v>
      </c>
      <c r="T81" s="27" t="b">
        <f t="shared" si="10"/>
        <v>0</v>
      </c>
    </row>
    <row r="82" spans="1:20" x14ac:dyDescent="0.35">
      <c r="A82" s="29" t="str">
        <f t="shared" si="8"/>
        <v/>
      </c>
      <c r="B82" s="29" t="str">
        <f t="shared" si="11"/>
        <v/>
      </c>
      <c r="C82" s="29" t="str">
        <f t="shared" si="9"/>
        <v>X</v>
      </c>
      <c r="D82" s="10" t="s">
        <v>94</v>
      </c>
      <c r="E82" s="10" t="s">
        <v>95</v>
      </c>
      <c r="F82" s="10">
        <v>-71.2410769046311</v>
      </c>
      <c r="G82" s="10">
        <v>42.211741465482703</v>
      </c>
      <c r="H82" s="10" t="s">
        <v>88</v>
      </c>
      <c r="I82" s="10" t="s">
        <v>92</v>
      </c>
      <c r="J82" s="10" t="s">
        <v>96</v>
      </c>
      <c r="K82" s="10" t="s">
        <v>38</v>
      </c>
      <c r="L82" s="10" t="s">
        <v>266</v>
      </c>
      <c r="M82" s="10">
        <v>1</v>
      </c>
      <c r="N82" s="10">
        <v>0.2</v>
      </c>
      <c r="O82" s="10" t="s">
        <v>43</v>
      </c>
      <c r="P82" s="29" t="s">
        <v>43</v>
      </c>
      <c r="Q82" s="10" t="s">
        <v>43</v>
      </c>
      <c r="R82" s="29"/>
      <c r="S82" s="28" t="b">
        <v>0</v>
      </c>
      <c r="T82" s="27" t="b">
        <f t="shared" si="10"/>
        <v>0</v>
      </c>
    </row>
    <row r="83" spans="1:20" x14ac:dyDescent="0.35">
      <c r="A83" s="29" t="str">
        <f t="shared" si="8"/>
        <v/>
      </c>
      <c r="B83" s="29" t="str">
        <f t="shared" si="11"/>
        <v/>
      </c>
      <c r="C83" s="29" t="str">
        <f t="shared" si="9"/>
        <v>X</v>
      </c>
      <c r="D83" s="11" t="s">
        <v>129</v>
      </c>
      <c r="E83" s="11" t="s">
        <v>130</v>
      </c>
      <c r="F83" s="11">
        <v>-71.1144922931352</v>
      </c>
      <c r="G83" s="11">
        <v>42.190181986831497</v>
      </c>
      <c r="H83" s="11" t="s">
        <v>120</v>
      </c>
      <c r="I83" s="11" t="s">
        <v>121</v>
      </c>
      <c r="J83" s="11" t="s">
        <v>122</v>
      </c>
      <c r="K83" s="11" t="s">
        <v>39</v>
      </c>
      <c r="L83" s="11" t="s">
        <v>267</v>
      </c>
      <c r="M83" s="11">
        <v>1</v>
      </c>
      <c r="N83" s="11">
        <v>1</v>
      </c>
      <c r="O83" s="11" t="s">
        <v>55</v>
      </c>
      <c r="P83" s="29" t="s">
        <v>43</v>
      </c>
      <c r="Q83" s="11" t="s">
        <v>34</v>
      </c>
      <c r="R83" s="29"/>
      <c r="S83" s="28" t="b">
        <v>0</v>
      </c>
      <c r="T83" s="27" t="b">
        <f t="shared" si="10"/>
        <v>0</v>
      </c>
    </row>
    <row r="84" spans="1:20" x14ac:dyDescent="0.35">
      <c r="A84" s="29" t="str">
        <f t="shared" si="8"/>
        <v/>
      </c>
      <c r="B84" s="29" t="str">
        <f t="shared" si="11"/>
        <v/>
      </c>
      <c r="C84" s="29" t="str">
        <f t="shared" si="9"/>
        <v>X</v>
      </c>
      <c r="D84" s="14" t="s">
        <v>203</v>
      </c>
      <c r="E84" s="14" t="s">
        <v>204</v>
      </c>
      <c r="F84" s="14">
        <v>-71.190548461837096</v>
      </c>
      <c r="G84" s="14">
        <v>42.215718685584903</v>
      </c>
      <c r="H84" s="14" t="s">
        <v>73</v>
      </c>
      <c r="I84" s="14" t="s">
        <v>195</v>
      </c>
      <c r="J84" s="14" t="s">
        <v>202</v>
      </c>
      <c r="K84" s="14" t="s">
        <v>38</v>
      </c>
      <c r="L84" s="14" t="s">
        <v>267</v>
      </c>
      <c r="M84" s="14">
        <v>0.75</v>
      </c>
      <c r="N84" s="14">
        <v>0.5</v>
      </c>
      <c r="O84" s="14" t="s">
        <v>43</v>
      </c>
      <c r="P84" s="29" t="s">
        <v>43</v>
      </c>
      <c r="Q84" s="14" t="s">
        <v>43</v>
      </c>
      <c r="R84" s="29"/>
      <c r="S84" s="28" t="b">
        <v>0</v>
      </c>
      <c r="T84" s="27" t="b">
        <f t="shared" si="10"/>
        <v>0</v>
      </c>
    </row>
    <row r="85" spans="1:20" x14ac:dyDescent="0.35">
      <c r="A85" s="29" t="str">
        <f t="shared" si="8"/>
        <v/>
      </c>
      <c r="B85" s="29" t="str">
        <f t="shared" si="11"/>
        <v/>
      </c>
      <c r="C85" s="29" t="str">
        <f t="shared" si="9"/>
        <v>X</v>
      </c>
      <c r="D85" s="14" t="s">
        <v>203</v>
      </c>
      <c r="E85" s="14" t="s">
        <v>204</v>
      </c>
      <c r="F85" s="14">
        <v>-71.190548461837096</v>
      </c>
      <c r="G85" s="14">
        <v>42.215718685584903</v>
      </c>
      <c r="H85" s="14" t="s">
        <v>73</v>
      </c>
      <c r="I85" s="14" t="s">
        <v>195</v>
      </c>
      <c r="J85" s="14" t="s">
        <v>202</v>
      </c>
      <c r="K85" s="14" t="s">
        <v>38</v>
      </c>
      <c r="L85" s="14" t="s">
        <v>267</v>
      </c>
      <c r="M85" s="14">
        <v>0.66</v>
      </c>
      <c r="N85" s="14">
        <v>0.3</v>
      </c>
      <c r="O85" s="14" t="s">
        <v>43</v>
      </c>
      <c r="P85" s="29" t="s">
        <v>43</v>
      </c>
      <c r="Q85" s="14" t="s">
        <v>43</v>
      </c>
      <c r="R85" s="29"/>
      <c r="S85" s="28" t="b">
        <v>0</v>
      </c>
      <c r="T85" s="27" t="b">
        <f t="shared" si="10"/>
        <v>0</v>
      </c>
    </row>
    <row r="86" spans="1:20" x14ac:dyDescent="0.35">
      <c r="A86" s="29" t="str">
        <f t="shared" si="8"/>
        <v/>
      </c>
      <c r="B86" s="29" t="str">
        <f t="shared" si="11"/>
        <v/>
      </c>
      <c r="C86" s="29" t="str">
        <f t="shared" si="9"/>
        <v>X</v>
      </c>
      <c r="D86" s="18" t="s">
        <v>231</v>
      </c>
      <c r="E86" s="18" t="s">
        <v>232</v>
      </c>
      <c r="F86" s="18">
        <v>-71.274947960614696</v>
      </c>
      <c r="G86" s="18">
        <v>42.199056221920202</v>
      </c>
      <c r="H86" s="18" t="s">
        <v>233</v>
      </c>
      <c r="I86" s="18" t="s">
        <v>234</v>
      </c>
      <c r="J86" s="18" t="s">
        <v>235</v>
      </c>
      <c r="K86" s="18" t="s">
        <v>38</v>
      </c>
      <c r="L86" s="18" t="s">
        <v>267</v>
      </c>
      <c r="M86" s="18">
        <v>0.2</v>
      </c>
      <c r="N86" s="18">
        <v>1.1000000000000001</v>
      </c>
      <c r="O86" s="18" t="s">
        <v>54</v>
      </c>
      <c r="P86" s="29" t="s">
        <v>41</v>
      </c>
      <c r="Q86" s="18" t="s">
        <v>34</v>
      </c>
      <c r="R86" s="29"/>
      <c r="S86" s="28" t="b">
        <v>0</v>
      </c>
      <c r="T86" s="27" t="b">
        <f t="shared" si="10"/>
        <v>0</v>
      </c>
    </row>
    <row r="87" spans="1:20" x14ac:dyDescent="0.35">
      <c r="A87" s="29" t="str">
        <f t="shared" si="8"/>
        <v/>
      </c>
      <c r="B87" s="29" t="str">
        <f t="shared" si="11"/>
        <v/>
      </c>
      <c r="C87" s="29" t="str">
        <f t="shared" si="9"/>
        <v>X</v>
      </c>
      <c r="D87" s="18" t="s">
        <v>254</v>
      </c>
      <c r="E87" s="18" t="s">
        <v>255</v>
      </c>
      <c r="F87" s="18">
        <v>-71.263603606627001</v>
      </c>
      <c r="G87" s="18">
        <v>42.154060962184303</v>
      </c>
      <c r="H87" s="18" t="s">
        <v>253</v>
      </c>
      <c r="I87" s="18" t="s">
        <v>234</v>
      </c>
      <c r="J87" s="18" t="s">
        <v>70</v>
      </c>
      <c r="K87" s="18" t="s">
        <v>38</v>
      </c>
      <c r="L87" s="18" t="s">
        <v>267</v>
      </c>
      <c r="M87" s="18">
        <v>0</v>
      </c>
      <c r="N87" s="18">
        <v>1.25</v>
      </c>
      <c r="O87" s="18" t="s">
        <v>43</v>
      </c>
      <c r="P87" s="29" t="s">
        <v>43</v>
      </c>
      <c r="Q87" s="18" t="s">
        <v>34</v>
      </c>
      <c r="R87" s="29"/>
      <c r="S87" s="28" t="b">
        <v>0</v>
      </c>
      <c r="T87" s="27" t="b">
        <f t="shared" si="10"/>
        <v>0</v>
      </c>
    </row>
    <row r="88" spans="1:20" x14ac:dyDescent="0.35">
      <c r="A88" s="29" t="str">
        <f t="shared" si="8"/>
        <v/>
      </c>
      <c r="B88" s="29"/>
      <c r="C88" s="29" t="str">
        <f t="shared" si="9"/>
        <v>X</v>
      </c>
      <c r="D88" s="9" t="s">
        <v>83</v>
      </c>
      <c r="E88" s="9" t="s">
        <v>84</v>
      </c>
      <c r="F88" s="9">
        <v>-71.224627386983599</v>
      </c>
      <c r="G88" s="9">
        <v>42.196370061859298</v>
      </c>
      <c r="H88" s="9" t="s">
        <v>73</v>
      </c>
      <c r="I88" s="9" t="s">
        <v>74</v>
      </c>
      <c r="J88" s="9" t="s">
        <v>85</v>
      </c>
      <c r="K88" s="9" t="s">
        <v>42</v>
      </c>
      <c r="L88" s="9" t="s">
        <v>39</v>
      </c>
      <c r="M88" s="9">
        <v>0</v>
      </c>
      <c r="N88" s="9">
        <v>1.2</v>
      </c>
      <c r="O88" s="24" t="s">
        <v>43</v>
      </c>
      <c r="P88" s="29" t="s">
        <v>43</v>
      </c>
      <c r="Q88" s="9" t="s">
        <v>34</v>
      </c>
      <c r="R88" s="29"/>
      <c r="S88" s="28" t="b">
        <v>0</v>
      </c>
      <c r="T88" s="27" t="b">
        <f t="shared" si="10"/>
        <v>0</v>
      </c>
    </row>
    <row r="89" spans="1:20" x14ac:dyDescent="0.35">
      <c r="A89" s="29"/>
      <c r="B89" s="29" t="s">
        <v>28</v>
      </c>
      <c r="C89" s="29" t="str">
        <f t="shared" si="9"/>
        <v/>
      </c>
      <c r="D89" s="8" t="s">
        <v>60</v>
      </c>
      <c r="E89" s="8" t="s">
        <v>61</v>
      </c>
      <c r="F89" s="8">
        <v>-71.170884966295105</v>
      </c>
      <c r="G89" s="8">
        <v>42.136055939999999</v>
      </c>
      <c r="H89" s="8" t="s">
        <v>62</v>
      </c>
      <c r="I89" s="8" t="s">
        <v>63</v>
      </c>
      <c r="J89" s="8" t="s">
        <v>64</v>
      </c>
      <c r="K89" s="8" t="s">
        <v>39</v>
      </c>
      <c r="L89" s="8" t="s">
        <v>265</v>
      </c>
      <c r="M89" s="8">
        <v>0.4</v>
      </c>
      <c r="N89" s="8">
        <v>1.2</v>
      </c>
      <c r="O89" s="8" t="s">
        <v>43</v>
      </c>
      <c r="P89" s="29" t="s">
        <v>43</v>
      </c>
      <c r="Q89" s="8" t="s">
        <v>43</v>
      </c>
      <c r="R89" s="29"/>
      <c r="S89" s="28" t="s">
        <v>276</v>
      </c>
      <c r="T89" s="27" t="b">
        <f t="shared" si="10"/>
        <v>0</v>
      </c>
    </row>
    <row r="90" spans="1:20" s="37" customFormat="1" x14ac:dyDescent="0.35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Q90" s="36"/>
      <c r="S90" s="38"/>
    </row>
    <row r="91" spans="1:20" s="37" customFormat="1" x14ac:dyDescent="0.35"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Q91" s="36"/>
      <c r="S91" s="38"/>
    </row>
    <row r="92" spans="1:20" s="37" customFormat="1" x14ac:dyDescent="0.35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Q92" s="23"/>
      <c r="S92" s="38"/>
    </row>
    <row r="93" spans="1:20" s="37" customFormat="1" x14ac:dyDescent="0.35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Q93" s="23"/>
      <c r="S93" s="38"/>
    </row>
  </sheetData>
  <sortState xmlns:xlrd2="http://schemas.microsoft.com/office/spreadsheetml/2017/richdata2" ref="A2:AA93">
    <sortCondition descending="1" ref="A2:A93"/>
    <sortCondition descending="1" ref="B2:B93"/>
  </sortState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33E1336442FE4496CAEC0295F11349" ma:contentTypeVersion="10" ma:contentTypeDescription="Create a new document." ma:contentTypeScope="" ma:versionID="fc5cd7b27bd559614694abd50dfae631">
  <xsd:schema xmlns:xsd="http://www.w3.org/2001/XMLSchema" xmlns:xs="http://www.w3.org/2001/XMLSchema" xmlns:p="http://schemas.microsoft.com/office/2006/metadata/properties" xmlns:ns2="b1c68ad5-348b-4fa7-a5ed-c8abddf97690" xmlns:ns3="6ac017ed-a72f-492a-a65f-119a68e30e12" targetNamespace="http://schemas.microsoft.com/office/2006/metadata/properties" ma:root="true" ma:fieldsID="961f05b21fd2737bc49e6a6fb1e96ab5" ns2:_="" ns3:_="">
    <xsd:import namespace="b1c68ad5-348b-4fa7-a5ed-c8abddf97690"/>
    <xsd:import namespace="6ac017ed-a72f-492a-a65f-119a68e30e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68ad5-348b-4fa7-a5ed-c8abddf976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017ed-a72f-492a-a65f-119a68e30e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93231C-84D0-413E-A433-DE897C1D1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68ad5-348b-4fa7-a5ed-c8abddf97690"/>
    <ds:schemaRef ds:uri="6ac017ed-a72f-492a-a65f-119a68e30e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F23991-1CE3-4012-8964-EB753DD2E0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5E5D5E-A859-4F96-9613-9D7EAE645FE6}">
  <ds:schemaRefs>
    <ds:schemaRef ds:uri="http://purl.org/dc/dcmitype/"/>
    <ds:schemaRef ds:uri="http://schemas.microsoft.com/office/2006/metadata/properties"/>
    <ds:schemaRef ds:uri="b1c68ad5-348b-4fa7-a5ed-c8abddf97690"/>
    <ds:schemaRef ds:uri="http://schemas.microsoft.com/office/2006/documentManagement/types"/>
    <ds:schemaRef ds:uri="http://purl.org/dc/terms/"/>
    <ds:schemaRef ds:uri="6ac017ed-a72f-492a-a65f-119a68e30e12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Formulas</vt:lpstr>
      <vt:lpstr>Numeric Scoring</vt:lpstr>
      <vt:lpstr>Coarse</vt:lpstr>
      <vt:lpstr>Chart1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Jennifer Rogers</cp:lastModifiedBy>
  <cp:lastPrinted>2019-12-30T18:44:36Z</cp:lastPrinted>
  <dcterms:created xsi:type="dcterms:W3CDTF">2019-09-09T18:59:51Z</dcterms:created>
  <dcterms:modified xsi:type="dcterms:W3CDTF">2021-08-18T19:49:12Z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0x0101007033E1336442FE4496CAEC0295F11349</vt:lpwstr>
  </property>
</Properties>
</file>