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财务金融建模\"/>
    </mc:Choice>
  </mc:AlternateContent>
  <xr:revisionPtr revIDLastSave="0" documentId="13_ncr:1_{62CAF847-353E-4293-901E-804D3E33FE6C}" xr6:coauthVersionLast="47" xr6:coauthVersionMax="47" xr10:uidLastSave="{00000000-0000-0000-0000-000000000000}"/>
  <bookViews>
    <workbookView xWindow="-98" yWindow="-98" windowWidth="24196" windowHeight="14476" activeTab="8" xr2:uid="{6D84E823-B7D0-48C3-866F-652C830DBBDD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0" l="1"/>
  <c r="F29" i="10" s="1"/>
  <c r="E37" i="10"/>
  <c r="E29" i="10" s="1"/>
  <c r="D37" i="10"/>
  <c r="D29" i="10" s="1"/>
  <c r="C37" i="10"/>
  <c r="C29" i="10" s="1"/>
  <c r="B37" i="10"/>
  <c r="B29" i="10"/>
  <c r="F28" i="10"/>
  <c r="F30" i="10" s="1"/>
  <c r="E28" i="10"/>
  <c r="E30" i="10" s="1"/>
  <c r="F18" i="10"/>
  <c r="E18" i="10"/>
  <c r="D18" i="10"/>
  <c r="F12" i="10"/>
  <c r="E12" i="10"/>
  <c r="D12" i="10"/>
  <c r="D28" i="10" s="1"/>
  <c r="D30" i="10" s="1"/>
  <c r="C12" i="10"/>
  <c r="C28" i="10" s="1"/>
  <c r="C30" i="10" s="1"/>
  <c r="B12" i="10"/>
  <c r="B28" i="10" s="1"/>
  <c r="B30" i="10" s="1"/>
  <c r="F35" i="9"/>
  <c r="E35" i="9"/>
  <c r="D35" i="9"/>
  <c r="C35" i="9"/>
  <c r="B35" i="9"/>
  <c r="F26" i="9"/>
  <c r="E26" i="9"/>
  <c r="D26" i="9"/>
  <c r="C26" i="9"/>
  <c r="B26" i="9"/>
  <c r="F18" i="9"/>
  <c r="E18" i="9"/>
  <c r="D18" i="9"/>
  <c r="F12" i="9"/>
  <c r="F28" i="9" s="1"/>
  <c r="E12" i="9"/>
  <c r="E28" i="9" s="1"/>
  <c r="D12" i="9"/>
  <c r="D28" i="9" s="1"/>
  <c r="C12" i="9"/>
  <c r="C28" i="9" s="1"/>
  <c r="B12" i="9"/>
  <c r="B28" i="9" s="1"/>
  <c r="B10" i="8"/>
  <c r="B3" i="8"/>
  <c r="E7" i="8"/>
  <c r="E5" i="8"/>
  <c r="E3" i="8"/>
  <c r="E2" i="8"/>
  <c r="B2" i="8"/>
  <c r="E10" i="8"/>
  <c r="B16" i="7"/>
  <c r="B13" i="7"/>
  <c r="B11" i="7"/>
  <c r="B8" i="7"/>
  <c r="B9" i="7" s="1"/>
  <c r="B7" i="7"/>
  <c r="B6" i="7"/>
  <c r="B2" i="7"/>
  <c r="B4" i="7" s="1"/>
  <c r="B21" i="7"/>
  <c r="G30" i="10"/>
  <c r="G37" i="10"/>
  <c r="G18" i="10"/>
  <c r="G28" i="10"/>
  <c r="G29" i="10"/>
  <c r="G12" i="10"/>
  <c r="G18" i="9"/>
  <c r="G35" i="9"/>
  <c r="G26" i="9"/>
  <c r="G28" i="9"/>
  <c r="G12" i="9"/>
  <c r="F10" i="8"/>
  <c r="C10" i="8"/>
  <c r="C16" i="7"/>
  <c r="C6" i="7"/>
  <c r="C7" i="7"/>
  <c r="C8" i="7"/>
  <c r="C11" i="7"/>
  <c r="C13" i="7"/>
  <c r="C9" i="7"/>
  <c r="C21" i="7"/>
  <c r="C4" i="7"/>
  <c r="C3" i="6"/>
  <c r="E5" i="6" l="1"/>
  <c r="E7" i="6"/>
  <c r="E3" i="6"/>
  <c r="E2" i="6"/>
  <c r="B4" i="6"/>
  <c r="B5" i="6"/>
  <c r="B6" i="6"/>
  <c r="B7" i="6"/>
  <c r="B8" i="6"/>
  <c r="B3" i="6"/>
  <c r="B2" i="6"/>
  <c r="E19" i="5"/>
  <c r="B8" i="5"/>
  <c r="B20" i="5" s="1"/>
  <c r="E6" i="5"/>
  <c r="E12" i="5" s="1"/>
  <c r="E20" i="5" s="1"/>
  <c r="B14" i="4"/>
  <c r="E5" i="4"/>
  <c r="E14" i="4" s="1"/>
  <c r="B17" i="3"/>
  <c r="E17" i="3"/>
  <c r="E7" i="3"/>
  <c r="B11" i="3"/>
  <c r="B3" i="3"/>
  <c r="B19" i="2"/>
  <c r="E18" i="2"/>
  <c r="E19" i="2" s="1"/>
  <c r="F5" i="6"/>
  <c r="F3" i="6"/>
  <c r="F7" i="6"/>
  <c r="F2" i="6"/>
  <c r="C4" i="6"/>
  <c r="C5" i="6"/>
  <c r="C6" i="6"/>
  <c r="C7" i="6"/>
  <c r="C8" i="6"/>
  <c r="C2" i="6"/>
  <c r="F14" i="4"/>
  <c r="C14" i="4"/>
  <c r="C17" i="3"/>
  <c r="F17" i="3"/>
  <c r="F7" i="3"/>
  <c r="C11" i="3"/>
  <c r="C3" i="3"/>
  <c r="E9" i="6" l="1"/>
  <c r="B9" i="6"/>
</calcChain>
</file>

<file path=xl/sharedStrings.xml><?xml version="1.0" encoding="utf-8"?>
<sst xmlns="http://schemas.openxmlformats.org/spreadsheetml/2006/main" count="206" uniqueCount="116">
  <si>
    <r>
      <t xml:space="preserve">XYZ </t>
    </r>
    <r>
      <rPr>
        <b/>
        <sz val="14"/>
        <color theme="1"/>
        <rFont val="宋体"/>
        <family val="3"/>
        <charset val="134"/>
      </rPr>
      <t>公司资产负债表</t>
    </r>
    <phoneticPr fontId="21" type="noConversion"/>
  </si>
  <si>
    <t>资产</t>
    <phoneticPr fontId="21" type="noConversion"/>
  </si>
  <si>
    <t>负债和所有者权益</t>
    <phoneticPr fontId="21" type="noConversion"/>
  </si>
  <si>
    <t>短期资产</t>
    <phoneticPr fontId="21" type="noConversion"/>
  </si>
  <si>
    <t>短期债务</t>
    <phoneticPr fontId="21" type="noConversion"/>
  </si>
  <si>
    <t>现金</t>
    <phoneticPr fontId="21" type="noConversion"/>
  </si>
  <si>
    <t>应付账款</t>
    <phoneticPr fontId="21" type="noConversion"/>
  </si>
  <si>
    <t>有价证券</t>
    <phoneticPr fontId="21" type="noConversion"/>
  </si>
  <si>
    <t>应付税金</t>
    <phoneticPr fontId="21" type="noConversion"/>
  </si>
  <si>
    <t>存货</t>
    <phoneticPr fontId="21" type="noConversion"/>
  </si>
  <si>
    <t>长期债务的当期分摊额</t>
    <phoneticPr fontId="21" type="noConversion"/>
  </si>
  <si>
    <t>应收账款</t>
    <phoneticPr fontId="21" type="noConversion"/>
  </si>
  <si>
    <t>短期负债</t>
    <phoneticPr fontId="21" type="noConversion"/>
  </si>
  <si>
    <t>固定资产</t>
    <phoneticPr fontId="21" type="noConversion"/>
  </si>
  <si>
    <t>长期负债</t>
    <phoneticPr fontId="21" type="noConversion"/>
  </si>
  <si>
    <t>土地</t>
    <phoneticPr fontId="21" type="noConversion"/>
  </si>
  <si>
    <t>养老金负债</t>
    <phoneticPr fontId="21" type="noConversion"/>
  </si>
  <si>
    <t>车间、财产和设备成本</t>
    <phoneticPr fontId="21" type="noConversion"/>
  </si>
  <si>
    <t>减累计折旧</t>
    <phoneticPr fontId="21" type="noConversion"/>
  </si>
  <si>
    <t>优先股</t>
    <phoneticPr fontId="21" type="noConversion"/>
  </si>
  <si>
    <t>固定资产净值</t>
    <phoneticPr fontId="21" type="noConversion"/>
  </si>
  <si>
    <t>少数股权</t>
    <phoneticPr fontId="21" type="noConversion"/>
  </si>
  <si>
    <t>所有者权益</t>
    <phoneticPr fontId="21" type="noConversion"/>
  </si>
  <si>
    <t>商誉</t>
    <phoneticPr fontId="21" type="noConversion"/>
  </si>
  <si>
    <t>股本面值</t>
    <phoneticPr fontId="21" type="noConversion"/>
  </si>
  <si>
    <t>累计留存收益</t>
    <phoneticPr fontId="21" type="noConversion"/>
  </si>
  <si>
    <t>股票回购</t>
    <phoneticPr fontId="21" type="noConversion"/>
  </si>
  <si>
    <t>总资产</t>
    <phoneticPr fontId="21" type="noConversion"/>
  </si>
  <si>
    <t>总负债和所有者权益</t>
    <phoneticPr fontId="21" type="noConversion"/>
  </si>
  <si>
    <t>流动资产</t>
    <phoneticPr fontId="21" type="noConversion"/>
  </si>
  <si>
    <r>
      <t xml:space="preserve">XYZ </t>
    </r>
    <r>
      <rPr>
        <b/>
        <sz val="14"/>
        <color theme="1"/>
        <rFont val="宋体"/>
        <family val="3"/>
        <charset val="134"/>
      </rPr>
      <t>资产负债表</t>
    </r>
    <r>
      <rPr>
        <b/>
        <sz val="14"/>
        <color theme="1"/>
        <rFont val="Arial"/>
        <family val="2"/>
      </rPr>
      <t xml:space="preserve">
</t>
    </r>
    <r>
      <rPr>
        <b/>
        <sz val="12"/>
        <color theme="1"/>
        <rFont val="宋体"/>
        <family val="3"/>
        <charset val="134"/>
      </rPr>
      <t>将经营性流动资产移到左边</t>
    </r>
    <r>
      <rPr>
        <b/>
        <sz val="12"/>
        <color theme="1"/>
        <rFont val="Arial"/>
        <family val="2"/>
      </rPr>
      <t xml:space="preserve">
</t>
    </r>
    <r>
      <rPr>
        <b/>
        <sz val="12"/>
        <color theme="1"/>
        <rFont val="宋体"/>
        <family val="3"/>
        <charset val="134"/>
      </rPr>
      <t>所有的金融负债统一移到右边</t>
    </r>
    <phoneticPr fontId="21" type="noConversion"/>
  </si>
  <si>
    <r>
      <rPr>
        <sz val="11"/>
        <color theme="1"/>
        <rFont val="宋体"/>
        <family val="3"/>
        <charset val="134"/>
      </rPr>
      <t>流动资产</t>
    </r>
    <r>
      <rPr>
        <sz val="11"/>
        <color theme="1"/>
        <rFont val="等线"/>
        <family val="2"/>
        <charset val="134"/>
        <scheme val="minor"/>
      </rPr>
      <t xml:space="preserve"> (</t>
    </r>
    <r>
      <rPr>
        <sz val="11"/>
        <color theme="1"/>
        <rFont val="宋体"/>
        <family val="3"/>
        <charset val="134"/>
      </rPr>
      <t>现金</t>
    </r>
    <r>
      <rPr>
        <sz val="11"/>
        <color theme="1"/>
        <rFont val="等线"/>
        <family val="2"/>
        <charset val="134"/>
        <scheme val="minor"/>
      </rPr>
      <t>+</t>
    </r>
    <r>
      <rPr>
        <sz val="11"/>
        <color theme="1"/>
        <rFont val="宋体"/>
        <family val="3"/>
        <charset val="134"/>
      </rPr>
      <t>有价证券</t>
    </r>
    <r>
      <rPr>
        <sz val="11"/>
        <color theme="1"/>
        <rFont val="等线"/>
        <family val="2"/>
        <charset val="134"/>
        <scheme val="minor"/>
      </rPr>
      <t>)</t>
    </r>
    <phoneticPr fontId="21" type="noConversion"/>
  </si>
  <si>
    <t>金融负债</t>
    <phoneticPr fontId="21" type="noConversion"/>
  </si>
  <si>
    <t>长期负债的当期分摊额</t>
    <phoneticPr fontId="21" type="noConversion"/>
  </si>
  <si>
    <t>经营性流动资产</t>
    <phoneticPr fontId="21" type="noConversion"/>
  </si>
  <si>
    <t>总金融负债</t>
    <phoneticPr fontId="21" type="noConversion"/>
  </si>
  <si>
    <t>减经营性流动负债</t>
    <phoneticPr fontId="21" type="noConversion"/>
  </si>
  <si>
    <t>净营运资本</t>
    <phoneticPr fontId="21" type="noConversion"/>
  </si>
  <si>
    <t>改写后的资产负债表的左边部分</t>
    <phoneticPr fontId="21" type="noConversion"/>
  </si>
  <si>
    <t>改写后的资产负债表的右边部分</t>
    <phoneticPr fontId="21" type="noConversion"/>
  </si>
  <si>
    <r>
      <t xml:space="preserve">XYZ </t>
    </r>
    <r>
      <rPr>
        <b/>
        <sz val="14"/>
        <color theme="1"/>
        <rFont val="宋体"/>
        <family val="3"/>
        <charset val="134"/>
      </rPr>
      <t>企业价值的资产负债表</t>
    </r>
    <phoneticPr fontId="21" type="noConversion"/>
  </si>
  <si>
    <t>减流动资产</t>
    <phoneticPr fontId="21" type="noConversion"/>
  </si>
  <si>
    <t>净负债</t>
    <phoneticPr fontId="21" type="noConversion"/>
  </si>
  <si>
    <t>企业价值</t>
    <phoneticPr fontId="21" type="noConversion"/>
  </si>
  <si>
    <r>
      <rPr>
        <b/>
        <sz val="14"/>
        <color theme="1"/>
        <rFont val="宋体"/>
        <family val="3"/>
        <charset val="134"/>
      </rPr>
      <t>卡特彼勒公司资产负债表</t>
    </r>
    <r>
      <rPr>
        <b/>
        <sz val="14"/>
        <color theme="1"/>
        <rFont val="Arial"/>
        <family val="2"/>
      </rPr>
      <t xml:space="preserve">
</t>
    </r>
    <r>
      <rPr>
        <b/>
        <sz val="14"/>
        <color theme="1"/>
        <rFont val="宋体"/>
        <family val="3"/>
        <charset val="134"/>
      </rPr>
      <t>2011年12月31日</t>
    </r>
    <phoneticPr fontId="21" type="noConversion"/>
  </si>
  <si>
    <t>流动负债</t>
    <phoneticPr fontId="21" type="noConversion"/>
  </si>
  <si>
    <t>现金及现金等价物</t>
    <phoneticPr fontId="21" type="noConversion"/>
  </si>
  <si>
    <t>短期投资</t>
    <phoneticPr fontId="21" type="noConversion"/>
  </si>
  <si>
    <t>应收账款净额</t>
    <phoneticPr fontId="21" type="noConversion"/>
  </si>
  <si>
    <t>其他流动负债</t>
    <phoneticPr fontId="21" type="noConversion"/>
  </si>
  <si>
    <t>总流动负债</t>
    <phoneticPr fontId="21" type="noConversion"/>
  </si>
  <si>
    <t>其他流动资产</t>
    <phoneticPr fontId="21" type="noConversion"/>
  </si>
  <si>
    <t>总流动资产</t>
    <phoneticPr fontId="21" type="noConversion"/>
  </si>
  <si>
    <t>其他负债</t>
    <phoneticPr fontId="21" type="noConversion"/>
  </si>
  <si>
    <t>长期投资</t>
    <phoneticPr fontId="21" type="noConversion"/>
  </si>
  <si>
    <t>财产、车间和设备（净值）</t>
    <phoneticPr fontId="21" type="noConversion"/>
  </si>
  <si>
    <t>总负债</t>
    <phoneticPr fontId="21" type="noConversion"/>
  </si>
  <si>
    <t>无形资产</t>
    <phoneticPr fontId="21" type="noConversion"/>
  </si>
  <si>
    <t>其他资产</t>
    <phoneticPr fontId="21" type="noConversion"/>
  </si>
  <si>
    <t>股票、期权、认股权证</t>
    <phoneticPr fontId="21" type="noConversion"/>
  </si>
  <si>
    <t>递延长期资产费用</t>
    <phoneticPr fontId="21" type="noConversion"/>
  </si>
  <si>
    <t>普通股</t>
    <phoneticPr fontId="21" type="noConversion"/>
  </si>
  <si>
    <t>留存收益</t>
    <phoneticPr fontId="21" type="noConversion"/>
  </si>
  <si>
    <t>库存股</t>
    <phoneticPr fontId="21" type="noConversion"/>
  </si>
  <si>
    <t>其他股东权益</t>
    <phoneticPr fontId="21" type="noConversion"/>
  </si>
  <si>
    <t>总所有者权益</t>
    <phoneticPr fontId="21" type="noConversion"/>
  </si>
  <si>
    <t>总负债及所有者权益</t>
    <phoneticPr fontId="21" type="noConversion"/>
  </si>
  <si>
    <r>
      <rPr>
        <b/>
        <sz val="14"/>
        <color theme="1"/>
        <rFont val="宋体"/>
        <family val="3"/>
        <charset val="134"/>
      </rPr>
      <t>卡特彼勒公司</t>
    </r>
    <r>
      <rPr>
        <b/>
        <sz val="14"/>
        <color theme="1"/>
        <rFont val="Arial"/>
        <family val="2"/>
      </rPr>
      <t>2011</t>
    </r>
    <r>
      <rPr>
        <b/>
        <sz val="14"/>
        <color theme="1"/>
        <rFont val="宋体"/>
        <family val="3"/>
        <charset val="134"/>
      </rPr>
      <t>年企业价值资产负债表</t>
    </r>
    <r>
      <rPr>
        <b/>
        <sz val="14"/>
        <color theme="1"/>
        <rFont val="Arial"/>
        <family val="2"/>
      </rPr>
      <t xml:space="preserve">
</t>
    </r>
    <r>
      <rPr>
        <b/>
        <sz val="14"/>
        <color theme="1"/>
        <rFont val="宋体"/>
        <family val="3"/>
        <charset val="134"/>
      </rPr>
      <t>账面价值</t>
    </r>
    <phoneticPr fontId="21" type="noConversion"/>
  </si>
  <si>
    <t>净金融负债</t>
    <phoneticPr fontId="21" type="noConversion"/>
  </si>
  <si>
    <t>财产、车间及设备</t>
    <phoneticPr fontId="21" type="noConversion"/>
  </si>
  <si>
    <r>
      <rPr>
        <b/>
        <sz val="14"/>
        <color theme="1"/>
        <rFont val="宋体"/>
        <family val="3"/>
        <charset val="134"/>
      </rPr>
      <t>卡特彼勒权益及金融负债的估值：有效市场方法</t>
    </r>
    <r>
      <rPr>
        <b/>
        <sz val="14"/>
        <color theme="1"/>
        <rFont val="Arial"/>
        <family val="2"/>
      </rPr>
      <t xml:space="preserve">
</t>
    </r>
    <r>
      <rPr>
        <b/>
        <sz val="14"/>
        <color theme="1"/>
        <rFont val="宋体"/>
        <family val="3"/>
        <charset val="134"/>
      </rPr>
      <t>多数数据以千美元计</t>
    </r>
    <phoneticPr fontId="21" type="noConversion"/>
  </si>
  <si>
    <t>流通股股数</t>
    <phoneticPr fontId="21" type="noConversion"/>
  </si>
  <si>
    <r>
      <t xml:space="preserve">&lt;-- </t>
    </r>
    <r>
      <rPr>
        <sz val="11"/>
        <color theme="1"/>
        <rFont val="宋体"/>
        <family val="3"/>
        <charset val="134"/>
      </rPr>
      <t>千股</t>
    </r>
    <phoneticPr fontId="21" type="noConversion"/>
  </si>
  <si>
    <t>每股价格</t>
    <phoneticPr fontId="21" type="noConversion"/>
  </si>
  <si>
    <r>
      <t>&lt;-- 2011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等线"/>
        <family val="2"/>
        <charset val="134"/>
        <scheme val="minor"/>
      </rPr>
      <t>12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等线"/>
        <family val="2"/>
        <charset val="134"/>
        <scheme val="minor"/>
      </rPr>
      <t>31</t>
    </r>
    <r>
      <rPr>
        <sz val="11"/>
        <color theme="1"/>
        <rFont val="宋体"/>
        <family val="3"/>
        <charset val="134"/>
      </rPr>
      <t>日</t>
    </r>
    <phoneticPr fontId="21" type="noConversion"/>
  </si>
  <si>
    <r>
      <rPr>
        <sz val="11"/>
        <color theme="1"/>
        <rFont val="宋体"/>
        <family val="3"/>
        <charset val="134"/>
      </rPr>
      <t>权益价值</t>
    </r>
    <r>
      <rPr>
        <sz val="11"/>
        <color theme="1"/>
        <rFont val="等线"/>
        <family val="2"/>
        <charset val="134"/>
        <scheme val="minor"/>
      </rPr>
      <t xml:space="preserve"> (“</t>
    </r>
    <r>
      <rPr>
        <sz val="11"/>
        <color theme="1"/>
        <rFont val="宋体"/>
        <family val="3"/>
        <charset val="134"/>
      </rPr>
      <t>市值</t>
    </r>
    <r>
      <rPr>
        <sz val="11"/>
        <color theme="1"/>
        <rFont val="等线"/>
        <family val="2"/>
        <charset val="134"/>
        <scheme val="minor"/>
      </rPr>
      <t>”)</t>
    </r>
    <phoneticPr fontId="21" type="noConversion"/>
  </si>
  <si>
    <t>短期债务和长期债务的当期分摊额</t>
    <phoneticPr fontId="21" type="noConversion"/>
  </si>
  <si>
    <r>
      <rPr>
        <b/>
        <sz val="11"/>
        <color theme="1"/>
        <rFont val="宋体"/>
        <family val="3"/>
        <charset val="134"/>
      </rPr>
      <t>企业价值</t>
    </r>
    <r>
      <rPr>
        <b/>
        <sz val="11"/>
        <color theme="1"/>
        <rFont val="Arial"/>
        <family val="2"/>
      </rPr>
      <t xml:space="preserve">:  </t>
    </r>
    <r>
      <rPr>
        <b/>
        <sz val="11"/>
        <color theme="1"/>
        <rFont val="宋体"/>
        <family val="3"/>
        <charset val="134"/>
      </rPr>
      <t>权益价值</t>
    </r>
    <r>
      <rPr>
        <b/>
        <sz val="11"/>
        <color theme="1"/>
        <rFont val="Arial"/>
        <family val="2"/>
      </rPr>
      <t xml:space="preserve"> + </t>
    </r>
    <r>
      <rPr>
        <b/>
        <sz val="11"/>
        <color theme="1"/>
        <rFont val="宋体"/>
        <family val="3"/>
        <charset val="134"/>
      </rPr>
      <t>净负债</t>
    </r>
    <r>
      <rPr>
        <b/>
        <sz val="11"/>
        <color theme="1"/>
        <rFont val="Arial"/>
        <family val="2"/>
      </rPr>
      <t xml:space="preserve"> 
+ </t>
    </r>
    <r>
      <rPr>
        <b/>
        <sz val="11"/>
        <color theme="1"/>
        <rFont val="宋体"/>
        <family val="3"/>
        <charset val="134"/>
      </rPr>
      <t>少数股权</t>
    </r>
    <r>
      <rPr>
        <b/>
        <sz val="11"/>
        <color theme="1"/>
        <rFont val="Arial"/>
        <family val="2"/>
      </rPr>
      <t xml:space="preserve"> + </t>
    </r>
    <r>
      <rPr>
        <b/>
        <sz val="11"/>
        <color theme="1"/>
        <rFont val="宋体"/>
        <family val="3"/>
        <charset val="134"/>
      </rPr>
      <t>优先股</t>
    </r>
    <phoneticPr fontId="21" type="noConversion"/>
  </si>
  <si>
    <t>总发行股数</t>
    <phoneticPr fontId="21" type="noConversion"/>
  </si>
  <si>
    <t>已发行的</t>
    <phoneticPr fontId="21" type="noConversion"/>
  </si>
  <si>
    <t>库藏股票（回购股份）</t>
    <phoneticPr fontId="21" type="noConversion"/>
  </si>
  <si>
    <t>流通股</t>
    <phoneticPr fontId="21" type="noConversion"/>
  </si>
  <si>
    <r>
      <rPr>
        <b/>
        <sz val="14"/>
        <color theme="1"/>
        <rFont val="宋体"/>
        <family val="3"/>
        <charset val="134"/>
      </rPr>
      <t>卡特彼勒公司</t>
    </r>
    <r>
      <rPr>
        <b/>
        <sz val="14"/>
        <color theme="1"/>
        <rFont val="Arial"/>
        <family val="2"/>
      </rPr>
      <t>2011</t>
    </r>
    <r>
      <rPr>
        <b/>
        <sz val="14"/>
        <color theme="1"/>
        <rFont val="宋体"/>
        <family val="3"/>
        <charset val="134"/>
      </rPr>
      <t>年企业价值资产负债表</t>
    </r>
    <r>
      <rPr>
        <b/>
        <sz val="14"/>
        <color theme="1"/>
        <rFont val="Arial"/>
        <family val="2"/>
      </rPr>
      <t xml:space="preserve">
</t>
    </r>
    <r>
      <rPr>
        <b/>
        <sz val="12"/>
        <color theme="1"/>
        <rFont val="宋体"/>
        <family val="3"/>
        <charset val="134"/>
      </rPr>
      <t>右侧以市场价值重新估值</t>
    </r>
    <r>
      <rPr>
        <b/>
        <sz val="12"/>
        <color theme="1"/>
        <rFont val="Arial"/>
        <family val="2"/>
      </rPr>
      <t xml:space="preserve">
</t>
    </r>
    <r>
      <rPr>
        <b/>
        <sz val="12"/>
        <color theme="1"/>
        <rFont val="宋体"/>
        <family val="3"/>
        <charset val="134"/>
      </rPr>
      <t>左侧通过调整长期资产价值与右侧保持平衡</t>
    </r>
    <phoneticPr fontId="21" type="noConversion"/>
  </si>
  <si>
    <r>
      <t xml:space="preserve">&lt;-- </t>
    </r>
    <r>
      <rPr>
        <sz val="11"/>
        <color theme="1"/>
        <rFont val="宋体"/>
        <family val="3"/>
        <charset val="134"/>
      </rPr>
      <t>市值</t>
    </r>
    <phoneticPr fontId="21" type="noConversion"/>
  </si>
  <si>
    <r>
      <t>ABC</t>
    </r>
    <r>
      <rPr>
        <b/>
        <sz val="14"/>
        <rFont val="宋体"/>
        <family val="3"/>
        <charset val="134"/>
      </rPr>
      <t>公司</t>
    </r>
    <r>
      <rPr>
        <b/>
        <sz val="14"/>
        <rFont val="Arial"/>
        <family val="2"/>
      </rPr>
      <t xml:space="preserve"> 
</t>
    </r>
    <r>
      <rPr>
        <b/>
        <sz val="14"/>
        <rFont val="宋体"/>
        <family val="3"/>
        <charset val="134"/>
      </rPr>
      <t>合并现金流量表</t>
    </r>
    <r>
      <rPr>
        <b/>
        <sz val="14"/>
        <rFont val="Arial"/>
        <family val="2"/>
      </rPr>
      <t>, 2008-2012</t>
    </r>
    <phoneticPr fontId="21" type="noConversion"/>
  </si>
  <si>
    <r>
      <rPr>
        <b/>
        <sz val="10"/>
        <rFont val="宋体"/>
        <family val="3"/>
        <charset val="134"/>
      </rPr>
      <t>经营活动</t>
    </r>
    <r>
      <rPr>
        <b/>
        <sz val="10"/>
        <rFont val="Arial"/>
        <family val="2"/>
      </rPr>
      <t>:</t>
    </r>
    <phoneticPr fontId="21" type="noConversion"/>
  </si>
  <si>
    <t>净收益</t>
    <phoneticPr fontId="21" type="noConversion"/>
  </si>
  <si>
    <t>将净收益调整为经营活动现金流量</t>
    <phoneticPr fontId="21" type="noConversion"/>
  </si>
  <si>
    <t>加回折旧和摊销</t>
    <phoneticPr fontId="21" type="noConversion"/>
  </si>
  <si>
    <t>经营性资产和负债的变化：</t>
    <phoneticPr fontId="21" type="noConversion"/>
  </si>
  <si>
    <t>减去应收账款的增加</t>
    <phoneticPr fontId="21" type="noConversion"/>
  </si>
  <si>
    <t>减去存货的增加</t>
    <phoneticPr fontId="21" type="noConversion"/>
  </si>
  <si>
    <t>减去预付费用和其他资产的增加</t>
    <phoneticPr fontId="21" type="noConversion"/>
  </si>
  <si>
    <t>加上应付账款、应计费用、养老金和其它负债的增加</t>
    <phoneticPr fontId="21" type="noConversion"/>
  </si>
  <si>
    <t>经营活动提供的净现金流量</t>
    <phoneticPr fontId="21" type="noConversion"/>
  </si>
  <si>
    <t>投资活动：</t>
    <phoneticPr fontId="21" type="noConversion"/>
  </si>
  <si>
    <t>短期投资，净额</t>
    <phoneticPr fontId="21" type="noConversion"/>
  </si>
  <si>
    <t>购买财产、厂房和设备</t>
    <phoneticPr fontId="21" type="noConversion"/>
  </si>
  <si>
    <t>财产、厂房和设备的处置收入</t>
    <phoneticPr fontId="21" type="noConversion"/>
  </si>
  <si>
    <t>投资活动使用的净现金流量</t>
    <phoneticPr fontId="21" type="noConversion"/>
  </si>
  <si>
    <t>筹资活动：</t>
    <phoneticPr fontId="21" type="noConversion"/>
  </si>
  <si>
    <t>债务偿还</t>
    <phoneticPr fontId="21" type="noConversion"/>
  </si>
  <si>
    <t>循环信贷借款所得</t>
    <phoneticPr fontId="21" type="noConversion"/>
  </si>
  <si>
    <t>股票发行收入</t>
    <phoneticPr fontId="21" type="noConversion"/>
  </si>
  <si>
    <t>股利支付</t>
    <phoneticPr fontId="21" type="noConversion"/>
  </si>
  <si>
    <t>筹资活动使用的净现金流量</t>
    <phoneticPr fontId="21" type="noConversion"/>
  </si>
  <si>
    <t>现金结余的变化</t>
    <phoneticPr fontId="21" type="noConversion"/>
  </si>
  <si>
    <t>补充披露现金流量信息</t>
    <phoneticPr fontId="21" type="noConversion"/>
  </si>
  <si>
    <t>本期支付现金</t>
    <phoneticPr fontId="21" type="noConversion"/>
  </si>
  <si>
    <t>所得税</t>
    <phoneticPr fontId="21" type="noConversion"/>
  </si>
  <si>
    <t>利息</t>
    <phoneticPr fontId="21" type="noConversion"/>
  </si>
  <si>
    <t>所得税税率</t>
    <phoneticPr fontId="21" type="noConversion"/>
  </si>
  <si>
    <r>
      <t>ABC</t>
    </r>
    <r>
      <rPr>
        <b/>
        <sz val="14"/>
        <rFont val="宋体"/>
        <family val="3"/>
        <charset val="134"/>
      </rPr>
      <t>公司</t>
    </r>
    <r>
      <rPr>
        <b/>
        <sz val="14"/>
        <rFont val="Arial"/>
        <family val="2"/>
      </rPr>
      <t xml:space="preserve">
</t>
    </r>
    <r>
      <rPr>
        <b/>
        <sz val="14"/>
        <rFont val="宋体"/>
        <family val="3"/>
        <charset val="134"/>
      </rPr>
      <t>将</t>
    </r>
    <r>
      <rPr>
        <b/>
        <sz val="14"/>
        <rFont val="Arial"/>
        <family val="2"/>
      </rPr>
      <t>CSCF</t>
    </r>
    <r>
      <rPr>
        <b/>
        <sz val="14"/>
        <rFont val="宋体"/>
        <family val="3"/>
        <charset val="134"/>
      </rPr>
      <t>转换为自由现金流</t>
    </r>
    <r>
      <rPr>
        <b/>
        <sz val="14"/>
        <rFont val="Arial"/>
        <family val="2"/>
      </rPr>
      <t>(FCF)</t>
    </r>
    <phoneticPr fontId="21" type="noConversion"/>
  </si>
  <si>
    <t>利息调整前的自由现金流</t>
    <phoneticPr fontId="21" type="noConversion"/>
  </si>
  <si>
    <t>加回税后净利息</t>
    <phoneticPr fontId="21" type="noConversion"/>
  </si>
  <si>
    <r>
      <rPr>
        <b/>
        <sz val="10"/>
        <rFont val="宋体"/>
        <family val="3"/>
        <charset val="134"/>
      </rPr>
      <t>自由现金流</t>
    </r>
    <r>
      <rPr>
        <b/>
        <sz val="10"/>
        <rFont val="Arial"/>
        <family val="2"/>
      </rPr>
      <t xml:space="preserve"> (FCF)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</si>
</sst>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_(* #,##0.00_);_(* \(#,##0.00\);_(* &quot;-&quot;??_);_(@_)"/>
  </numFmts>
  <fonts count="3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Arial"/>
      <family val="2"/>
    </font>
    <font>
      <b/>
      <sz val="14"/>
      <color theme="1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7" fillId="0" borderId="0"/>
    <xf numFmtId="0" fontId="27" fillId="0" borderId="0">
      <alignment vertical="top"/>
    </xf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</cellStyleXfs>
  <cellXfs count="74">
    <xf numFmtId="0" fontId="0" fillId="0" borderId="0" xfId="0">
      <alignment vertical="center"/>
    </xf>
    <xf numFmtId="0" fontId="19" fillId="0" borderId="0" xfId="0" applyFont="1" applyAlignment="1">
      <alignment horizontal="center"/>
    </xf>
    <xf numFmtId="0" fontId="22" fillId="0" borderId="0" xfId="0" applyFont="1" applyAlignment="1"/>
    <xf numFmtId="3" fontId="23" fillId="0" borderId="0" xfId="0" applyNumberFormat="1" applyFont="1" applyAlignment="1">
      <alignment horizontal="right"/>
    </xf>
    <xf numFmtId="0" fontId="23" fillId="0" borderId="0" xfId="0" applyFont="1" applyAlignment="1"/>
    <xf numFmtId="3" fontId="23" fillId="0" borderId="0" xfId="0" applyNumberFormat="1" applyFont="1" applyAlignment="1"/>
    <xf numFmtId="0" fontId="24" fillId="0" borderId="0" xfId="0" applyFont="1" applyAlignment="1">
      <alignment horizontal="left"/>
    </xf>
    <xf numFmtId="3" fontId="0" fillId="0" borderId="0" xfId="0" applyNumberFormat="1" applyAlignment="1">
      <alignment horizontal="right" indent="1"/>
    </xf>
    <xf numFmtId="0" fontId="0" fillId="0" borderId="0" xfId="0" applyAlignment="1"/>
    <xf numFmtId="0" fontId="24" fillId="0" borderId="0" xfId="0" applyFont="1" applyAlignment="1"/>
    <xf numFmtId="3" fontId="0" fillId="0" borderId="0" xfId="0" applyNumberFormat="1" applyAlignment="1"/>
    <xf numFmtId="0" fontId="24" fillId="0" borderId="0" xfId="0" applyFont="1" applyAlignment="1">
      <alignment horizontal="left" indent="1"/>
    </xf>
    <xf numFmtId="3" fontId="0" fillId="0" borderId="0" xfId="0" applyNumberFormat="1" applyAlignment="1">
      <alignment horizontal="right"/>
    </xf>
    <xf numFmtId="0" fontId="24" fillId="0" borderId="0" xfId="0" applyFont="1" applyAlignment="1">
      <alignment horizontal="left" wrapText="1" inden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22" fillId="0" borderId="0" xfId="0" applyFont="1" applyAlignment="1">
      <alignment vertical="top" wrapText="1"/>
    </xf>
    <xf numFmtId="3" fontId="23" fillId="0" borderId="0" xfId="0" applyNumberFormat="1" applyFont="1" applyAlignment="1">
      <alignment horizontal="right" vertical="top"/>
    </xf>
    <xf numFmtId="0" fontId="0" fillId="0" borderId="0" xfId="0" applyAlignment="1">
      <alignment vertical="top" wrapText="1"/>
    </xf>
    <xf numFmtId="3" fontId="23" fillId="0" borderId="0" xfId="0" applyNumberFormat="1" applyFont="1" applyAlignment="1">
      <alignment vertical="top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horizontal="left" indent="2"/>
    </xf>
    <xf numFmtId="3" fontId="0" fillId="0" borderId="0" xfId="0" applyNumberFormat="1">
      <alignment vertical="center"/>
    </xf>
    <xf numFmtId="0" fontId="24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horizontal="left" vertical="top"/>
    </xf>
    <xf numFmtId="3" fontId="0" fillId="0" borderId="0" xfId="0" applyNumberFormat="1" applyAlignment="1">
      <alignment vertical="top"/>
    </xf>
    <xf numFmtId="0" fontId="24" fillId="0" borderId="0" xfId="0" applyFont="1" applyAlignment="1">
      <alignment vertical="top"/>
    </xf>
    <xf numFmtId="3" fontId="0" fillId="0" borderId="0" xfId="0" applyNumberFormat="1" applyAlignment="1">
      <alignment wrapText="1"/>
    </xf>
    <xf numFmtId="4" fontId="0" fillId="0" borderId="0" xfId="0" applyNumberFormat="1" applyAlignment="1"/>
    <xf numFmtId="0" fontId="23" fillId="0" borderId="0" xfId="0" applyFont="1" applyAlignment="1">
      <alignment vertical="top" wrapText="1"/>
    </xf>
    <xf numFmtId="3" fontId="0" fillId="33" borderId="0" xfId="0" applyNumberFormat="1" applyFill="1" applyAlignment="1"/>
    <xf numFmtId="4" fontId="0" fillId="33" borderId="0" xfId="0" applyNumberFormat="1" applyFill="1" applyAlignment="1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top" wrapText="1"/>
    </xf>
    <xf numFmtId="3" fontId="0" fillId="33" borderId="0" xfId="0" applyNumberFormat="1" applyFill="1" applyAlignment="1">
      <alignment horizontal="right" vertical="center"/>
    </xf>
    <xf numFmtId="0" fontId="28" fillId="0" borderId="0" xfId="43" applyFont="1" applyAlignment="1">
      <alignment horizontal="center" vertical="center" wrapText="1"/>
    </xf>
    <xf numFmtId="0" fontId="27" fillId="0" borderId="0" xfId="43" applyAlignment="1">
      <alignment wrapText="1"/>
    </xf>
    <xf numFmtId="0" fontId="30" fillId="0" borderId="0" xfId="44" applyFont="1" applyAlignment="1">
      <alignment horizontal="center" vertical="top"/>
    </xf>
    <xf numFmtId="0" fontId="30" fillId="0" borderId="0" xfId="43" applyFont="1" applyAlignment="1">
      <alignment horizontal="center"/>
    </xf>
    <xf numFmtId="0" fontId="27" fillId="0" borderId="0" xfId="43"/>
    <xf numFmtId="0" fontId="30" fillId="0" borderId="0" xfId="43" applyFont="1" applyAlignment="1">
      <alignment wrapText="1"/>
    </xf>
    <xf numFmtId="0" fontId="27" fillId="0" borderId="0" xfId="44">
      <alignment vertical="top"/>
    </xf>
    <xf numFmtId="0" fontId="32" fillId="0" borderId="0" xfId="43" applyFont="1" applyAlignment="1">
      <alignment wrapText="1"/>
    </xf>
    <xf numFmtId="3" fontId="27" fillId="0" borderId="0" xfId="44" applyNumberFormat="1">
      <alignment vertical="top"/>
    </xf>
    <xf numFmtId="3" fontId="27" fillId="0" borderId="0" xfId="45" applyNumberFormat="1" applyFont="1" applyAlignment="1">
      <alignment horizontal="right"/>
    </xf>
    <xf numFmtId="3" fontId="27" fillId="0" borderId="0" xfId="45" applyNumberFormat="1" applyFont="1"/>
    <xf numFmtId="0" fontId="32" fillId="0" borderId="0" xfId="43" applyFont="1" applyAlignment="1">
      <alignment horizontal="left" wrapText="1"/>
    </xf>
    <xf numFmtId="3" fontId="27" fillId="0" borderId="0" xfId="43" applyNumberFormat="1"/>
    <xf numFmtId="3" fontId="27" fillId="0" borderId="0" xfId="46" applyNumberFormat="1" applyFont="1"/>
    <xf numFmtId="0" fontId="32" fillId="0" borderId="0" xfId="43" applyFont="1" applyAlignment="1">
      <alignment horizontal="left" wrapText="1" indent="2"/>
    </xf>
    <xf numFmtId="0" fontId="32" fillId="0" borderId="0" xfId="43" applyFont="1" applyAlignment="1">
      <alignment horizontal="left" wrapText="1" indent="3"/>
    </xf>
    <xf numFmtId="3" fontId="27" fillId="0" borderId="0" xfId="44" applyNumberFormat="1" applyAlignment="1">
      <alignment vertical="center"/>
    </xf>
    <xf numFmtId="3" fontId="27" fillId="0" borderId="0" xfId="46" applyNumberFormat="1" applyFont="1" applyAlignment="1">
      <alignment vertical="center"/>
    </xf>
    <xf numFmtId="0" fontId="31" fillId="0" borderId="0" xfId="43" applyFont="1" applyAlignment="1">
      <alignment horizontal="left" wrapText="1"/>
    </xf>
    <xf numFmtId="3" fontId="30" fillId="0" borderId="0" xfId="46" applyNumberFormat="1" applyFont="1" applyBorder="1" applyAlignment="1"/>
    <xf numFmtId="0" fontId="31" fillId="0" borderId="0" xfId="43" applyFont="1" applyAlignment="1">
      <alignment wrapText="1"/>
    </xf>
    <xf numFmtId="3" fontId="30" fillId="0" borderId="0" xfId="44" applyNumberFormat="1" applyFont="1">
      <alignment vertical="top"/>
    </xf>
    <xf numFmtId="3" fontId="27" fillId="0" borderId="0" xfId="46" applyNumberFormat="1" applyFont="1" applyBorder="1"/>
    <xf numFmtId="3" fontId="30" fillId="0" borderId="0" xfId="43" applyNumberFormat="1" applyFont="1"/>
    <xf numFmtId="0" fontId="31" fillId="0" borderId="0" xfId="43" applyFont="1"/>
    <xf numFmtId="0" fontId="32" fillId="0" borderId="0" xfId="43" applyFont="1" applyAlignment="1">
      <alignment horizontal="left" wrapText="1" indent="1"/>
    </xf>
    <xf numFmtId="10" fontId="27" fillId="0" borderId="0" xfId="42" applyNumberFormat="1" applyFont="1" applyAlignment="1"/>
    <xf numFmtId="3" fontId="27" fillId="33" borderId="0" xfId="44" applyNumberFormat="1" applyFill="1">
      <alignment vertical="top"/>
    </xf>
    <xf numFmtId="3" fontId="27" fillId="33" borderId="0" xfId="46" applyNumberFormat="1" applyFont="1" applyFill="1"/>
    <xf numFmtId="3" fontId="27" fillId="33" borderId="0" xfId="46" applyNumberFormat="1" applyFont="1" applyFill="1" applyBorder="1"/>
    <xf numFmtId="3" fontId="30" fillId="33" borderId="0" xfId="46" applyNumberFormat="1" applyFont="1" applyFill="1" applyBorder="1" applyAlignment="1"/>
    <xf numFmtId="0" fontId="30" fillId="33" borderId="0" xfId="43" applyFont="1" applyFill="1" applyAlignment="1">
      <alignment wrapText="1"/>
    </xf>
    <xf numFmtId="3" fontId="30" fillId="33" borderId="0" xfId="43" applyNumberFormat="1" applyFont="1" applyFill="1"/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Comma 2" xfId="46" xr:uid="{B6B32E2E-441E-4C74-B886-F893CF44D3AE}"/>
    <cellStyle name="Currency 2" xfId="45" xr:uid="{021AA91B-8497-4FDE-8B55-C14822F62547}"/>
    <cellStyle name="Normal 2" xfId="43" xr:uid="{63CC0B67-6F0C-4376-A6A1-78869BB12B05}"/>
    <cellStyle name="Normal 3" xfId="44" xr:uid="{753E9189-C2A1-4851-8EEA-EBE582C873F3}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D5B3-8646-40EC-BC0E-B4DA6E893406}">
  <dimension ref="A1:E19"/>
  <sheetViews>
    <sheetView workbookViewId="0">
      <selection sqref="A1:E19"/>
    </sheetView>
  </sheetViews>
  <sheetFormatPr defaultRowHeight="13.9" x14ac:dyDescent="0.4"/>
  <cols>
    <col min="1" max="1" width="23" customWidth="1"/>
    <col min="4" max="4" width="25" customWidth="1"/>
  </cols>
  <sheetData>
    <row r="1" spans="1:5" ht="18.399999999999999" x14ac:dyDescent="0.5">
      <c r="A1" s="1" t="s">
        <v>0</v>
      </c>
      <c r="B1" s="1"/>
      <c r="C1" s="1"/>
      <c r="D1" s="1"/>
      <c r="E1" s="1"/>
    </row>
    <row r="2" spans="1:5" ht="14.25" x14ac:dyDescent="0.4">
      <c r="A2" s="2" t="s">
        <v>1</v>
      </c>
      <c r="B2" s="3"/>
      <c r="C2" s="4"/>
      <c r="D2" s="2" t="s">
        <v>2</v>
      </c>
      <c r="E2" s="5"/>
    </row>
    <row r="3" spans="1:5" ht="14.25" x14ac:dyDescent="0.4">
      <c r="A3" s="6" t="s">
        <v>3</v>
      </c>
      <c r="B3" s="7"/>
      <c r="C3" s="8"/>
      <c r="D3" s="9" t="s">
        <v>4</v>
      </c>
      <c r="E3" s="10"/>
    </row>
    <row r="4" spans="1:5" ht="14.25" x14ac:dyDescent="0.4">
      <c r="A4" s="11" t="s">
        <v>5</v>
      </c>
      <c r="B4" s="12">
        <v>1000</v>
      </c>
      <c r="C4" s="8"/>
      <c r="D4" s="11" t="s">
        <v>6</v>
      </c>
      <c r="E4" s="10">
        <v>1500</v>
      </c>
    </row>
    <row r="5" spans="1:5" ht="14.25" x14ac:dyDescent="0.4">
      <c r="A5" s="11" t="s">
        <v>7</v>
      </c>
      <c r="B5" s="12">
        <v>1500</v>
      </c>
      <c r="C5" s="8"/>
      <c r="D5" s="11" t="s">
        <v>8</v>
      </c>
      <c r="E5" s="10">
        <v>200</v>
      </c>
    </row>
    <row r="6" spans="1:5" ht="14.25" x14ac:dyDescent="0.4">
      <c r="A6" s="11" t="s">
        <v>9</v>
      </c>
      <c r="B6" s="12">
        <v>1500</v>
      </c>
      <c r="C6" s="8"/>
      <c r="D6" s="11" t="s">
        <v>10</v>
      </c>
      <c r="E6" s="10">
        <v>1000</v>
      </c>
    </row>
    <row r="7" spans="1:5" ht="14.25" x14ac:dyDescent="0.4">
      <c r="A7" s="11" t="s">
        <v>11</v>
      </c>
      <c r="B7" s="12">
        <v>3000</v>
      </c>
      <c r="C7" s="8"/>
      <c r="D7" s="11" t="s">
        <v>12</v>
      </c>
      <c r="E7" s="10">
        <v>500</v>
      </c>
    </row>
    <row r="8" spans="1:5" x14ac:dyDescent="0.4">
      <c r="A8" s="8"/>
      <c r="B8" s="12"/>
      <c r="C8" s="8"/>
      <c r="D8" s="8"/>
      <c r="E8" s="10"/>
    </row>
    <row r="9" spans="1:5" ht="14.25" x14ac:dyDescent="0.4">
      <c r="A9" s="9" t="s">
        <v>13</v>
      </c>
      <c r="B9" s="12"/>
      <c r="C9" s="8"/>
      <c r="D9" s="9" t="s">
        <v>14</v>
      </c>
      <c r="E9" s="10">
        <v>1500</v>
      </c>
    </row>
    <row r="10" spans="1:5" ht="14.25" x14ac:dyDescent="0.4">
      <c r="A10" s="11" t="s">
        <v>15</v>
      </c>
      <c r="B10" s="12">
        <v>150</v>
      </c>
      <c r="C10" s="8"/>
      <c r="D10" s="9" t="s">
        <v>16</v>
      </c>
      <c r="E10" s="10">
        <v>800</v>
      </c>
    </row>
    <row r="11" spans="1:5" ht="54.75" x14ac:dyDescent="0.4">
      <c r="A11" s="13" t="s">
        <v>17</v>
      </c>
      <c r="B11" s="12">
        <v>2500</v>
      </c>
      <c r="C11" s="8"/>
      <c r="D11" s="8"/>
      <c r="E11" s="10"/>
    </row>
    <row r="12" spans="1:5" ht="14.25" x14ac:dyDescent="0.4">
      <c r="A12" s="11" t="s">
        <v>18</v>
      </c>
      <c r="B12" s="12">
        <v>-700</v>
      </c>
      <c r="C12" s="8"/>
      <c r="D12" s="9" t="s">
        <v>19</v>
      </c>
      <c r="E12" s="10">
        <v>200</v>
      </c>
    </row>
    <row r="13" spans="1:5" ht="14.25" x14ac:dyDescent="0.4">
      <c r="A13" s="11" t="s">
        <v>20</v>
      </c>
      <c r="B13" s="12"/>
      <c r="C13" s="8"/>
      <c r="D13" s="9" t="s">
        <v>21</v>
      </c>
      <c r="E13" s="10">
        <v>100</v>
      </c>
    </row>
    <row r="14" spans="1:5" x14ac:dyDescent="0.4">
      <c r="A14" s="8"/>
      <c r="B14" s="12"/>
      <c r="C14" s="8"/>
      <c r="D14" s="8"/>
      <c r="E14" s="10"/>
    </row>
    <row r="15" spans="1:5" ht="14.25" x14ac:dyDescent="0.4">
      <c r="A15" s="8"/>
      <c r="B15" s="12"/>
      <c r="C15" s="8"/>
      <c r="D15" s="9" t="s">
        <v>22</v>
      </c>
      <c r="E15" s="10"/>
    </row>
    <row r="16" spans="1:5" ht="14.25" x14ac:dyDescent="0.4">
      <c r="A16" s="9" t="s">
        <v>23</v>
      </c>
      <c r="B16" s="12">
        <v>1000</v>
      </c>
      <c r="C16" s="8"/>
      <c r="D16" s="11" t="s">
        <v>24</v>
      </c>
      <c r="E16" s="10">
        <v>1000</v>
      </c>
    </row>
    <row r="17" spans="1:5" ht="14.25" x14ac:dyDescent="0.4">
      <c r="A17" s="8"/>
      <c r="B17" s="12"/>
      <c r="C17" s="8"/>
      <c r="D17" s="11" t="s">
        <v>25</v>
      </c>
      <c r="E17" s="10">
        <v>3500</v>
      </c>
    </row>
    <row r="18" spans="1:5" ht="14.25" x14ac:dyDescent="0.4">
      <c r="A18" s="8"/>
      <c r="B18" s="12"/>
      <c r="C18" s="8"/>
      <c r="D18" s="11" t="s">
        <v>26</v>
      </c>
      <c r="E18" s="10">
        <f>-350</f>
        <v>-350</v>
      </c>
    </row>
    <row r="19" spans="1:5" ht="14.25" x14ac:dyDescent="0.4">
      <c r="A19" s="2" t="s">
        <v>27</v>
      </c>
      <c r="B19" s="3">
        <f>SUM(B3:B16)</f>
        <v>9950</v>
      </c>
      <c r="C19" s="4"/>
      <c r="D19" s="2" t="s">
        <v>28</v>
      </c>
      <c r="E19" s="5">
        <f>SUM(E3:E18)</f>
        <v>9950</v>
      </c>
    </row>
  </sheetData>
  <mergeCells count="1">
    <mergeCell ref="A1:E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8A55-BDE3-4CD6-9D29-AB6D47A487C4}">
  <dimension ref="A1:F17"/>
  <sheetViews>
    <sheetView workbookViewId="0">
      <selection activeCell="D26" sqref="D26"/>
    </sheetView>
  </sheetViews>
  <sheetFormatPr defaultRowHeight="13.9" x14ac:dyDescent="0.4"/>
  <cols>
    <col min="1" max="1" width="30.73046875" customWidth="1"/>
    <col min="3" max="3" width="25.73046875" bestFit="1" customWidth="1"/>
    <col min="4" max="4" width="31.46484375" customWidth="1"/>
    <col min="5" max="5" width="15.59765625" customWidth="1"/>
    <col min="6" max="6" width="21.9296875" bestFit="1" customWidth="1"/>
  </cols>
  <sheetData>
    <row r="1" spans="1:6" ht="17.649999999999999" x14ac:dyDescent="0.4">
      <c r="A1" s="14" t="s">
        <v>30</v>
      </c>
      <c r="B1" s="15"/>
      <c r="C1" s="15"/>
      <c r="D1" s="15"/>
      <c r="E1" s="15"/>
      <c r="F1" s="15"/>
    </row>
    <row r="2" spans="1:6" ht="14.25" x14ac:dyDescent="0.4">
      <c r="A2" s="2" t="s">
        <v>1</v>
      </c>
      <c r="B2" s="3"/>
      <c r="C2" s="16"/>
      <c r="D2" s="2" t="s">
        <v>2</v>
      </c>
      <c r="E2" s="5"/>
      <c r="F2" s="16"/>
    </row>
    <row r="3" spans="1:6" ht="14.25" x14ac:dyDescent="0.4">
      <c r="A3" s="17" t="s">
        <v>31</v>
      </c>
      <c r="B3" s="12">
        <f>Sheet1!B4+Sheet1!B5</f>
        <v>2500</v>
      </c>
      <c r="C3" s="19" t="str">
        <f ca="1">_xlfn.FORMULATEXT(B3)</f>
        <v>=Sheet1!B4+Sheet1!B5</v>
      </c>
      <c r="D3" s="9" t="s">
        <v>32</v>
      </c>
      <c r="E3" s="5"/>
      <c r="F3" s="16"/>
    </row>
    <row r="4" spans="1:6" ht="14.25" x14ac:dyDescent="0.4">
      <c r="A4" s="18"/>
      <c r="B4" s="12"/>
      <c r="C4" s="16"/>
      <c r="D4" s="13" t="s">
        <v>33</v>
      </c>
      <c r="E4" s="10">
        <v>1000</v>
      </c>
      <c r="F4" s="16"/>
    </row>
    <row r="5" spans="1:6" ht="14.25" x14ac:dyDescent="0.4">
      <c r="A5" s="6" t="s">
        <v>34</v>
      </c>
      <c r="B5" s="7"/>
      <c r="C5" s="19"/>
      <c r="D5" s="11" t="s">
        <v>12</v>
      </c>
      <c r="E5" s="10">
        <v>500</v>
      </c>
      <c r="F5" s="16"/>
    </row>
    <row r="6" spans="1:6" ht="14.25" x14ac:dyDescent="0.4">
      <c r="A6" s="11" t="s">
        <v>9</v>
      </c>
      <c r="B6" s="12">
        <v>1500</v>
      </c>
      <c r="C6" s="19"/>
      <c r="D6" s="11" t="s">
        <v>14</v>
      </c>
      <c r="E6" s="12">
        <v>1500</v>
      </c>
      <c r="F6" s="16"/>
    </row>
    <row r="7" spans="1:6" ht="14.25" x14ac:dyDescent="0.4">
      <c r="A7" s="11" t="s">
        <v>11</v>
      </c>
      <c r="B7" s="12">
        <v>3000</v>
      </c>
      <c r="C7" s="19"/>
      <c r="D7" s="6" t="s">
        <v>35</v>
      </c>
      <c r="E7" s="10">
        <f>SUM(E4:E6)</f>
        <v>3000</v>
      </c>
      <c r="F7" s="17" t="str">
        <f ca="1">_xlfn.FORMULATEXT(E7)</f>
        <v>=SUM(E4:E6)</v>
      </c>
    </row>
    <row r="8" spans="1:6" ht="14.25" x14ac:dyDescent="0.4">
      <c r="A8" s="9" t="s">
        <v>36</v>
      </c>
      <c r="B8" s="12"/>
      <c r="C8" s="19"/>
      <c r="D8" s="8"/>
      <c r="E8" s="10"/>
      <c r="F8" s="19"/>
    </row>
    <row r="9" spans="1:6" ht="14.25" x14ac:dyDescent="0.4">
      <c r="A9" s="11" t="s">
        <v>6</v>
      </c>
      <c r="B9" s="10">
        <v>-1500</v>
      </c>
      <c r="C9" s="19"/>
      <c r="D9" s="8"/>
      <c r="E9" s="10"/>
      <c r="F9" s="19"/>
    </row>
    <row r="10" spans="1:6" ht="14.25" x14ac:dyDescent="0.4">
      <c r="A10" s="11" t="s">
        <v>8</v>
      </c>
      <c r="B10" s="10">
        <v>-200</v>
      </c>
      <c r="C10" s="19"/>
      <c r="D10" s="9" t="s">
        <v>16</v>
      </c>
      <c r="E10" s="10">
        <v>800</v>
      </c>
      <c r="F10" s="19"/>
    </row>
    <row r="11" spans="1:6" ht="14.25" x14ac:dyDescent="0.4">
      <c r="A11" s="6" t="s">
        <v>37</v>
      </c>
      <c r="B11" s="12">
        <f>SUM(B6:B10)</f>
        <v>2800</v>
      </c>
      <c r="C11" s="19" t="str">
        <f ca="1">_xlfn.FORMULATEXT(B11)</f>
        <v>=SUM(B6:B10)</v>
      </c>
      <c r="D11" s="8"/>
      <c r="E11" s="10"/>
      <c r="F11" s="19"/>
    </row>
    <row r="12" spans="1:6" ht="14.25" x14ac:dyDescent="0.4">
      <c r="A12" s="8"/>
      <c r="B12" s="12"/>
      <c r="C12" s="19"/>
      <c r="D12" s="9" t="s">
        <v>19</v>
      </c>
      <c r="E12" s="10">
        <v>200</v>
      </c>
      <c r="F12" s="19"/>
    </row>
    <row r="13" spans="1:6" ht="14.25" x14ac:dyDescent="0.4">
      <c r="A13" s="6" t="s">
        <v>13</v>
      </c>
      <c r="B13" s="12">
        <v>1950</v>
      </c>
      <c r="C13" s="19"/>
      <c r="D13" s="9" t="s">
        <v>21</v>
      </c>
      <c r="E13" s="10">
        <v>100</v>
      </c>
      <c r="F13" s="19"/>
    </row>
    <row r="14" spans="1:6" x14ac:dyDescent="0.4">
      <c r="A14" s="8"/>
      <c r="B14" s="12"/>
      <c r="C14" s="19"/>
      <c r="D14" s="20"/>
      <c r="E14" s="10"/>
      <c r="F14" s="19"/>
    </row>
    <row r="15" spans="1:6" ht="14.25" x14ac:dyDescent="0.4">
      <c r="A15" s="9" t="s">
        <v>23</v>
      </c>
      <c r="B15" s="12">
        <v>1000</v>
      </c>
      <c r="C15" s="19"/>
      <c r="D15" s="6" t="s">
        <v>22</v>
      </c>
      <c r="E15" s="10">
        <v>4150</v>
      </c>
      <c r="F15" s="19"/>
    </row>
    <row r="16" spans="1:6" x14ac:dyDescent="0.4">
      <c r="A16" s="8"/>
      <c r="B16" s="12"/>
      <c r="C16" s="19"/>
      <c r="D16" s="8"/>
      <c r="E16" s="10"/>
      <c r="F16" s="19"/>
    </row>
    <row r="17" spans="1:6" x14ac:dyDescent="0.4">
      <c r="A17" s="21" t="s">
        <v>38</v>
      </c>
      <c r="B17" s="22">
        <f>B11+B13+B15+SUM(B3:B4)</f>
        <v>8250</v>
      </c>
      <c r="C17" s="23" t="str">
        <f ca="1">_xlfn.FORMULATEXT(B17)</f>
        <v>=B11+B13+B15+SUM(B3:B4)</v>
      </c>
      <c r="D17" s="21" t="s">
        <v>39</v>
      </c>
      <c r="E17" s="24">
        <f>E7+E10+SUM(E12:E15)</f>
        <v>8250</v>
      </c>
      <c r="F17" s="23" t="str">
        <f ca="1">_xlfn.FORMULATEXT(E17)</f>
        <v>=E7+E10+SUM(E12:E15)</v>
      </c>
    </row>
  </sheetData>
  <mergeCells count="1">
    <mergeCell ref="A1:F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36BD-1AE8-40CC-AB09-533D9DCF7343}">
  <dimension ref="A1:F14"/>
  <sheetViews>
    <sheetView workbookViewId="0">
      <selection activeCell="F15" sqref="F15"/>
    </sheetView>
  </sheetViews>
  <sheetFormatPr defaultRowHeight="13.9" x14ac:dyDescent="0.4"/>
  <cols>
    <col min="1" max="1" width="11.796875" customWidth="1"/>
    <col min="2" max="2" width="10.73046875" customWidth="1"/>
    <col min="3" max="3" width="15.3984375" customWidth="1"/>
    <col min="4" max="4" width="14.6640625" customWidth="1"/>
    <col min="5" max="5" width="11.86328125" customWidth="1"/>
  </cols>
  <sheetData>
    <row r="1" spans="1:6" ht="18.399999999999999" x14ac:dyDescent="0.5">
      <c r="A1" s="1" t="s">
        <v>40</v>
      </c>
      <c r="B1" s="1"/>
      <c r="C1" s="1"/>
      <c r="D1" s="1"/>
      <c r="E1" s="1"/>
      <c r="F1" s="1"/>
    </row>
    <row r="2" spans="1:6" ht="14.25" x14ac:dyDescent="0.4">
      <c r="A2" s="2" t="s">
        <v>1</v>
      </c>
      <c r="B2" s="3"/>
      <c r="C2" s="4"/>
      <c r="D2" s="2" t="s">
        <v>2</v>
      </c>
      <c r="E2" s="5"/>
      <c r="F2" s="4"/>
    </row>
    <row r="3" spans="1:6" ht="27.75" x14ac:dyDescent="0.4">
      <c r="A3" s="25" t="s">
        <v>37</v>
      </c>
      <c r="B3" s="12">
        <v>2800</v>
      </c>
      <c r="C3" s="4"/>
      <c r="D3" s="6" t="s">
        <v>35</v>
      </c>
      <c r="E3" s="10">
        <v>3000</v>
      </c>
      <c r="F3" s="8"/>
    </row>
    <row r="4" spans="1:6" ht="14.25" x14ac:dyDescent="0.4">
      <c r="A4" s="18"/>
      <c r="B4" s="12"/>
      <c r="C4" s="4"/>
      <c r="D4" s="11" t="s">
        <v>41</v>
      </c>
      <c r="E4" s="10">
        <v>-2500</v>
      </c>
      <c r="F4" s="8"/>
    </row>
    <row r="5" spans="1:6" ht="14.25" x14ac:dyDescent="0.4">
      <c r="A5" s="6" t="s">
        <v>13</v>
      </c>
      <c r="B5" s="12">
        <v>1950</v>
      </c>
      <c r="C5" s="8"/>
      <c r="D5" s="11" t="s">
        <v>42</v>
      </c>
      <c r="E5" s="10">
        <f>E3+E4</f>
        <v>500</v>
      </c>
      <c r="F5" s="8"/>
    </row>
    <row r="6" spans="1:6" x14ac:dyDescent="0.4">
      <c r="A6" s="8"/>
      <c r="B6" s="12"/>
      <c r="C6" s="8"/>
      <c r="D6" s="8"/>
      <c r="E6" s="10"/>
      <c r="F6" s="8"/>
    </row>
    <row r="7" spans="1:6" ht="14.25" x14ac:dyDescent="0.4">
      <c r="A7" s="9" t="s">
        <v>23</v>
      </c>
      <c r="B7" s="12">
        <v>1000</v>
      </c>
      <c r="C7" s="8"/>
      <c r="D7" s="9" t="s">
        <v>16</v>
      </c>
      <c r="E7" s="10">
        <v>800</v>
      </c>
      <c r="F7" s="8"/>
    </row>
    <row r="8" spans="1:6" x14ac:dyDescent="0.4">
      <c r="A8" s="8"/>
      <c r="B8" s="12"/>
      <c r="C8" s="8"/>
      <c r="D8" s="8"/>
      <c r="E8" s="10"/>
      <c r="F8" s="8"/>
    </row>
    <row r="9" spans="1:6" ht="14.25" x14ac:dyDescent="0.4">
      <c r="A9" s="20"/>
      <c r="B9" s="10"/>
      <c r="C9" s="8"/>
      <c r="D9" s="9" t="s">
        <v>19</v>
      </c>
      <c r="E9" s="10">
        <v>200</v>
      </c>
      <c r="F9" s="8"/>
    </row>
    <row r="10" spans="1:6" ht="14.25" x14ac:dyDescent="0.4">
      <c r="A10" s="20"/>
      <c r="B10" s="10"/>
      <c r="C10" s="8"/>
      <c r="D10" s="9" t="s">
        <v>21</v>
      </c>
      <c r="E10" s="10">
        <v>100</v>
      </c>
      <c r="F10" s="8"/>
    </row>
    <row r="11" spans="1:6" x14ac:dyDescent="0.4">
      <c r="A11" s="20"/>
      <c r="B11" s="12"/>
      <c r="C11" s="8"/>
      <c r="D11" s="20"/>
      <c r="E11" s="10"/>
      <c r="F11" s="8"/>
    </row>
    <row r="12" spans="1:6" ht="14.25" x14ac:dyDescent="0.4">
      <c r="A12" s="8"/>
      <c r="B12" s="12"/>
      <c r="C12" s="8"/>
      <c r="D12" s="6" t="s">
        <v>22</v>
      </c>
      <c r="E12" s="10">
        <v>4150</v>
      </c>
      <c r="F12" s="8"/>
    </row>
    <row r="13" spans="1:6" x14ac:dyDescent="0.4">
      <c r="A13" s="8"/>
      <c r="B13" s="12"/>
      <c r="C13" s="8"/>
      <c r="D13" s="8"/>
      <c r="E13" s="10"/>
      <c r="F13" s="8"/>
    </row>
    <row r="14" spans="1:6" ht="14.25" x14ac:dyDescent="0.4">
      <c r="A14" s="2" t="s">
        <v>43</v>
      </c>
      <c r="B14" s="3">
        <f>B3+B5+B7</f>
        <v>5750</v>
      </c>
      <c r="C14" s="8" t="str">
        <f ca="1">_xlfn.FORMULATEXT(B14)</f>
        <v>=B3+B5+B7</v>
      </c>
      <c r="D14" s="2" t="s">
        <v>43</v>
      </c>
      <c r="E14" s="5">
        <f>E5+E7+SUM(E9:E12)</f>
        <v>5750</v>
      </c>
      <c r="F14" s="8" t="str">
        <f ca="1">_xlfn.FORMULATEXT(E14)</f>
        <v>=E5+E7+SUM(E9:E12)</v>
      </c>
    </row>
  </sheetData>
  <mergeCells count="1">
    <mergeCell ref="A1:F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289A-75B0-4382-A632-28882331F1A5}">
  <dimension ref="A1:E20"/>
  <sheetViews>
    <sheetView workbookViewId="0">
      <selection activeCell="G11" sqref="G11"/>
    </sheetView>
  </sheetViews>
  <sheetFormatPr defaultRowHeight="13.9" x14ac:dyDescent="0.4"/>
  <cols>
    <col min="1" max="1" width="25.06640625" customWidth="1"/>
    <col min="2" max="2" width="15" customWidth="1"/>
    <col min="4" max="4" width="20.9296875" customWidth="1"/>
    <col min="5" max="5" width="13.59765625" customWidth="1"/>
  </cols>
  <sheetData>
    <row r="1" spans="1:5" ht="17.649999999999999" x14ac:dyDescent="0.4">
      <c r="A1" s="14" t="s">
        <v>44</v>
      </c>
      <c r="B1" s="15"/>
      <c r="C1" s="15"/>
      <c r="D1" s="15"/>
      <c r="E1" s="15"/>
    </row>
    <row r="2" spans="1:5" ht="14.25" x14ac:dyDescent="0.4">
      <c r="A2" s="9" t="s">
        <v>29</v>
      </c>
      <c r="B2" s="8"/>
      <c r="C2" s="8"/>
      <c r="D2" s="9" t="s">
        <v>45</v>
      </c>
      <c r="E2" s="8"/>
    </row>
    <row r="3" spans="1:5" ht="27.75" x14ac:dyDescent="0.4">
      <c r="A3" s="25" t="s">
        <v>46</v>
      </c>
      <c r="B3" s="10">
        <v>3057000</v>
      </c>
      <c r="C3" s="8"/>
      <c r="D3" s="26" t="s">
        <v>6</v>
      </c>
      <c r="E3" s="10">
        <v>16946000</v>
      </c>
    </row>
    <row r="4" spans="1:5" ht="14.25" x14ac:dyDescent="0.4">
      <c r="A4" s="25" t="s">
        <v>47</v>
      </c>
      <c r="B4" s="27"/>
      <c r="C4" s="8"/>
      <c r="D4" s="26" t="s">
        <v>12</v>
      </c>
      <c r="E4" s="10">
        <v>9648000</v>
      </c>
    </row>
    <row r="5" spans="1:5" ht="27.75" x14ac:dyDescent="0.4">
      <c r="A5" s="25" t="s">
        <v>48</v>
      </c>
      <c r="B5" s="10">
        <v>19533000</v>
      </c>
      <c r="C5" s="8"/>
      <c r="D5" s="26" t="s">
        <v>49</v>
      </c>
      <c r="E5" s="10">
        <v>1967000</v>
      </c>
    </row>
    <row r="6" spans="1:5" ht="14.25" x14ac:dyDescent="0.4">
      <c r="A6" s="25" t="s">
        <v>9</v>
      </c>
      <c r="B6" s="10">
        <v>14544000</v>
      </c>
      <c r="C6" s="8"/>
      <c r="D6" s="9" t="s">
        <v>50</v>
      </c>
      <c r="E6" s="10">
        <f>SUM(E3:E5)</f>
        <v>28561000</v>
      </c>
    </row>
    <row r="7" spans="1:5" ht="14.25" x14ac:dyDescent="0.4">
      <c r="A7" s="25" t="s">
        <v>51</v>
      </c>
      <c r="B7" s="10">
        <v>994000</v>
      </c>
      <c r="C7" s="8"/>
      <c r="D7" s="8"/>
      <c r="E7" s="10"/>
    </row>
    <row r="8" spans="1:5" ht="14.25" x14ac:dyDescent="0.4">
      <c r="A8" s="28" t="s">
        <v>52</v>
      </c>
      <c r="B8" s="10">
        <f>SUM(B3:B7)</f>
        <v>38128000</v>
      </c>
      <c r="C8" s="8"/>
      <c r="D8" s="9" t="s">
        <v>14</v>
      </c>
      <c r="E8" s="10">
        <v>24944000</v>
      </c>
    </row>
    <row r="9" spans="1:5" ht="14.25" x14ac:dyDescent="0.4">
      <c r="A9" s="19"/>
      <c r="B9" s="8"/>
      <c r="C9" s="8"/>
      <c r="D9" s="9" t="s">
        <v>53</v>
      </c>
      <c r="E9" s="10">
        <v>14539000</v>
      </c>
    </row>
    <row r="10" spans="1:5" ht="14.25" x14ac:dyDescent="0.4">
      <c r="A10" s="28" t="s">
        <v>54</v>
      </c>
      <c r="B10" s="10">
        <v>13211000</v>
      </c>
      <c r="C10" s="8"/>
      <c r="D10" s="8"/>
      <c r="E10" s="10"/>
    </row>
    <row r="11" spans="1:5" ht="14.25" x14ac:dyDescent="0.4">
      <c r="A11" s="28" t="s">
        <v>55</v>
      </c>
      <c r="B11" s="10">
        <v>14395000</v>
      </c>
      <c r="C11" s="8"/>
      <c r="D11" s="9" t="s">
        <v>21</v>
      </c>
      <c r="E11" s="10">
        <v>46000</v>
      </c>
    </row>
    <row r="12" spans="1:5" ht="14.25" x14ac:dyDescent="0.4">
      <c r="A12" s="28" t="s">
        <v>23</v>
      </c>
      <c r="B12" s="10">
        <v>7080000</v>
      </c>
      <c r="C12" s="8"/>
      <c r="D12" s="9" t="s">
        <v>56</v>
      </c>
      <c r="E12" s="10">
        <f>SUM(E6:E11)</f>
        <v>68090000</v>
      </c>
    </row>
    <row r="13" spans="1:5" ht="14.25" x14ac:dyDescent="0.4">
      <c r="A13" s="28" t="s">
        <v>57</v>
      </c>
      <c r="B13" s="10">
        <v>4368000</v>
      </c>
      <c r="C13" s="8"/>
      <c r="D13" s="8"/>
      <c r="E13" s="10"/>
    </row>
    <row r="14" spans="1:5" ht="14.25" x14ac:dyDescent="0.4">
      <c r="A14" s="28" t="s">
        <v>58</v>
      </c>
      <c r="B14" s="10">
        <v>2107000</v>
      </c>
      <c r="C14" s="8"/>
      <c r="D14" s="9" t="s">
        <v>59</v>
      </c>
      <c r="E14" s="10">
        <v>473000</v>
      </c>
    </row>
    <row r="15" spans="1:5" ht="27.75" x14ac:dyDescent="0.4">
      <c r="A15" s="28" t="s">
        <v>60</v>
      </c>
      <c r="B15" s="10">
        <v>2157000</v>
      </c>
      <c r="C15" s="8"/>
      <c r="D15" s="9" t="s">
        <v>61</v>
      </c>
      <c r="E15" s="10">
        <v>4273000</v>
      </c>
    </row>
    <row r="16" spans="1:5" ht="14.25" x14ac:dyDescent="0.4">
      <c r="A16" s="19"/>
      <c r="B16" s="8"/>
      <c r="C16" s="8"/>
      <c r="D16" s="9" t="s">
        <v>62</v>
      </c>
      <c r="E16" s="10">
        <v>25219000</v>
      </c>
    </row>
    <row r="17" spans="1:5" ht="14.25" x14ac:dyDescent="0.4">
      <c r="A17" s="19"/>
      <c r="B17" s="8"/>
      <c r="C17" s="8"/>
      <c r="D17" s="9" t="s">
        <v>63</v>
      </c>
      <c r="E17" s="10">
        <v>-10281000</v>
      </c>
    </row>
    <row r="18" spans="1:5" ht="14.25" x14ac:dyDescent="0.4">
      <c r="A18" s="19"/>
      <c r="B18" s="8"/>
      <c r="C18" s="8"/>
      <c r="D18" s="9" t="s">
        <v>64</v>
      </c>
      <c r="E18" s="10">
        <v>-6328000</v>
      </c>
    </row>
    <row r="19" spans="1:5" ht="14.25" x14ac:dyDescent="0.4">
      <c r="A19" s="19"/>
      <c r="B19" s="8"/>
      <c r="C19" s="8"/>
      <c r="D19" s="9" t="s">
        <v>65</v>
      </c>
      <c r="E19" s="10">
        <f>SUM(E14:E18)</f>
        <v>13356000</v>
      </c>
    </row>
    <row r="20" spans="1:5" ht="14.25" x14ac:dyDescent="0.4">
      <c r="A20" s="29" t="s">
        <v>27</v>
      </c>
      <c r="B20" s="5">
        <f>SUM(B8:B15)</f>
        <v>81446000</v>
      </c>
      <c r="C20" s="4"/>
      <c r="D20" s="2" t="s">
        <v>66</v>
      </c>
      <c r="E20" s="5">
        <f>E12+E19</f>
        <v>81446000</v>
      </c>
    </row>
  </sheetData>
  <mergeCells count="1">
    <mergeCell ref="A1:E1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C8F4-2FE8-4023-BB24-5D54868243A3}">
  <dimension ref="A1:F9"/>
  <sheetViews>
    <sheetView workbookViewId="0">
      <selection activeCell="E16" sqref="E16"/>
    </sheetView>
  </sheetViews>
  <sheetFormatPr defaultRowHeight="13.9" x14ac:dyDescent="0.4"/>
  <cols>
    <col min="1" max="1" width="16.9296875" bestFit="1" customWidth="1"/>
    <col min="2" max="2" width="12.19921875" customWidth="1"/>
    <col min="3" max="3" width="50.33203125" bestFit="1" customWidth="1"/>
    <col min="4" max="4" width="15.9296875" customWidth="1"/>
    <col min="5" max="5" width="13.46484375" customWidth="1"/>
    <col min="6" max="6" width="31.86328125" customWidth="1"/>
  </cols>
  <sheetData>
    <row r="1" spans="1:6" ht="17.649999999999999" x14ac:dyDescent="0.4">
      <c r="A1" s="14" t="s">
        <v>67</v>
      </c>
      <c r="B1" s="15"/>
      <c r="C1" s="15"/>
      <c r="D1" s="15"/>
      <c r="E1" s="15"/>
      <c r="F1" s="15"/>
    </row>
    <row r="2" spans="1:6" x14ac:dyDescent="0.4">
      <c r="A2" s="30" t="s">
        <v>37</v>
      </c>
      <c r="B2" s="31">
        <f>Sheet4!B5+Sheet4!B6+Sheet4!B7-Sheet4!E3-Sheet4!E5</f>
        <v>16158000</v>
      </c>
      <c r="C2" s="23" t="str">
        <f ca="1">_xlfn.FORMULATEXT(B2)</f>
        <v>=Sheet4!B5+Sheet4!B6+Sheet4!B7-Sheet4!E3-Sheet4!E5</v>
      </c>
      <c r="D2" s="32" t="s">
        <v>68</v>
      </c>
      <c r="E2" s="31">
        <f>Sheet4!E4+Sheet4!E8-Sheet4!B3</f>
        <v>31535000</v>
      </c>
      <c r="F2" s="23" t="str">
        <f ca="1">_xlfn.FORMULATEXT(E2)</f>
        <v>=Sheet4!E4+Sheet4!E8-Sheet4!B3</v>
      </c>
    </row>
    <row r="3" spans="1:6" ht="14.25" x14ac:dyDescent="0.4">
      <c r="A3" s="9" t="s">
        <v>54</v>
      </c>
      <c r="B3" s="10">
        <f>Sheet4!B10</f>
        <v>13211000</v>
      </c>
      <c r="C3" s="23" t="str">
        <f t="shared" ref="C3:C8" ca="1" si="0">_xlfn.FORMULATEXT(B3)</f>
        <v>=Sheet4!B10</v>
      </c>
      <c r="D3" s="9" t="s">
        <v>53</v>
      </c>
      <c r="E3" s="10">
        <f>Sheet4!E9</f>
        <v>14539000</v>
      </c>
      <c r="F3" s="23" t="str">
        <f t="shared" ref="F3:F7" ca="1" si="1">_xlfn.FORMULATEXT(E3)</f>
        <v>=Sheet4!E9</v>
      </c>
    </row>
    <row r="4" spans="1:6" ht="14.25" x14ac:dyDescent="0.4">
      <c r="A4" s="9" t="s">
        <v>69</v>
      </c>
      <c r="B4" s="10">
        <f>Sheet4!B11</f>
        <v>14395000</v>
      </c>
      <c r="C4" s="23" t="str">
        <f t="shared" ca="1" si="0"/>
        <v>=Sheet4!B11</v>
      </c>
      <c r="D4" s="8"/>
      <c r="E4" s="10"/>
      <c r="F4" s="23"/>
    </row>
    <row r="5" spans="1:6" ht="14.25" x14ac:dyDescent="0.4">
      <c r="A5" s="9" t="s">
        <v>23</v>
      </c>
      <c r="B5" s="10">
        <f>Sheet4!B12</f>
        <v>7080000</v>
      </c>
      <c r="C5" s="23" t="str">
        <f t="shared" ca="1" si="0"/>
        <v>=Sheet4!B12</v>
      </c>
      <c r="D5" s="9" t="s">
        <v>21</v>
      </c>
      <c r="E5" s="10">
        <f>Sheet4!E11</f>
        <v>46000</v>
      </c>
      <c r="F5" s="23" t="str">
        <f ca="1">_xlfn.FORMULATEXT(E5)</f>
        <v>=Sheet4!E11</v>
      </c>
    </row>
    <row r="6" spans="1:6" ht="14.25" x14ac:dyDescent="0.4">
      <c r="A6" s="9" t="s">
        <v>57</v>
      </c>
      <c r="B6" s="10">
        <f>Sheet4!B13</f>
        <v>4368000</v>
      </c>
      <c r="C6" s="23" t="str">
        <f t="shared" ca="1" si="0"/>
        <v>=Sheet4!B13</v>
      </c>
      <c r="D6" s="8"/>
      <c r="E6" s="10"/>
      <c r="F6" s="23"/>
    </row>
    <row r="7" spans="1:6" ht="14.25" x14ac:dyDescent="0.4">
      <c r="A7" s="9" t="s">
        <v>58</v>
      </c>
      <c r="B7" s="10">
        <f>Sheet4!B14</f>
        <v>2107000</v>
      </c>
      <c r="C7" s="23" t="str">
        <f t="shared" ca="1" si="0"/>
        <v>=Sheet4!B14</v>
      </c>
      <c r="D7" s="9" t="s">
        <v>22</v>
      </c>
      <c r="E7" s="10">
        <f>SUM(Sheet4!E14:E18)</f>
        <v>13356000</v>
      </c>
      <c r="F7" s="23" t="str">
        <f t="shared" ca="1" si="1"/>
        <v>=SUM(Sheet4!E14:E18)</v>
      </c>
    </row>
    <row r="8" spans="1:6" ht="14.25" x14ac:dyDescent="0.4">
      <c r="A8" s="28" t="s">
        <v>60</v>
      </c>
      <c r="B8" s="10">
        <f>Sheet4!B15</f>
        <v>2157000</v>
      </c>
      <c r="C8" s="23" t="str">
        <f t="shared" ca="1" si="0"/>
        <v>=Sheet4!B15</v>
      </c>
      <c r="D8" s="8"/>
      <c r="E8" s="8"/>
      <c r="F8" s="19"/>
    </row>
    <row r="9" spans="1:6" ht="14.25" x14ac:dyDescent="0.4">
      <c r="A9" s="2" t="s">
        <v>43</v>
      </c>
      <c r="B9" s="5">
        <f>SUM(B2:B8)</f>
        <v>59476000</v>
      </c>
      <c r="C9" s="19"/>
      <c r="D9" s="2" t="s">
        <v>43</v>
      </c>
      <c r="E9" s="5">
        <f>SUM(E2:E7)</f>
        <v>59476000</v>
      </c>
      <c r="F9" s="19"/>
    </row>
  </sheetData>
  <mergeCells count="1">
    <mergeCell ref="A1:F1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F977-EB2F-47CB-806A-0379609F7935}">
  <dimension ref="A1:C21"/>
  <sheetViews>
    <sheetView workbookViewId="0">
      <selection activeCell="D16" sqref="D16"/>
    </sheetView>
  </sheetViews>
  <sheetFormatPr defaultRowHeight="13.9" x14ac:dyDescent="0.4"/>
  <cols>
    <col min="1" max="1" width="37.59765625" customWidth="1"/>
    <col min="2" max="2" width="26.19921875" customWidth="1"/>
    <col min="3" max="3" width="22.59765625" customWidth="1"/>
  </cols>
  <sheetData>
    <row r="1" spans="1:3" ht="17.649999999999999" x14ac:dyDescent="0.4">
      <c r="A1" s="14" t="s">
        <v>70</v>
      </c>
      <c r="B1" s="15"/>
      <c r="C1" s="15"/>
    </row>
    <row r="2" spans="1:3" ht="14.25" x14ac:dyDescent="0.4">
      <c r="A2" s="9" t="s">
        <v>71</v>
      </c>
      <c r="B2" s="37">
        <f>B21/1000</f>
        <v>624722.71900000004</v>
      </c>
      <c r="C2" s="19" t="s">
        <v>72</v>
      </c>
    </row>
    <row r="3" spans="1:3" ht="14.25" x14ac:dyDescent="0.4">
      <c r="A3" s="9" t="s">
        <v>73</v>
      </c>
      <c r="B3" s="34">
        <v>90.6</v>
      </c>
      <c r="C3" s="19" t="s">
        <v>74</v>
      </c>
    </row>
    <row r="4" spans="1:3" ht="14.25" x14ac:dyDescent="0.4">
      <c r="A4" s="8" t="s">
        <v>75</v>
      </c>
      <c r="B4" s="36">
        <f>B2*B3</f>
        <v>56599878.341399997</v>
      </c>
      <c r="C4" s="19" t="str">
        <f ca="1">_xlfn.FORMULATEXT(B4)</f>
        <v>=B2*B3</v>
      </c>
    </row>
    <row r="5" spans="1:3" x14ac:dyDescent="0.4">
      <c r="A5" s="8"/>
      <c r="B5" s="8"/>
      <c r="C5" s="19"/>
    </row>
    <row r="6" spans="1:3" ht="14.25" x14ac:dyDescent="0.4">
      <c r="A6" s="9" t="s">
        <v>46</v>
      </c>
      <c r="B6" s="36">
        <f>Sheet4!B3</f>
        <v>3057000</v>
      </c>
      <c r="C6" s="19" t="str">
        <f t="shared" ref="C6:C8" ca="1" si="0">_xlfn.FORMULATEXT(B6)</f>
        <v>=Sheet4!B3</v>
      </c>
    </row>
    <row r="7" spans="1:3" ht="14.25" x14ac:dyDescent="0.4">
      <c r="A7" s="25" t="s">
        <v>76</v>
      </c>
      <c r="B7" s="36">
        <f>Sheet4!E4</f>
        <v>9648000</v>
      </c>
      <c r="C7" s="19" t="str">
        <f t="shared" ca="1" si="0"/>
        <v>=Sheet4!E4</v>
      </c>
    </row>
    <row r="8" spans="1:3" ht="14.25" x14ac:dyDescent="0.4">
      <c r="A8" s="9" t="s">
        <v>14</v>
      </c>
      <c r="B8" s="36">
        <f>Sheet4!E8</f>
        <v>24944000</v>
      </c>
      <c r="C8" s="19" t="str">
        <f t="shared" ca="1" si="0"/>
        <v>=Sheet4!E8</v>
      </c>
    </row>
    <row r="9" spans="1:3" ht="14.25" x14ac:dyDescent="0.4">
      <c r="A9" s="9" t="s">
        <v>42</v>
      </c>
      <c r="B9" s="36">
        <f>SUM(B7:B8)-B6</f>
        <v>31535000</v>
      </c>
      <c r="C9" s="19" t="str">
        <f ca="1">_xlfn.FORMULATEXT(B9)</f>
        <v>=SUM(B7:B8)-B6</v>
      </c>
    </row>
    <row r="10" spans="1:3" x14ac:dyDescent="0.4">
      <c r="A10" s="8"/>
      <c r="B10" s="10"/>
      <c r="C10" s="19"/>
    </row>
    <row r="11" spans="1:3" ht="14.25" x14ac:dyDescent="0.4">
      <c r="A11" s="9" t="s">
        <v>53</v>
      </c>
      <c r="B11" s="36">
        <f>Sheet4!E9</f>
        <v>14539000</v>
      </c>
      <c r="C11" s="19" t="str">
        <f t="shared" ref="C10:C16" ca="1" si="1">_xlfn.FORMULATEXT(B11)</f>
        <v>=Sheet4!E9</v>
      </c>
    </row>
    <row r="12" spans="1:3" x14ac:dyDescent="0.4">
      <c r="A12" s="8"/>
      <c r="B12" s="10"/>
      <c r="C12" s="19"/>
    </row>
    <row r="13" spans="1:3" ht="14.25" x14ac:dyDescent="0.4">
      <c r="A13" s="9" t="s">
        <v>21</v>
      </c>
      <c r="B13" s="36">
        <f>Sheet4!E11</f>
        <v>46000</v>
      </c>
      <c r="C13" s="19" t="str">
        <f t="shared" ca="1" si="1"/>
        <v>=Sheet4!E11</v>
      </c>
    </row>
    <row r="14" spans="1:3" ht="14.25" x14ac:dyDescent="0.4">
      <c r="A14" s="9" t="s">
        <v>19</v>
      </c>
      <c r="B14" s="36">
        <v>0</v>
      </c>
      <c r="C14" s="19"/>
    </row>
    <row r="15" spans="1:3" x14ac:dyDescent="0.4">
      <c r="A15" s="8"/>
      <c r="B15" s="8"/>
      <c r="C15" s="19"/>
    </row>
    <row r="16" spans="1:3" ht="28.5" x14ac:dyDescent="0.4">
      <c r="A16" s="35" t="s">
        <v>77</v>
      </c>
      <c r="B16" s="36">
        <f>SUM(B4,B9,B11,B13,B14)</f>
        <v>102719878.3414</v>
      </c>
      <c r="C16" s="19" t="str">
        <f t="shared" ca="1" si="1"/>
        <v>=SUM(B4,B9,B11,B13,B14)</v>
      </c>
    </row>
    <row r="17" spans="1:3" x14ac:dyDescent="0.4">
      <c r="A17" s="8"/>
      <c r="B17" s="8"/>
      <c r="C17" s="19"/>
    </row>
    <row r="18" spans="1:3" ht="14.25" x14ac:dyDescent="0.4">
      <c r="A18" s="9" t="s">
        <v>78</v>
      </c>
      <c r="B18" s="8"/>
      <c r="C18" s="19"/>
    </row>
    <row r="19" spans="1:3" ht="14.25" x14ac:dyDescent="0.4">
      <c r="A19" s="11" t="s">
        <v>79</v>
      </c>
      <c r="B19" s="10">
        <v>814894624</v>
      </c>
      <c r="C19" s="19"/>
    </row>
    <row r="20" spans="1:3" ht="14.25" x14ac:dyDescent="0.4">
      <c r="A20" s="11" t="s">
        <v>80</v>
      </c>
      <c r="B20" s="10">
        <v>190171905</v>
      </c>
      <c r="C20" s="19"/>
    </row>
    <row r="21" spans="1:3" ht="14.25" x14ac:dyDescent="0.4">
      <c r="A21" s="9" t="s">
        <v>81</v>
      </c>
      <c r="B21" s="36">
        <f>B19-B20</f>
        <v>624722719</v>
      </c>
      <c r="C21" s="19" t="str">
        <f ca="1">_xlfn.FORMULATEXT(B21)</f>
        <v>=B19-B20</v>
      </c>
    </row>
  </sheetData>
  <mergeCells count="1">
    <mergeCell ref="A1:C1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C5E8-6BE8-4E70-BD76-81C400B094EB}">
  <dimension ref="A1:F10"/>
  <sheetViews>
    <sheetView workbookViewId="0">
      <selection activeCell="F15" sqref="F15"/>
    </sheetView>
  </sheetViews>
  <sheetFormatPr defaultRowHeight="13.9" x14ac:dyDescent="0.4"/>
  <cols>
    <col min="1" max="1" width="21.59765625" customWidth="1"/>
    <col min="2" max="2" width="17.86328125" customWidth="1"/>
    <col min="3" max="3" width="13.1328125" customWidth="1"/>
    <col min="4" max="4" width="17.06640625" customWidth="1"/>
    <col min="5" max="5" width="16.3984375" customWidth="1"/>
    <col min="6" max="6" width="14.06640625" customWidth="1"/>
  </cols>
  <sheetData>
    <row r="1" spans="1:6" ht="17.649999999999999" x14ac:dyDescent="0.4">
      <c r="A1" s="14" t="s">
        <v>82</v>
      </c>
      <c r="B1" s="15"/>
      <c r="C1" s="15"/>
      <c r="D1" s="15"/>
      <c r="E1" s="15"/>
      <c r="F1" s="15"/>
    </row>
    <row r="2" spans="1:6" x14ac:dyDescent="0.4">
      <c r="A2" s="30" t="s">
        <v>37</v>
      </c>
      <c r="B2" s="31">
        <f>Sheet5!B2</f>
        <v>16158000</v>
      </c>
      <c r="C2" s="23"/>
      <c r="D2" s="32" t="s">
        <v>68</v>
      </c>
      <c r="E2" s="31">
        <f>Sheet6!B9</f>
        <v>31535000</v>
      </c>
      <c r="F2" s="39"/>
    </row>
    <row r="3" spans="1:6" ht="14.25" x14ac:dyDescent="0.4">
      <c r="A3" s="9" t="s">
        <v>54</v>
      </c>
      <c r="B3" s="40">
        <f>E10-B2</f>
        <v>86561878.341399997</v>
      </c>
      <c r="C3" s="38"/>
      <c r="D3" s="9" t="s">
        <v>53</v>
      </c>
      <c r="E3" s="10">
        <f>Sheet6!B11</f>
        <v>14539000</v>
      </c>
      <c r="F3" s="33"/>
    </row>
    <row r="4" spans="1:6" ht="14.25" x14ac:dyDescent="0.4">
      <c r="A4" s="9" t="s">
        <v>69</v>
      </c>
      <c r="B4" s="40"/>
      <c r="C4" s="38"/>
      <c r="D4" s="8"/>
      <c r="E4" s="10"/>
      <c r="F4" s="19"/>
    </row>
    <row r="5" spans="1:6" ht="14.25" x14ac:dyDescent="0.4">
      <c r="A5" s="9" t="s">
        <v>23</v>
      </c>
      <c r="B5" s="40"/>
      <c r="C5" s="38"/>
      <c r="D5" s="9" t="s">
        <v>21</v>
      </c>
      <c r="E5" s="10">
        <f>Sheet6!B13</f>
        <v>46000</v>
      </c>
      <c r="F5" s="33"/>
    </row>
    <row r="6" spans="1:6" ht="14.25" x14ac:dyDescent="0.4">
      <c r="A6" s="9" t="s">
        <v>57</v>
      </c>
      <c r="B6" s="40"/>
      <c r="C6" s="38"/>
      <c r="D6" s="8"/>
      <c r="E6" s="10"/>
      <c r="F6" s="19"/>
    </row>
    <row r="7" spans="1:6" ht="14.25" x14ac:dyDescent="0.4">
      <c r="A7" s="9" t="s">
        <v>58</v>
      </c>
      <c r="B7" s="40"/>
      <c r="C7" s="38"/>
      <c r="D7" s="9" t="s">
        <v>22</v>
      </c>
      <c r="E7" s="10">
        <f>Sheet6!B4</f>
        <v>56599878.341399997</v>
      </c>
      <c r="F7" s="33" t="s">
        <v>83</v>
      </c>
    </row>
    <row r="8" spans="1:6" ht="27.75" customHeight="1" x14ac:dyDescent="0.4">
      <c r="A8" s="28" t="s">
        <v>60</v>
      </c>
      <c r="B8" s="40"/>
      <c r="C8" s="38"/>
      <c r="D8" s="8"/>
      <c r="E8" s="8"/>
      <c r="F8" s="19"/>
    </row>
    <row r="9" spans="1:6" x14ac:dyDescent="0.4">
      <c r="A9" s="8"/>
      <c r="B9" s="8"/>
      <c r="C9" s="19"/>
      <c r="D9" s="8"/>
      <c r="E9" s="8"/>
      <c r="F9" s="19"/>
    </row>
    <row r="10" spans="1:6" ht="14.25" x14ac:dyDescent="0.4">
      <c r="A10" s="2" t="s">
        <v>43</v>
      </c>
      <c r="B10" s="5">
        <f>SUM(B2:B8)</f>
        <v>102719878.3414</v>
      </c>
      <c r="C10" s="19" t="str">
        <f ca="1">_xlfn.FORMULATEXT(B10)</f>
        <v>=SUM(B2:B8)</v>
      </c>
      <c r="D10" s="2" t="s">
        <v>43</v>
      </c>
      <c r="E10" s="5">
        <f>SUM(E2:E7)</f>
        <v>102719878.3414</v>
      </c>
      <c r="F10" s="19" t="str">
        <f ca="1">_xlfn.FORMULATEXT(E10)</f>
        <v>=SUM(E2:E7)</v>
      </c>
    </row>
  </sheetData>
  <mergeCells count="3">
    <mergeCell ref="A1:F1"/>
    <mergeCell ref="B3:B8"/>
    <mergeCell ref="C3:C8"/>
  </mergeCells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31E6-F74C-4B27-9D9B-140B8D1ED0F3}">
  <dimension ref="A1:G35"/>
  <sheetViews>
    <sheetView workbookViewId="0">
      <selection activeCell="G27" sqref="G27"/>
    </sheetView>
  </sheetViews>
  <sheetFormatPr defaultRowHeight="13.9" x14ac:dyDescent="0.4"/>
  <cols>
    <col min="1" max="1" width="32" customWidth="1"/>
  </cols>
  <sheetData>
    <row r="1" spans="1:7" ht="17.649999999999999" x14ac:dyDescent="0.4">
      <c r="A1" s="41" t="s">
        <v>84</v>
      </c>
      <c r="B1" s="41"/>
      <c r="C1" s="41"/>
      <c r="D1" s="41"/>
      <c r="E1" s="41"/>
      <c r="F1" s="41"/>
      <c r="G1" s="41"/>
    </row>
    <row r="2" spans="1:7" x14ac:dyDescent="0.4">
      <c r="A2" s="42"/>
      <c r="B2" s="43">
        <v>2008</v>
      </c>
      <c r="C2" s="43">
        <v>2009</v>
      </c>
      <c r="D2" s="44">
        <v>2010</v>
      </c>
      <c r="E2" s="44">
        <v>2011</v>
      </c>
      <c r="F2" s="44">
        <v>2012</v>
      </c>
      <c r="G2" s="45"/>
    </row>
    <row r="3" spans="1:7" x14ac:dyDescent="0.4">
      <c r="A3" s="46" t="s">
        <v>85</v>
      </c>
      <c r="B3" s="47"/>
      <c r="C3" s="47"/>
      <c r="D3" s="45"/>
      <c r="E3" s="45"/>
      <c r="F3" s="45"/>
      <c r="G3" s="45"/>
    </row>
    <row r="4" spans="1:7" x14ac:dyDescent="0.35">
      <c r="A4" s="48" t="s">
        <v>86</v>
      </c>
      <c r="B4" s="49">
        <v>479355</v>
      </c>
      <c r="C4" s="49">
        <v>495597</v>
      </c>
      <c r="D4" s="50">
        <v>534268</v>
      </c>
      <c r="E4" s="51">
        <v>505856</v>
      </c>
      <c r="F4" s="51">
        <v>520273</v>
      </c>
      <c r="G4" s="45"/>
    </row>
    <row r="5" spans="1:7" x14ac:dyDescent="0.35">
      <c r="A5" s="52" t="s">
        <v>87</v>
      </c>
      <c r="B5" s="49"/>
      <c r="C5" s="49"/>
      <c r="D5" s="53"/>
      <c r="E5" s="54"/>
      <c r="F5" s="54"/>
      <c r="G5" s="45"/>
    </row>
    <row r="6" spans="1:7" x14ac:dyDescent="0.35">
      <c r="A6" s="55" t="s">
        <v>88</v>
      </c>
      <c r="B6" s="49">
        <v>41583</v>
      </c>
      <c r="C6" s="49">
        <v>47647</v>
      </c>
      <c r="D6" s="54">
        <v>46438</v>
      </c>
      <c r="E6" s="54">
        <v>45839</v>
      </c>
      <c r="F6" s="54">
        <v>46622</v>
      </c>
      <c r="G6" s="45"/>
    </row>
    <row r="7" spans="1:7" x14ac:dyDescent="0.35">
      <c r="A7" s="55" t="s">
        <v>89</v>
      </c>
      <c r="B7" s="49"/>
      <c r="C7" s="49"/>
      <c r="D7" s="54"/>
      <c r="E7" s="54"/>
      <c r="F7" s="54"/>
      <c r="G7" s="45"/>
    </row>
    <row r="8" spans="1:7" x14ac:dyDescent="0.35">
      <c r="A8" s="56" t="s">
        <v>90</v>
      </c>
      <c r="B8" s="49">
        <v>9387</v>
      </c>
      <c r="C8" s="49">
        <v>25951</v>
      </c>
      <c r="D8" s="54">
        <v>-12724</v>
      </c>
      <c r="E8" s="54">
        <v>1685</v>
      </c>
      <c r="F8" s="54">
        <v>-2153</v>
      </c>
      <c r="G8" s="45"/>
    </row>
    <row r="9" spans="1:7" x14ac:dyDescent="0.35">
      <c r="A9" s="56" t="s">
        <v>91</v>
      </c>
      <c r="B9" s="49">
        <v>-37630</v>
      </c>
      <c r="C9" s="49">
        <v>-22780</v>
      </c>
      <c r="D9" s="54">
        <v>-16247</v>
      </c>
      <c r="E9" s="54">
        <v>-15780</v>
      </c>
      <c r="F9" s="54">
        <v>-5517</v>
      </c>
      <c r="G9" s="45"/>
    </row>
    <row r="10" spans="1:7" x14ac:dyDescent="0.35">
      <c r="A10" s="56" t="s">
        <v>92</v>
      </c>
      <c r="B10" s="57">
        <v>-52191</v>
      </c>
      <c r="C10" s="57">
        <v>13573</v>
      </c>
      <c r="D10" s="58">
        <v>16255</v>
      </c>
      <c r="E10" s="58">
        <v>14703</v>
      </c>
      <c r="F10" s="58">
        <v>-2975</v>
      </c>
      <c r="G10" s="45"/>
    </row>
    <row r="11" spans="1:7" ht="25.9" x14ac:dyDescent="0.35">
      <c r="A11" s="56" t="s">
        <v>93</v>
      </c>
      <c r="B11" s="57">
        <v>29612</v>
      </c>
      <c r="C11" s="57">
        <v>51172</v>
      </c>
      <c r="D11" s="58">
        <v>6757</v>
      </c>
      <c r="E11" s="58">
        <v>40541</v>
      </c>
      <c r="F11" s="58">
        <v>60255</v>
      </c>
      <c r="G11" s="45"/>
    </row>
    <row r="12" spans="1:7" x14ac:dyDescent="0.4">
      <c r="A12" s="59" t="s">
        <v>94</v>
      </c>
      <c r="B12" s="60">
        <f>SUM(B4:B11)</f>
        <v>470116</v>
      </c>
      <c r="C12" s="60">
        <f>SUM(C4:C11)</f>
        <v>611160</v>
      </c>
      <c r="D12" s="60">
        <f>SUM(D4:D11)</f>
        <v>574747</v>
      </c>
      <c r="E12" s="60">
        <f>SUM(E4:E11)</f>
        <v>592844</v>
      </c>
      <c r="F12" s="60">
        <f>SUM(F4:F11)</f>
        <v>616505</v>
      </c>
      <c r="G12" s="45" t="str">
        <f ca="1">_xlfn.FORMULATEXT(F12)</f>
        <v>=SUM(F4:F11)</v>
      </c>
    </row>
    <row r="13" spans="1:7" x14ac:dyDescent="0.35">
      <c r="A13" s="42"/>
      <c r="B13" s="49"/>
      <c r="C13" s="49"/>
      <c r="D13" s="54"/>
      <c r="E13" s="54"/>
      <c r="F13" s="54"/>
      <c r="G13" s="45"/>
    </row>
    <row r="14" spans="1:7" x14ac:dyDescent="0.35">
      <c r="A14" s="61" t="s">
        <v>95</v>
      </c>
      <c r="B14" s="49"/>
      <c r="C14" s="49"/>
      <c r="D14" s="54"/>
      <c r="E14" s="54"/>
      <c r="F14" s="54"/>
      <c r="G14" s="45"/>
    </row>
    <row r="15" spans="1:7" x14ac:dyDescent="0.35">
      <c r="A15" s="48" t="s">
        <v>96</v>
      </c>
      <c r="B15" s="49">
        <v>-5000</v>
      </c>
      <c r="C15" s="49">
        <v>-55000</v>
      </c>
      <c r="D15" s="54">
        <v>50000</v>
      </c>
      <c r="E15" s="54">
        <v>-10000</v>
      </c>
      <c r="F15" s="54">
        <v>20000</v>
      </c>
      <c r="G15" s="45"/>
    </row>
    <row r="16" spans="1:7" x14ac:dyDescent="0.35">
      <c r="A16" s="48" t="s">
        <v>97</v>
      </c>
      <c r="B16" s="49">
        <v>-48944</v>
      </c>
      <c r="C16" s="49">
        <v>-70326</v>
      </c>
      <c r="D16" s="54">
        <v>-89947</v>
      </c>
      <c r="E16" s="54">
        <v>-37044</v>
      </c>
      <c r="F16" s="54">
        <v>-88426</v>
      </c>
      <c r="G16" s="45"/>
    </row>
    <row r="17" spans="1:7" x14ac:dyDescent="0.35">
      <c r="A17" s="52" t="s">
        <v>98</v>
      </c>
      <c r="B17" s="57">
        <v>197</v>
      </c>
      <c r="C17" s="57">
        <v>6956</v>
      </c>
      <c r="D17" s="58">
        <v>22942</v>
      </c>
      <c r="E17" s="58">
        <v>6179</v>
      </c>
      <c r="F17" s="58">
        <v>28693</v>
      </c>
      <c r="G17" s="45"/>
    </row>
    <row r="18" spans="1:7" x14ac:dyDescent="0.4">
      <c r="A18" s="61" t="s">
        <v>99</v>
      </c>
      <c r="B18" s="62">
        <v>-53747</v>
      </c>
      <c r="C18" s="62">
        <v>-118370</v>
      </c>
      <c r="D18" s="60">
        <f>SUM(D15:D17)</f>
        <v>-17005</v>
      </c>
      <c r="E18" s="60">
        <f>SUM(E15:E17)</f>
        <v>-40865</v>
      </c>
      <c r="F18" s="60">
        <f>SUM(F15:F17)</f>
        <v>-39733</v>
      </c>
      <c r="G18" s="45" t="str">
        <f t="shared" ref="G13:G35" ca="1" si="0">_xlfn.FORMULATEXT(F18)</f>
        <v>=SUM(F15:F17)</v>
      </c>
    </row>
    <row r="19" spans="1:7" x14ac:dyDescent="0.35">
      <c r="A19" s="42"/>
      <c r="B19" s="53"/>
      <c r="C19" s="53"/>
      <c r="D19" s="54"/>
      <c r="E19" s="54"/>
      <c r="F19" s="54"/>
      <c r="G19" s="45"/>
    </row>
    <row r="20" spans="1:7" x14ac:dyDescent="0.35">
      <c r="A20" s="61" t="s">
        <v>100</v>
      </c>
      <c r="B20" s="49"/>
      <c r="C20" s="49"/>
      <c r="D20" s="54"/>
      <c r="E20" s="54"/>
      <c r="F20" s="54"/>
      <c r="G20" s="45"/>
    </row>
    <row r="21" spans="1:7" x14ac:dyDescent="0.35">
      <c r="A21" s="48" t="s">
        <v>101</v>
      </c>
      <c r="B21" s="49">
        <v>0</v>
      </c>
      <c r="C21" s="49">
        <v>0</v>
      </c>
      <c r="D21" s="54">
        <v>-300000</v>
      </c>
      <c r="E21" s="54">
        <v>0</v>
      </c>
      <c r="F21" s="54">
        <v>-7095</v>
      </c>
      <c r="G21" s="45"/>
    </row>
    <row r="22" spans="1:7" x14ac:dyDescent="0.35">
      <c r="A22" s="48" t="s">
        <v>102</v>
      </c>
      <c r="B22" s="49">
        <v>1242431</v>
      </c>
      <c r="C22" s="49">
        <v>0</v>
      </c>
      <c r="D22" s="54">
        <v>0</v>
      </c>
      <c r="E22" s="54">
        <v>0</v>
      </c>
      <c r="F22" s="54">
        <v>250000</v>
      </c>
      <c r="G22" s="45"/>
    </row>
    <row r="23" spans="1:7" x14ac:dyDescent="0.35">
      <c r="A23" s="48" t="s">
        <v>103</v>
      </c>
      <c r="B23" s="49">
        <v>48286</v>
      </c>
      <c r="C23" s="49">
        <v>114276</v>
      </c>
      <c r="D23" s="54">
        <v>69375</v>
      </c>
      <c r="E23" s="54">
        <v>68214</v>
      </c>
      <c r="F23" s="54">
        <v>37855</v>
      </c>
      <c r="G23" s="45"/>
    </row>
    <row r="24" spans="1:7" x14ac:dyDescent="0.35">
      <c r="A24" s="48" t="s">
        <v>104</v>
      </c>
      <c r="B24" s="49">
        <v>-332986</v>
      </c>
      <c r="C24" s="49">
        <v>-344128</v>
      </c>
      <c r="D24" s="54">
        <v>-361208</v>
      </c>
      <c r="E24" s="54">
        <v>-367499</v>
      </c>
      <c r="F24" s="54">
        <v>-378325</v>
      </c>
      <c r="G24" s="45"/>
    </row>
    <row r="25" spans="1:7" x14ac:dyDescent="0.35">
      <c r="A25" s="48" t="s">
        <v>26</v>
      </c>
      <c r="B25" s="49">
        <v>-150095</v>
      </c>
      <c r="C25" s="49">
        <v>-200031</v>
      </c>
      <c r="D25" s="54">
        <v>-200038</v>
      </c>
      <c r="E25" s="63">
        <v>-200003</v>
      </c>
      <c r="F25" s="63">
        <v>-597738</v>
      </c>
      <c r="G25" s="45"/>
    </row>
    <row r="26" spans="1:7" x14ac:dyDescent="0.4">
      <c r="A26" s="61" t="s">
        <v>105</v>
      </c>
      <c r="B26" s="60">
        <f>SUM(B21:B25)</f>
        <v>807636</v>
      </c>
      <c r="C26" s="60">
        <f>SUM(C21:C25)</f>
        <v>-429883</v>
      </c>
      <c r="D26" s="60">
        <f>SUM(D21:D25)</f>
        <v>-791871</v>
      </c>
      <c r="E26" s="60">
        <f>SUM(E21:E25)</f>
        <v>-499288</v>
      </c>
      <c r="F26" s="60">
        <f>SUM(F21:F25)</f>
        <v>-695303</v>
      </c>
      <c r="G26" s="45" t="str">
        <f t="shared" ca="1" si="0"/>
        <v>=SUM(F21:F25)</v>
      </c>
    </row>
    <row r="27" spans="1:7" x14ac:dyDescent="0.35">
      <c r="A27" s="42"/>
      <c r="B27" s="45"/>
      <c r="C27" s="45"/>
      <c r="D27" s="45"/>
      <c r="E27" s="45"/>
      <c r="F27" s="45"/>
      <c r="G27" s="45"/>
    </row>
    <row r="28" spans="1:7" x14ac:dyDescent="0.4">
      <c r="A28" s="61" t="s">
        <v>106</v>
      </c>
      <c r="B28" s="64">
        <f>B12+B18+B26</f>
        <v>1224005</v>
      </c>
      <c r="C28" s="64">
        <f>C12+C18+C26</f>
        <v>62907</v>
      </c>
      <c r="D28" s="64">
        <f>D12+D18+D26</f>
        <v>-234129</v>
      </c>
      <c r="E28" s="64">
        <f>E12+E18+E26</f>
        <v>52691</v>
      </c>
      <c r="F28" s="64">
        <f>F12+F18+F26</f>
        <v>-118531</v>
      </c>
      <c r="G28" s="45" t="str">
        <f t="shared" ca="1" si="0"/>
        <v>=F12+F18+F26</v>
      </c>
    </row>
    <row r="29" spans="1:7" x14ac:dyDescent="0.35">
      <c r="A29" s="42"/>
      <c r="B29" s="45"/>
      <c r="C29" s="45"/>
      <c r="D29" s="45"/>
      <c r="E29" s="45"/>
      <c r="F29" s="45"/>
      <c r="G29" s="45"/>
    </row>
    <row r="30" spans="1:7" x14ac:dyDescent="0.35">
      <c r="A30" s="65" t="s">
        <v>107</v>
      </c>
      <c r="B30" s="45"/>
      <c r="C30" s="45"/>
      <c r="D30" s="45"/>
      <c r="E30" s="45"/>
      <c r="F30" s="45"/>
      <c r="G30" s="45"/>
    </row>
    <row r="31" spans="1:7" x14ac:dyDescent="0.35">
      <c r="A31" s="48" t="s">
        <v>108</v>
      </c>
      <c r="B31" s="45"/>
      <c r="C31" s="45"/>
      <c r="D31" s="45"/>
      <c r="E31" s="45"/>
      <c r="F31" s="45"/>
      <c r="G31" s="45"/>
    </row>
    <row r="32" spans="1:7" x14ac:dyDescent="0.35">
      <c r="A32" s="66" t="s">
        <v>109</v>
      </c>
      <c r="B32" s="53">
        <v>255043</v>
      </c>
      <c r="C32" s="53">
        <v>175972</v>
      </c>
      <c r="D32" s="53">
        <v>314735</v>
      </c>
      <c r="E32" s="53">
        <v>283618</v>
      </c>
      <c r="F32" s="53">
        <v>305094</v>
      </c>
      <c r="G32" s="45"/>
    </row>
    <row r="33" spans="1:7" x14ac:dyDescent="0.35">
      <c r="A33" s="66" t="s">
        <v>110</v>
      </c>
      <c r="B33" s="53">
        <v>83553</v>
      </c>
      <c r="C33" s="53">
        <v>83551</v>
      </c>
      <c r="D33" s="53">
        <v>70351</v>
      </c>
      <c r="E33" s="53">
        <v>57151</v>
      </c>
      <c r="F33" s="53">
        <v>57910</v>
      </c>
      <c r="G33" s="45"/>
    </row>
    <row r="34" spans="1:7" x14ac:dyDescent="0.35">
      <c r="A34" s="42"/>
      <c r="B34" s="45"/>
      <c r="C34" s="45"/>
      <c r="D34" s="45"/>
      <c r="E34" s="45"/>
      <c r="F34" s="45"/>
      <c r="G34" s="45"/>
    </row>
    <row r="35" spans="1:7" x14ac:dyDescent="0.35">
      <c r="A35" s="48" t="s">
        <v>111</v>
      </c>
      <c r="B35" s="67">
        <f>B32/(B4+B32)</f>
        <v>0.34728171917679512</v>
      </c>
      <c r="C35" s="67">
        <f>C32/(C4+C32)</f>
        <v>0.26203115390972481</v>
      </c>
      <c r="D35" s="67">
        <f>D32/(D4+D32)</f>
        <v>0.37071129312852841</v>
      </c>
      <c r="E35" s="67">
        <f>E32/(E4+E32)</f>
        <v>0.35924932296693746</v>
      </c>
      <c r="F35" s="67">
        <f>F32/(F4+F32)</f>
        <v>0.36964647241772447</v>
      </c>
      <c r="G35" s="45" t="str">
        <f t="shared" ca="1" si="0"/>
        <v>=F32/(F4+F32)</v>
      </c>
    </row>
  </sheetData>
  <mergeCells count="1">
    <mergeCell ref="A1:G1"/>
  </mergeCells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BCCE-EFFA-4DF4-922B-8D651A01922A}">
  <dimension ref="A1:G37"/>
  <sheetViews>
    <sheetView tabSelected="1" workbookViewId="0">
      <selection activeCell="K6" sqref="K6"/>
    </sheetView>
  </sheetViews>
  <sheetFormatPr defaultRowHeight="13.9" x14ac:dyDescent="0.4"/>
  <cols>
    <col min="1" max="1" width="28.1328125" customWidth="1"/>
  </cols>
  <sheetData>
    <row r="1" spans="1:7" ht="17.649999999999999" x14ac:dyDescent="0.4">
      <c r="A1" s="41" t="s">
        <v>112</v>
      </c>
      <c r="B1" s="41"/>
      <c r="C1" s="41"/>
      <c r="D1" s="41"/>
      <c r="E1" s="41"/>
      <c r="F1" s="41"/>
      <c r="G1" s="41"/>
    </row>
    <row r="2" spans="1:7" x14ac:dyDescent="0.4">
      <c r="A2" s="42"/>
      <c r="B2" s="43">
        <v>2008</v>
      </c>
      <c r="C2" s="43">
        <v>2009</v>
      </c>
      <c r="D2" s="44">
        <v>2010</v>
      </c>
      <c r="E2" s="44">
        <v>2011</v>
      </c>
      <c r="F2" s="44">
        <v>2012</v>
      </c>
      <c r="G2" s="45"/>
    </row>
    <row r="3" spans="1:7" x14ac:dyDescent="0.4">
      <c r="A3" s="46" t="s">
        <v>85</v>
      </c>
      <c r="B3" s="47"/>
      <c r="C3" s="47"/>
      <c r="D3" s="45"/>
      <c r="E3" s="45"/>
      <c r="F3" s="45"/>
      <c r="G3" s="45"/>
    </row>
    <row r="4" spans="1:7" x14ac:dyDescent="0.35">
      <c r="A4" s="48" t="s">
        <v>86</v>
      </c>
      <c r="B4" s="49">
        <v>479355</v>
      </c>
      <c r="C4" s="49">
        <v>495597</v>
      </c>
      <c r="D4" s="50">
        <v>534268</v>
      </c>
      <c r="E4" s="51">
        <v>505856</v>
      </c>
      <c r="F4" s="51">
        <v>520273</v>
      </c>
      <c r="G4" s="45"/>
    </row>
    <row r="5" spans="1:7" x14ac:dyDescent="0.35">
      <c r="A5" s="52" t="s">
        <v>87</v>
      </c>
      <c r="B5" s="49"/>
      <c r="C5" s="49"/>
      <c r="D5" s="53"/>
      <c r="E5" s="54"/>
      <c r="F5" s="54"/>
      <c r="G5" s="45"/>
    </row>
    <row r="6" spans="1:7" x14ac:dyDescent="0.35">
      <c r="A6" s="55" t="s">
        <v>88</v>
      </c>
      <c r="B6" s="49">
        <v>41583</v>
      </c>
      <c r="C6" s="49">
        <v>47647</v>
      </c>
      <c r="D6" s="54">
        <v>46438</v>
      </c>
      <c r="E6" s="54">
        <v>45839</v>
      </c>
      <c r="F6" s="54">
        <v>46622</v>
      </c>
      <c r="G6" s="45"/>
    </row>
    <row r="7" spans="1:7" x14ac:dyDescent="0.35">
      <c r="A7" s="55" t="s">
        <v>89</v>
      </c>
      <c r="B7" s="49"/>
      <c r="C7" s="49"/>
      <c r="D7" s="54"/>
      <c r="E7" s="54"/>
      <c r="F7" s="54"/>
      <c r="G7" s="45"/>
    </row>
    <row r="8" spans="1:7" x14ac:dyDescent="0.35">
      <c r="A8" s="56" t="s">
        <v>90</v>
      </c>
      <c r="B8" s="49">
        <v>9387</v>
      </c>
      <c r="C8" s="49">
        <v>25951</v>
      </c>
      <c r="D8" s="54">
        <v>-12724</v>
      </c>
      <c r="E8" s="54">
        <v>1685</v>
      </c>
      <c r="F8" s="54">
        <v>-2153</v>
      </c>
      <c r="G8" s="45"/>
    </row>
    <row r="9" spans="1:7" x14ac:dyDescent="0.35">
      <c r="A9" s="56" t="s">
        <v>91</v>
      </c>
      <c r="B9" s="49">
        <v>-37630</v>
      </c>
      <c r="C9" s="49">
        <v>-22780</v>
      </c>
      <c r="D9" s="54">
        <v>-16247</v>
      </c>
      <c r="E9" s="54">
        <v>-15780</v>
      </c>
      <c r="F9" s="54">
        <v>-5517</v>
      </c>
      <c r="G9" s="45"/>
    </row>
    <row r="10" spans="1:7" ht="25.9" x14ac:dyDescent="0.35">
      <c r="A10" s="56" t="s">
        <v>92</v>
      </c>
      <c r="B10" s="49">
        <v>-52191</v>
      </c>
      <c r="C10" s="49">
        <v>13573</v>
      </c>
      <c r="D10" s="54">
        <v>16255</v>
      </c>
      <c r="E10" s="54">
        <v>14703</v>
      </c>
      <c r="F10" s="54">
        <v>-2975</v>
      </c>
      <c r="G10" s="45"/>
    </row>
    <row r="11" spans="1:7" ht="25.9" x14ac:dyDescent="0.35">
      <c r="A11" s="56" t="s">
        <v>93</v>
      </c>
      <c r="B11" s="49">
        <v>29612</v>
      </c>
      <c r="C11" s="49">
        <v>51172</v>
      </c>
      <c r="D11" s="54">
        <v>6757</v>
      </c>
      <c r="E11" s="54">
        <v>40541</v>
      </c>
      <c r="F11" s="54">
        <v>60255</v>
      </c>
      <c r="G11" s="45"/>
    </row>
    <row r="12" spans="1:7" x14ac:dyDescent="0.4">
      <c r="A12" s="59" t="s">
        <v>94</v>
      </c>
      <c r="B12" s="60">
        <f>SUM(B4:B11)</f>
        <v>470116</v>
      </c>
      <c r="C12" s="60">
        <f>SUM(C4:C11)</f>
        <v>611160</v>
      </c>
      <c r="D12" s="60">
        <f>SUM(D4:D11)</f>
        <v>574747</v>
      </c>
      <c r="E12" s="60">
        <f>SUM(E4:E11)</f>
        <v>592844</v>
      </c>
      <c r="F12" s="60">
        <f>SUM(F4:F11)</f>
        <v>616505</v>
      </c>
      <c r="G12" s="45" t="str">
        <f ca="1">_xlfn.FORMULATEXT(F12)</f>
        <v>=SUM(F4:F11)</v>
      </c>
    </row>
    <row r="13" spans="1:7" x14ac:dyDescent="0.35">
      <c r="A13" s="42"/>
      <c r="B13" s="49"/>
      <c r="C13" s="49"/>
      <c r="D13" s="54"/>
      <c r="E13" s="54"/>
      <c r="F13" s="54"/>
      <c r="G13" s="45"/>
    </row>
    <row r="14" spans="1:7" x14ac:dyDescent="0.35">
      <c r="A14" s="61" t="s">
        <v>95</v>
      </c>
      <c r="B14" s="49"/>
      <c r="C14" s="49"/>
      <c r="D14" s="54"/>
      <c r="E14" s="54"/>
      <c r="F14" s="54"/>
      <c r="G14" s="45"/>
    </row>
    <row r="15" spans="1:7" x14ac:dyDescent="0.35">
      <c r="A15" s="48" t="s">
        <v>96</v>
      </c>
      <c r="B15" s="68"/>
      <c r="C15" s="68"/>
      <c r="D15" s="69"/>
      <c r="E15" s="69"/>
      <c r="F15" s="69"/>
      <c r="G15" s="45"/>
    </row>
    <row r="16" spans="1:7" x14ac:dyDescent="0.35">
      <c r="A16" s="48" t="s">
        <v>97</v>
      </c>
      <c r="B16" s="49">
        <v>-48944</v>
      </c>
      <c r="C16" s="49">
        <v>-70326</v>
      </c>
      <c r="D16" s="54">
        <v>-89947</v>
      </c>
      <c r="E16" s="54">
        <v>-37044</v>
      </c>
      <c r="F16" s="54">
        <v>-88426</v>
      </c>
      <c r="G16" s="45"/>
    </row>
    <row r="17" spans="1:7" x14ac:dyDescent="0.35">
      <c r="A17" s="52" t="s">
        <v>98</v>
      </c>
      <c r="B17" s="57">
        <v>197</v>
      </c>
      <c r="C17" s="57">
        <v>6956</v>
      </c>
      <c r="D17" s="58">
        <v>22942</v>
      </c>
      <c r="E17" s="58">
        <v>6179</v>
      </c>
      <c r="F17" s="58">
        <v>28693</v>
      </c>
      <c r="G17" s="45"/>
    </row>
    <row r="18" spans="1:7" x14ac:dyDescent="0.4">
      <c r="A18" s="61" t="s">
        <v>99</v>
      </c>
      <c r="B18" s="62">
        <v>-53747</v>
      </c>
      <c r="C18" s="62">
        <v>-118370</v>
      </c>
      <c r="D18" s="60">
        <f>SUM(D15:D17)</f>
        <v>-67005</v>
      </c>
      <c r="E18" s="60">
        <f>SUM(E15:E17)</f>
        <v>-30865</v>
      </c>
      <c r="F18" s="60">
        <f>SUM(F15:F17)</f>
        <v>-59733</v>
      </c>
      <c r="G18" s="45" t="str">
        <f t="shared" ref="G13:G37" ca="1" si="0">_xlfn.FORMULATEXT(F18)</f>
        <v>=SUM(F15:F17)</v>
      </c>
    </row>
    <row r="19" spans="1:7" x14ac:dyDescent="0.35">
      <c r="A19" s="42"/>
      <c r="B19" s="53"/>
      <c r="C19" s="53"/>
      <c r="D19" s="54"/>
      <c r="E19" s="54"/>
      <c r="F19" s="54"/>
      <c r="G19" s="45"/>
    </row>
    <row r="20" spans="1:7" x14ac:dyDescent="0.35">
      <c r="A20" s="61" t="s">
        <v>100</v>
      </c>
      <c r="B20" s="49"/>
      <c r="C20" s="49"/>
      <c r="D20" s="54"/>
      <c r="E20" s="54"/>
      <c r="F20" s="54"/>
      <c r="G20" s="45"/>
    </row>
    <row r="21" spans="1:7" x14ac:dyDescent="0.35">
      <c r="A21" s="48" t="s">
        <v>101</v>
      </c>
      <c r="B21" s="68"/>
      <c r="C21" s="68"/>
      <c r="D21" s="69"/>
      <c r="E21" s="69"/>
      <c r="F21" s="69"/>
      <c r="G21" s="45"/>
    </row>
    <row r="22" spans="1:7" x14ac:dyDescent="0.35">
      <c r="A22" s="48" t="s">
        <v>102</v>
      </c>
      <c r="B22" s="68"/>
      <c r="C22" s="68"/>
      <c r="D22" s="69"/>
      <c r="E22" s="69"/>
      <c r="F22" s="69"/>
      <c r="G22" s="45"/>
    </row>
    <row r="23" spans="1:7" x14ac:dyDescent="0.35">
      <c r="A23" s="48" t="s">
        <v>103</v>
      </c>
      <c r="B23" s="68"/>
      <c r="C23" s="68"/>
      <c r="D23" s="69"/>
      <c r="E23" s="69"/>
      <c r="F23" s="69"/>
      <c r="G23" s="45"/>
    </row>
    <row r="24" spans="1:7" x14ac:dyDescent="0.35">
      <c r="A24" s="48" t="s">
        <v>104</v>
      </c>
      <c r="B24" s="68"/>
      <c r="C24" s="68"/>
      <c r="D24" s="69"/>
      <c r="E24" s="69"/>
      <c r="F24" s="69"/>
      <c r="G24" s="45"/>
    </row>
    <row r="25" spans="1:7" x14ac:dyDescent="0.35">
      <c r="A25" s="48" t="s">
        <v>26</v>
      </c>
      <c r="B25" s="68"/>
      <c r="C25" s="68"/>
      <c r="D25" s="69"/>
      <c r="E25" s="70"/>
      <c r="F25" s="70"/>
      <c r="G25" s="45"/>
    </row>
    <row r="26" spans="1:7" x14ac:dyDescent="0.4">
      <c r="A26" s="61" t="s">
        <v>105</v>
      </c>
      <c r="B26" s="71"/>
      <c r="C26" s="71"/>
      <c r="D26" s="71"/>
      <c r="E26" s="71"/>
      <c r="F26" s="71"/>
      <c r="G26" s="45"/>
    </row>
    <row r="27" spans="1:7" x14ac:dyDescent="0.35">
      <c r="A27" s="42"/>
      <c r="B27" s="45"/>
      <c r="C27" s="45"/>
      <c r="D27" s="45"/>
      <c r="E27" s="45"/>
      <c r="F27" s="45"/>
      <c r="G27" s="45"/>
    </row>
    <row r="28" spans="1:7" x14ac:dyDescent="0.4">
      <c r="A28" s="61" t="s">
        <v>113</v>
      </c>
      <c r="B28" s="64">
        <f>B12+B18+B26</f>
        <v>416369</v>
      </c>
      <c r="C28" s="64">
        <f>C12+C18+C26</f>
        <v>492790</v>
      </c>
      <c r="D28" s="64">
        <f>D12+D18+D26</f>
        <v>507742</v>
      </c>
      <c r="E28" s="64">
        <f>E12+E18+E26</f>
        <v>561979</v>
      </c>
      <c r="F28" s="64">
        <f>F12+F18+F26</f>
        <v>556772</v>
      </c>
      <c r="G28" s="45" t="str">
        <f t="shared" ca="1" si="0"/>
        <v>=F12+F18+F26</v>
      </c>
    </row>
    <row r="29" spans="1:7" x14ac:dyDescent="0.4">
      <c r="A29" s="61" t="s">
        <v>114</v>
      </c>
      <c r="B29" s="64">
        <f>(1-B37)*B35</f>
        <v>54536.570517621236</v>
      </c>
      <c r="C29" s="64">
        <f t="shared" ref="C29:E29" si="1">(1-C37)*C35</f>
        <v>61658.035059688576</v>
      </c>
      <c r="D29" s="64">
        <f t="shared" si="1"/>
        <v>44271.089817114902</v>
      </c>
      <c r="E29" s="64">
        <f t="shared" si="1"/>
        <v>36619.541943116557</v>
      </c>
      <c r="F29" s="64">
        <f>(1-F37)*F35</f>
        <v>36503.772782289576</v>
      </c>
      <c r="G29" s="45" t="str">
        <f t="shared" ca="1" si="0"/>
        <v>=(1-F37)*F35</v>
      </c>
    </row>
    <row r="30" spans="1:7" x14ac:dyDescent="0.4">
      <c r="A30" s="72" t="s">
        <v>115</v>
      </c>
      <c r="B30" s="73">
        <f>B28+B29</f>
        <v>470905.57051762124</v>
      </c>
      <c r="C30" s="73">
        <f t="shared" ref="C30:F30" si="2">C28+C29</f>
        <v>554448.03505968861</v>
      </c>
      <c r="D30" s="73">
        <f t="shared" si="2"/>
        <v>552013.08981711487</v>
      </c>
      <c r="E30" s="73">
        <f t="shared" si="2"/>
        <v>598598.54194311658</v>
      </c>
      <c r="F30" s="73">
        <f t="shared" si="2"/>
        <v>593275.77278228954</v>
      </c>
      <c r="G30" s="45" t="str">
        <f t="shared" ca="1" si="0"/>
        <v>=F28+F29</v>
      </c>
    </row>
    <row r="31" spans="1:7" x14ac:dyDescent="0.4">
      <c r="A31" s="46"/>
      <c r="B31" s="64"/>
      <c r="C31" s="64"/>
      <c r="D31" s="64"/>
      <c r="E31" s="64"/>
      <c r="F31" s="64"/>
      <c r="G31" s="45"/>
    </row>
    <row r="32" spans="1:7" x14ac:dyDescent="0.35">
      <c r="A32" s="65" t="s">
        <v>107</v>
      </c>
      <c r="B32" s="45"/>
      <c r="C32" s="45"/>
      <c r="D32" s="45"/>
      <c r="E32" s="45"/>
      <c r="F32" s="45"/>
      <c r="G32" s="45"/>
    </row>
    <row r="33" spans="1:7" x14ac:dyDescent="0.35">
      <c r="A33" s="48" t="s">
        <v>108</v>
      </c>
      <c r="B33" s="45"/>
      <c r="C33" s="45"/>
      <c r="D33" s="45"/>
      <c r="E33" s="45"/>
      <c r="F33" s="45"/>
      <c r="G33" s="45"/>
    </row>
    <row r="34" spans="1:7" x14ac:dyDescent="0.35">
      <c r="A34" s="66" t="s">
        <v>109</v>
      </c>
      <c r="B34" s="53">
        <v>255043</v>
      </c>
      <c r="C34" s="53">
        <v>175972</v>
      </c>
      <c r="D34" s="53">
        <v>314735</v>
      </c>
      <c r="E34" s="53">
        <v>283618</v>
      </c>
      <c r="F34" s="53">
        <v>305094</v>
      </c>
      <c r="G34" s="45"/>
    </row>
    <row r="35" spans="1:7" x14ac:dyDescent="0.35">
      <c r="A35" s="66" t="s">
        <v>110</v>
      </c>
      <c r="B35" s="53">
        <v>83553</v>
      </c>
      <c r="C35" s="53">
        <v>83551</v>
      </c>
      <c r="D35" s="53">
        <v>70351</v>
      </c>
      <c r="E35" s="53">
        <v>57151</v>
      </c>
      <c r="F35" s="53">
        <v>57910</v>
      </c>
      <c r="G35" s="45"/>
    </row>
    <row r="36" spans="1:7" x14ac:dyDescent="0.35">
      <c r="A36" s="42"/>
      <c r="B36" s="45"/>
      <c r="C36" s="45"/>
      <c r="D36" s="45"/>
      <c r="E36" s="45"/>
      <c r="F36" s="45"/>
      <c r="G36" s="45"/>
    </row>
    <row r="37" spans="1:7" x14ac:dyDescent="0.35">
      <c r="A37" s="48" t="s">
        <v>111</v>
      </c>
      <c r="B37" s="67">
        <f>B34/(B4+B34)</f>
        <v>0.34728171917679512</v>
      </c>
      <c r="C37" s="67">
        <f>C34/(C4+C34)</f>
        <v>0.26203115390972481</v>
      </c>
      <c r="D37" s="67">
        <f>D34/(D4+D34)</f>
        <v>0.37071129312852841</v>
      </c>
      <c r="E37" s="67">
        <f>E34/(E4+E34)</f>
        <v>0.35924932296693746</v>
      </c>
      <c r="F37" s="67">
        <f>F34/(F4+F34)</f>
        <v>0.36964647241772447</v>
      </c>
      <c r="G37" s="45" t="str">
        <f t="shared" ca="1" si="0"/>
        <v>=F34/(F4+F34)</v>
      </c>
    </row>
  </sheetData>
  <mergeCells count="1">
    <mergeCell ref="A1:G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杰 孙</cp:lastModifiedBy>
  <dcterms:created xsi:type="dcterms:W3CDTF">2025-05-18T10:25:31Z</dcterms:created>
  <dcterms:modified xsi:type="dcterms:W3CDTF">2025-05-18T14:34:26Z</dcterms:modified>
</cp:coreProperties>
</file>