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esktop\财务金融建模\"/>
    </mc:Choice>
  </mc:AlternateContent>
  <xr:revisionPtr revIDLastSave="0" documentId="13_ncr:1_{3978249F-D4CD-4B79-A38A-A24FAE63F4D1}" xr6:coauthVersionLast="47" xr6:coauthVersionMax="47" xr10:uidLastSave="{00000000-0000-0000-0000-000000000000}"/>
  <bookViews>
    <workbookView xWindow="-98" yWindow="-98" windowWidth="24196" windowHeight="14476" activeTab="4" xr2:uid="{12937D2D-410D-407F-BE41-491B6AD2D1DA}"/>
  </bookViews>
  <sheets>
    <sheet name="Sheet1" sheetId="3" r:id="rId1"/>
    <sheet name="Sheet3" sheetId="4" r:id="rId2"/>
    <sheet name="Sheet4" sheetId="5" r:id="rId3"/>
    <sheet name="Sheet5" sheetId="6" r:id="rId4"/>
    <sheet name="Sheet6" sheetId="7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6" i="7" l="1" a="1"/>
  <c r="A26" i="7" s="1"/>
  <c r="B20" i="7"/>
  <c r="B21" i="7" s="1"/>
  <c r="B25" i="7" s="1"/>
  <c r="B19" i="7"/>
  <c r="C25" i="7" s="1"/>
  <c r="B15" i="7"/>
  <c r="B14" i="7" a="1"/>
  <c r="B14" i="7"/>
  <c r="E13" i="7" a="1"/>
  <c r="E13" i="7"/>
  <c r="E12" i="7" a="1"/>
  <c r="E12" i="7" s="1"/>
  <c r="B13" i="7" a="1"/>
  <c r="B13" i="7" s="1"/>
  <c r="B12" i="7" a="1"/>
  <c r="B12" i="7"/>
  <c r="A17" i="6" a="1"/>
  <c r="A17" i="6" s="1"/>
  <c r="B11" i="6"/>
  <c r="B12" i="6" s="1"/>
  <c r="B16" i="6" s="1"/>
  <c r="B10" i="6"/>
  <c r="C16" i="6" s="1"/>
  <c r="C4" i="6"/>
  <c r="C5" i="6"/>
  <c r="B5" i="6"/>
  <c r="B6" i="6"/>
  <c r="B4" i="6"/>
  <c r="C3" i="6"/>
  <c r="B3" i="6"/>
  <c r="H19" i="5"/>
  <c r="H18" i="5"/>
  <c r="H16" i="5"/>
  <c r="H15" i="5"/>
  <c r="H13" i="5"/>
  <c r="H12" i="5"/>
  <c r="H9" i="5"/>
  <c r="I6" i="5"/>
  <c r="I7" i="5"/>
  <c r="I8" i="5"/>
  <c r="H8" i="5"/>
  <c r="H7" i="5"/>
  <c r="H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" i="5"/>
  <c r="B3" i="5"/>
  <c r="B7" i="5"/>
  <c r="C7" i="5"/>
  <c r="B8" i="5"/>
  <c r="C8" i="5"/>
  <c r="B9" i="5"/>
  <c r="C9" i="5"/>
  <c r="B10" i="5"/>
  <c r="C10" i="5"/>
  <c r="B11" i="5"/>
  <c r="C11" i="5"/>
  <c r="B12" i="5"/>
  <c r="C12" i="5"/>
  <c r="B13" i="5"/>
  <c r="C13" i="5"/>
  <c r="B14" i="5"/>
  <c r="C14" i="5"/>
  <c r="B15" i="5"/>
  <c r="C15" i="5"/>
  <c r="B16" i="5"/>
  <c r="C16" i="5"/>
  <c r="B17" i="5"/>
  <c r="C17" i="5"/>
  <c r="B18" i="5"/>
  <c r="C18" i="5"/>
  <c r="B19" i="5"/>
  <c r="C19" i="5"/>
  <c r="B20" i="5"/>
  <c r="C20" i="5"/>
  <c r="B21" i="5"/>
  <c r="C21" i="5"/>
  <c r="B22" i="5"/>
  <c r="C22" i="5"/>
  <c r="B23" i="5"/>
  <c r="C23" i="5"/>
  <c r="B24" i="5"/>
  <c r="C24" i="5"/>
  <c r="B25" i="5"/>
  <c r="C25" i="5"/>
  <c r="B26" i="5"/>
  <c r="C26" i="5"/>
  <c r="B27" i="5"/>
  <c r="C27" i="5"/>
  <c r="B28" i="5"/>
  <c r="C28" i="5"/>
  <c r="B29" i="5"/>
  <c r="C29" i="5"/>
  <c r="B30" i="5"/>
  <c r="C30" i="5"/>
  <c r="B31" i="5"/>
  <c r="C31" i="5"/>
  <c r="B32" i="5"/>
  <c r="C32" i="5"/>
  <c r="B33" i="5"/>
  <c r="C33" i="5"/>
  <c r="B34" i="5"/>
  <c r="C34" i="5"/>
  <c r="B35" i="5"/>
  <c r="C35" i="5"/>
  <c r="B36" i="5"/>
  <c r="C36" i="5"/>
  <c r="B37" i="5"/>
  <c r="C37" i="5"/>
  <c r="B38" i="5"/>
  <c r="C38" i="5"/>
  <c r="B39" i="5"/>
  <c r="C39" i="5"/>
  <c r="B40" i="5"/>
  <c r="C40" i="5"/>
  <c r="B41" i="5"/>
  <c r="C41" i="5"/>
  <c r="B42" i="5"/>
  <c r="C42" i="5"/>
  <c r="B43" i="5"/>
  <c r="C43" i="5"/>
  <c r="B44" i="5"/>
  <c r="C44" i="5"/>
  <c r="B45" i="5"/>
  <c r="C45" i="5"/>
  <c r="B46" i="5"/>
  <c r="C46" i="5"/>
  <c r="B47" i="5"/>
  <c r="C47" i="5"/>
  <c r="B48" i="5"/>
  <c r="C48" i="5"/>
  <c r="B49" i="5"/>
  <c r="C49" i="5"/>
  <c r="B50" i="5"/>
  <c r="C50" i="5"/>
  <c r="B51" i="5"/>
  <c r="C51" i="5"/>
  <c r="B52" i="5"/>
  <c r="C52" i="5"/>
  <c r="B53" i="5"/>
  <c r="C53" i="5"/>
  <c r="B54" i="5"/>
  <c r="C54" i="5"/>
  <c r="B55" i="5"/>
  <c r="C55" i="5"/>
  <c r="B56" i="5"/>
  <c r="C56" i="5"/>
  <c r="B57" i="5"/>
  <c r="C57" i="5"/>
  <c r="B58" i="5"/>
  <c r="C58" i="5"/>
  <c r="B59" i="5"/>
  <c r="C59" i="5"/>
  <c r="B60" i="5"/>
  <c r="C60" i="5"/>
  <c r="B61" i="5"/>
  <c r="C61" i="5"/>
  <c r="B62" i="5"/>
  <c r="C62" i="5"/>
  <c r="B63" i="5"/>
  <c r="C63" i="5"/>
  <c r="B64" i="5"/>
  <c r="C64" i="5"/>
  <c r="B65" i="5"/>
  <c r="C65" i="5"/>
  <c r="C6" i="5"/>
  <c r="B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I4" i="4"/>
  <c r="E5" i="4"/>
  <c r="F5" i="4"/>
  <c r="G5" i="4"/>
  <c r="E6" i="4"/>
  <c r="F6" i="4"/>
  <c r="G6" i="4"/>
  <c r="E7" i="4"/>
  <c r="F7" i="4"/>
  <c r="G7" i="4"/>
  <c r="E8" i="4"/>
  <c r="F8" i="4"/>
  <c r="G8" i="4"/>
  <c r="E9" i="4"/>
  <c r="F9" i="4"/>
  <c r="G9" i="4"/>
  <c r="E10" i="4"/>
  <c r="G10" i="4" s="1"/>
  <c r="F10" i="4"/>
  <c r="E11" i="4"/>
  <c r="F11" i="4"/>
  <c r="G11" i="4"/>
  <c r="E12" i="4"/>
  <c r="F12" i="4"/>
  <c r="G12" i="4"/>
  <c r="E13" i="4"/>
  <c r="F13" i="4"/>
  <c r="G13" i="4"/>
  <c r="E14" i="4"/>
  <c r="F14" i="4"/>
  <c r="G14" i="4"/>
  <c r="E15" i="4"/>
  <c r="G15" i="4" s="1"/>
  <c r="F15" i="4"/>
  <c r="E16" i="4"/>
  <c r="F16" i="4"/>
  <c r="G16" i="4"/>
  <c r="E17" i="4"/>
  <c r="F17" i="4"/>
  <c r="G17" i="4"/>
  <c r="E18" i="4"/>
  <c r="F18" i="4"/>
  <c r="G18" i="4"/>
  <c r="E19" i="4"/>
  <c r="F19" i="4"/>
  <c r="G19" i="4"/>
  <c r="E20" i="4"/>
  <c r="F20" i="4"/>
  <c r="G20" i="4"/>
  <c r="E21" i="4"/>
  <c r="F21" i="4"/>
  <c r="G21" i="4"/>
  <c r="E22" i="4"/>
  <c r="F22" i="4"/>
  <c r="G22" i="4"/>
  <c r="E23" i="4"/>
  <c r="F23" i="4"/>
  <c r="G23" i="4"/>
  <c r="E24" i="4"/>
  <c r="F24" i="4"/>
  <c r="G24" i="4"/>
  <c r="E25" i="4"/>
  <c r="F25" i="4"/>
  <c r="G25" i="4"/>
  <c r="E26" i="4"/>
  <c r="G26" i="4" s="1"/>
  <c r="F26" i="4"/>
  <c r="E27" i="4"/>
  <c r="F27" i="4"/>
  <c r="G27" i="4"/>
  <c r="E28" i="4"/>
  <c r="F28" i="4"/>
  <c r="G28" i="4"/>
  <c r="E29" i="4"/>
  <c r="F29" i="4"/>
  <c r="G29" i="4"/>
  <c r="E30" i="4"/>
  <c r="F30" i="4"/>
  <c r="G30" i="4"/>
  <c r="E31" i="4"/>
  <c r="G31" i="4" s="1"/>
  <c r="F31" i="4"/>
  <c r="E32" i="4"/>
  <c r="F32" i="4"/>
  <c r="G32" i="4"/>
  <c r="E33" i="4"/>
  <c r="F33" i="4"/>
  <c r="G33" i="4"/>
  <c r="E34" i="4"/>
  <c r="F34" i="4"/>
  <c r="G34" i="4"/>
  <c r="E35" i="4"/>
  <c r="F35" i="4"/>
  <c r="G35" i="4"/>
  <c r="E36" i="4"/>
  <c r="F36" i="4"/>
  <c r="G36" i="4"/>
  <c r="E37" i="4"/>
  <c r="F37" i="4"/>
  <c r="G37" i="4"/>
  <c r="E38" i="4"/>
  <c r="F38" i="4"/>
  <c r="G38" i="4"/>
  <c r="E39" i="4"/>
  <c r="F39" i="4"/>
  <c r="G39" i="4"/>
  <c r="E40" i="4"/>
  <c r="F40" i="4"/>
  <c r="G40" i="4"/>
  <c r="E41" i="4"/>
  <c r="F41" i="4"/>
  <c r="G41" i="4"/>
  <c r="E42" i="4"/>
  <c r="G42" i="4" s="1"/>
  <c r="F42" i="4"/>
  <c r="E43" i="4"/>
  <c r="F43" i="4"/>
  <c r="G43" i="4"/>
  <c r="E44" i="4"/>
  <c r="F44" i="4"/>
  <c r="G44" i="4"/>
  <c r="E45" i="4"/>
  <c r="F45" i="4"/>
  <c r="G45" i="4"/>
  <c r="E46" i="4"/>
  <c r="F46" i="4"/>
  <c r="G46" i="4"/>
  <c r="E47" i="4"/>
  <c r="G47" i="4" s="1"/>
  <c r="F47" i="4"/>
  <c r="E48" i="4"/>
  <c r="F48" i="4"/>
  <c r="G48" i="4"/>
  <c r="E49" i="4"/>
  <c r="F49" i="4"/>
  <c r="G49" i="4"/>
  <c r="E50" i="4"/>
  <c r="F50" i="4"/>
  <c r="G50" i="4"/>
  <c r="E51" i="4"/>
  <c r="F51" i="4"/>
  <c r="G51" i="4"/>
  <c r="E52" i="4"/>
  <c r="F52" i="4"/>
  <c r="G52" i="4"/>
  <c r="E53" i="4"/>
  <c r="F53" i="4"/>
  <c r="G53" i="4"/>
  <c r="E54" i="4"/>
  <c r="F54" i="4"/>
  <c r="G54" i="4"/>
  <c r="E55" i="4"/>
  <c r="F55" i="4"/>
  <c r="G55" i="4"/>
  <c r="E56" i="4"/>
  <c r="F56" i="4"/>
  <c r="G56" i="4"/>
  <c r="E57" i="4"/>
  <c r="F57" i="4"/>
  <c r="G57" i="4"/>
  <c r="E58" i="4"/>
  <c r="G58" i="4" s="1"/>
  <c r="F58" i="4"/>
  <c r="E59" i="4"/>
  <c r="F59" i="4"/>
  <c r="G59" i="4"/>
  <c r="E60" i="4"/>
  <c r="F60" i="4"/>
  <c r="G60" i="4"/>
  <c r="E61" i="4"/>
  <c r="F61" i="4"/>
  <c r="G61" i="4"/>
  <c r="E62" i="4"/>
  <c r="F62" i="4"/>
  <c r="G62" i="4"/>
  <c r="E63" i="4"/>
  <c r="G63" i="4" s="1"/>
  <c r="F63" i="4"/>
  <c r="G4" i="4"/>
  <c r="F4" i="4"/>
  <c r="E4" i="4"/>
  <c r="Q14" i="4"/>
  <c r="Q13" i="4"/>
  <c r="Q12" i="4"/>
  <c r="Q6" i="4"/>
  <c r="Q5" i="4"/>
  <c r="M4" i="4"/>
  <c r="M5" i="4"/>
  <c r="M6" i="4"/>
  <c r="M7" i="4"/>
  <c r="M11" i="4"/>
  <c r="M13" i="4" s="1"/>
  <c r="M12" i="4"/>
  <c r="L13" i="4"/>
  <c r="L12" i="4"/>
  <c r="L11" i="4"/>
  <c r="L7" i="4"/>
  <c r="L6" i="4"/>
  <c r="L5" i="4"/>
  <c r="L4" i="4"/>
  <c r="B5" i="4"/>
  <c r="C5" i="4"/>
  <c r="B6" i="4"/>
  <c r="C6" i="4"/>
  <c r="B7" i="4"/>
  <c r="C7" i="4"/>
  <c r="B8" i="4"/>
  <c r="C8" i="4"/>
  <c r="B9" i="4"/>
  <c r="C9" i="4"/>
  <c r="B10" i="4"/>
  <c r="C10" i="4"/>
  <c r="B11" i="4"/>
  <c r="C11" i="4"/>
  <c r="B12" i="4"/>
  <c r="C12" i="4"/>
  <c r="B13" i="4"/>
  <c r="C13" i="4"/>
  <c r="B14" i="4"/>
  <c r="C14" i="4"/>
  <c r="B15" i="4"/>
  <c r="C15" i="4"/>
  <c r="B16" i="4"/>
  <c r="C16" i="4"/>
  <c r="B17" i="4"/>
  <c r="C17" i="4"/>
  <c r="B18" i="4"/>
  <c r="C18" i="4"/>
  <c r="B19" i="4"/>
  <c r="C19" i="4"/>
  <c r="B20" i="4"/>
  <c r="C20" i="4"/>
  <c r="B21" i="4"/>
  <c r="C21" i="4"/>
  <c r="B22" i="4"/>
  <c r="C22" i="4"/>
  <c r="B23" i="4"/>
  <c r="C23" i="4"/>
  <c r="B24" i="4"/>
  <c r="C24" i="4"/>
  <c r="B25" i="4"/>
  <c r="C25" i="4"/>
  <c r="B26" i="4"/>
  <c r="C26" i="4"/>
  <c r="B27" i="4"/>
  <c r="C27" i="4"/>
  <c r="B28" i="4"/>
  <c r="C28" i="4"/>
  <c r="B29" i="4"/>
  <c r="C29" i="4"/>
  <c r="B30" i="4"/>
  <c r="C30" i="4"/>
  <c r="B31" i="4"/>
  <c r="C31" i="4"/>
  <c r="B32" i="4"/>
  <c r="C32" i="4"/>
  <c r="B33" i="4"/>
  <c r="C33" i="4"/>
  <c r="B34" i="4"/>
  <c r="C34" i="4"/>
  <c r="B35" i="4"/>
  <c r="C35" i="4"/>
  <c r="B36" i="4"/>
  <c r="C36" i="4"/>
  <c r="B37" i="4"/>
  <c r="C37" i="4"/>
  <c r="B38" i="4"/>
  <c r="C38" i="4"/>
  <c r="B39" i="4"/>
  <c r="C39" i="4"/>
  <c r="B40" i="4"/>
  <c r="C40" i="4"/>
  <c r="B41" i="4"/>
  <c r="C41" i="4"/>
  <c r="B42" i="4"/>
  <c r="C42" i="4"/>
  <c r="B43" i="4"/>
  <c r="C43" i="4"/>
  <c r="B44" i="4"/>
  <c r="C44" i="4"/>
  <c r="B45" i="4"/>
  <c r="C45" i="4"/>
  <c r="B46" i="4"/>
  <c r="C46" i="4"/>
  <c r="B47" i="4"/>
  <c r="C47" i="4"/>
  <c r="B48" i="4"/>
  <c r="C48" i="4"/>
  <c r="B49" i="4"/>
  <c r="C49" i="4"/>
  <c r="B50" i="4"/>
  <c r="C50" i="4"/>
  <c r="B51" i="4"/>
  <c r="C51" i="4"/>
  <c r="B52" i="4"/>
  <c r="C52" i="4"/>
  <c r="B53" i="4"/>
  <c r="C53" i="4"/>
  <c r="B54" i="4"/>
  <c r="C54" i="4"/>
  <c r="B55" i="4"/>
  <c r="C55" i="4"/>
  <c r="B56" i="4"/>
  <c r="C56" i="4"/>
  <c r="B57" i="4"/>
  <c r="C57" i="4"/>
  <c r="B58" i="4"/>
  <c r="C58" i="4"/>
  <c r="B59" i="4"/>
  <c r="C59" i="4"/>
  <c r="B60" i="4"/>
  <c r="C60" i="4"/>
  <c r="B61" i="4"/>
  <c r="C61" i="4"/>
  <c r="B62" i="4"/>
  <c r="C62" i="4"/>
  <c r="B63" i="4"/>
  <c r="C63" i="4"/>
  <c r="C4" i="4"/>
  <c r="B4" i="4"/>
  <c r="C3" i="3"/>
  <c r="C4" i="3"/>
  <c r="C8" i="3" s="1"/>
  <c r="C5" i="3"/>
  <c r="C6" i="3"/>
  <c r="C7" i="3"/>
  <c r="B9" i="3"/>
  <c r="B8" i="3"/>
  <c r="B7" i="3"/>
  <c r="B6" i="3"/>
  <c r="B5" i="3"/>
  <c r="B4" i="3"/>
  <c r="B3" i="3"/>
  <c r="C2" i="3"/>
  <c r="B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12" i="3"/>
  <c r="C20" i="7"/>
  <c r="C21" i="7"/>
  <c r="C19" i="7"/>
  <c r="C14" i="7"/>
  <c r="C15" i="7"/>
  <c r="C13" i="7"/>
  <c r="C12" i="7"/>
  <c r="F20" i="6"/>
  <c r="D16" i="6"/>
  <c r="C11" i="6"/>
  <c r="C12" i="6"/>
  <c r="C10" i="6"/>
  <c r="I15" i="5"/>
  <c r="I16" i="5"/>
  <c r="I18" i="5"/>
  <c r="I19" i="5"/>
  <c r="I13" i="5"/>
  <c r="I12" i="5"/>
  <c r="I9" i="5"/>
  <c r="J7" i="5"/>
  <c r="J8" i="5"/>
  <c r="J6" i="5"/>
  <c r="E7" i="5"/>
  <c r="E8" i="5"/>
  <c r="E6" i="5"/>
  <c r="J4" i="4"/>
  <c r="D5" i="4"/>
  <c r="D4" i="4"/>
  <c r="H5" i="4"/>
  <c r="H4" i="4"/>
  <c r="N5" i="4"/>
  <c r="N13" i="4"/>
  <c r="N6" i="4"/>
  <c r="N12" i="4"/>
  <c r="N7" i="4"/>
  <c r="N11" i="4"/>
  <c r="N4" i="4"/>
  <c r="D3" i="3"/>
  <c r="D4" i="3"/>
  <c r="D5" i="3"/>
  <c r="D6" i="3"/>
  <c r="D7" i="3"/>
  <c r="D8" i="3"/>
  <c r="D9" i="3"/>
  <c r="D2" i="3"/>
  <c r="G17" i="3"/>
  <c r="G33" i="3"/>
  <c r="G49" i="3"/>
  <c r="G65" i="3"/>
  <c r="G18" i="3"/>
  <c r="G34" i="3"/>
  <c r="G50" i="3"/>
  <c r="G66" i="3"/>
  <c r="G19" i="3"/>
  <c r="G35" i="3"/>
  <c r="G51" i="3"/>
  <c r="G67" i="3"/>
  <c r="G20" i="3"/>
  <c r="G36" i="3"/>
  <c r="G52" i="3"/>
  <c r="G68" i="3"/>
  <c r="G21" i="3"/>
  <c r="G37" i="3"/>
  <c r="G53" i="3"/>
  <c r="G69" i="3"/>
  <c r="G22" i="3"/>
  <c r="G38" i="3"/>
  <c r="G54" i="3"/>
  <c r="G70" i="3"/>
  <c r="G23" i="3"/>
  <c r="G39" i="3"/>
  <c r="G55" i="3"/>
  <c r="G71" i="3"/>
  <c r="G24" i="3"/>
  <c r="G40" i="3"/>
  <c r="G56" i="3"/>
  <c r="G25" i="3"/>
  <c r="G41" i="3"/>
  <c r="G57" i="3"/>
  <c r="G26" i="3"/>
  <c r="G42" i="3"/>
  <c r="G58" i="3"/>
  <c r="G27" i="3"/>
  <c r="G43" i="3"/>
  <c r="G59" i="3"/>
  <c r="G28" i="3"/>
  <c r="G44" i="3"/>
  <c r="G60" i="3"/>
  <c r="G13" i="3"/>
  <c r="G29" i="3"/>
  <c r="G45" i="3"/>
  <c r="G61" i="3"/>
  <c r="G14" i="3"/>
  <c r="G30" i="3"/>
  <c r="G46" i="3"/>
  <c r="G62" i="3"/>
  <c r="G15" i="3"/>
  <c r="G31" i="3"/>
  <c r="G47" i="3"/>
  <c r="G63" i="3"/>
  <c r="G16" i="3"/>
  <c r="G32" i="3"/>
  <c r="G48" i="3"/>
  <c r="G64" i="3"/>
  <c r="G12" i="3"/>
  <c r="C9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<sst xmlns="http://schemas.openxmlformats.org/spreadsheetml/2006/main" count="87" uniqueCount="65">
  <si>
    <t>AAPL</t>
  </si>
  <si>
    <t>GOOG</t>
  </si>
  <si>
    <t>Google</t>
  </si>
  <si>
    <r>
      <rPr>
        <b/>
        <sz val="14"/>
        <color theme="1"/>
        <rFont val="宋体"/>
        <family val="3"/>
        <charset val="134"/>
      </rPr>
      <t>苹果公司</t>
    </r>
    <r>
      <rPr>
        <b/>
        <sz val="14"/>
        <color theme="1"/>
        <rFont val="宋体"/>
        <family val="3"/>
        <charset val="134"/>
      </rPr>
      <t>和谷歌公司</t>
    </r>
    <r>
      <rPr>
        <b/>
        <sz val="14"/>
        <color theme="1"/>
        <rFont val="宋体"/>
        <family val="3"/>
        <charset val="134"/>
      </rPr>
      <t>的价格及收益数据</t>
    </r>
    <r>
      <rPr>
        <b/>
        <sz val="14"/>
        <color theme="1"/>
        <rFont val="Arial"/>
        <family val="2"/>
      </rPr>
      <t xml:space="preserve">
2007 </t>
    </r>
    <r>
      <rPr>
        <b/>
        <sz val="14"/>
        <color theme="1"/>
        <rFont val="宋体"/>
        <family val="3"/>
        <charset val="134"/>
      </rPr>
      <t>年</t>
    </r>
    <r>
      <rPr>
        <b/>
        <sz val="14"/>
        <color theme="1"/>
        <rFont val="Arial"/>
        <family val="2"/>
      </rPr>
      <t>6</t>
    </r>
    <r>
      <rPr>
        <b/>
        <sz val="14"/>
        <color theme="1"/>
        <rFont val="宋体"/>
        <family val="3"/>
        <charset val="134"/>
      </rPr>
      <t>月</t>
    </r>
    <r>
      <rPr>
        <b/>
        <sz val="14"/>
        <color theme="1"/>
        <rFont val="Arial"/>
        <family val="2"/>
      </rPr>
      <t>- 2012</t>
    </r>
    <r>
      <rPr>
        <b/>
        <sz val="14"/>
        <color theme="1"/>
        <rFont val="宋体"/>
        <family val="3"/>
        <charset val="134"/>
      </rPr>
      <t>年</t>
    </r>
    <r>
      <rPr>
        <b/>
        <sz val="14"/>
        <color theme="1"/>
        <rFont val="Arial"/>
        <family val="2"/>
      </rPr>
      <t>6</t>
    </r>
    <r>
      <rPr>
        <b/>
        <sz val="14"/>
        <color theme="1"/>
        <rFont val="宋体"/>
        <family val="3"/>
        <charset val="134"/>
      </rPr>
      <t>月</t>
    </r>
    <phoneticPr fontId="21" type="noConversion"/>
  </si>
  <si>
    <t>月平均值</t>
    <phoneticPr fontId="21" type="noConversion"/>
  </si>
  <si>
    <t>月方差</t>
    <phoneticPr fontId="21" type="noConversion"/>
  </si>
  <si>
    <t>月标准差</t>
    <phoneticPr fontId="21" type="noConversion"/>
  </si>
  <si>
    <t>年平均值</t>
    <phoneticPr fontId="21" type="noConversion"/>
  </si>
  <si>
    <t>年方差</t>
    <phoneticPr fontId="21" type="noConversion"/>
  </si>
  <si>
    <t>年标准差</t>
    <phoneticPr fontId="21" type="noConversion"/>
  </si>
  <si>
    <t>日期</t>
    <phoneticPr fontId="21" type="noConversion"/>
  </si>
  <si>
    <t>AAPL</t>
    <phoneticPr fontId="21" type="noConversion"/>
  </si>
  <si>
    <t>计算协方差和相关系数</t>
    <phoneticPr fontId="21" type="noConversion"/>
  </si>
  <si>
    <t>股票收益</t>
    <phoneticPr fontId="21" type="noConversion"/>
  </si>
  <si>
    <t>收益减均值</t>
    <phoneticPr fontId="21" type="noConversion"/>
  </si>
  <si>
    <t>乘积</t>
    <phoneticPr fontId="21" type="noConversion"/>
  </si>
  <si>
    <t>均值</t>
    <phoneticPr fontId="21" type="noConversion"/>
  </si>
  <si>
    <t>方差</t>
    <phoneticPr fontId="21" type="noConversion"/>
  </si>
  <si>
    <t>标准差</t>
    <phoneticPr fontId="21" type="noConversion"/>
  </si>
  <si>
    <t>相关系数计算</t>
    <phoneticPr fontId="21" type="noConversion"/>
  </si>
  <si>
    <t>样本</t>
    <phoneticPr fontId="18" type="noConversion"/>
  </si>
  <si>
    <t>整体</t>
    <phoneticPr fontId="18" type="noConversion"/>
  </si>
  <si>
    <t>方差</t>
    <phoneticPr fontId="18" type="noConversion"/>
  </si>
  <si>
    <t>标准差</t>
    <phoneticPr fontId="18" type="noConversion"/>
  </si>
  <si>
    <t>协方差计算（样本）</t>
    <phoneticPr fontId="21" type="noConversion"/>
  </si>
  <si>
    <t>协方差计算（整体）</t>
    <phoneticPr fontId="21" type="noConversion"/>
  </si>
  <si>
    <t>相关系数计算（样本）</t>
    <phoneticPr fontId="18" type="noConversion"/>
  </si>
  <si>
    <t>相关系数计算（整体）</t>
    <phoneticPr fontId="18" type="noConversion"/>
  </si>
  <si>
    <t>投资组合的均值和标准差的计算</t>
    <phoneticPr fontId="21" type="noConversion"/>
  </si>
  <si>
    <r>
      <t>AAPL</t>
    </r>
    <r>
      <rPr>
        <sz val="11"/>
        <color theme="1"/>
        <rFont val="宋体"/>
        <family val="3"/>
        <charset val="134"/>
      </rPr>
      <t>所占的比例</t>
    </r>
    <phoneticPr fontId="21" type="noConversion"/>
  </si>
  <si>
    <r>
      <t>GOOG</t>
    </r>
    <r>
      <rPr>
        <sz val="11"/>
        <color theme="1"/>
        <rFont val="宋体"/>
        <family val="3"/>
        <charset val="134"/>
      </rPr>
      <t>所占的比例</t>
    </r>
    <phoneticPr fontId="21" type="noConversion"/>
  </si>
  <si>
    <r>
      <t xml:space="preserve">AAPL
</t>
    </r>
    <r>
      <rPr>
        <b/>
        <sz val="11"/>
        <color theme="1"/>
        <rFont val="宋体"/>
        <family val="3"/>
        <charset val="134"/>
      </rPr>
      <t>收益</t>
    </r>
    <phoneticPr fontId="21" type="noConversion"/>
  </si>
  <si>
    <r>
      <t xml:space="preserve">GOOG
</t>
    </r>
    <r>
      <rPr>
        <b/>
        <sz val="11"/>
        <color theme="1"/>
        <rFont val="宋体"/>
        <family val="3"/>
        <charset val="134"/>
      </rPr>
      <t>收益</t>
    </r>
    <phoneticPr fontId="21" type="noConversion"/>
  </si>
  <si>
    <t>投资组合收益</t>
    <phoneticPr fontId="21" type="noConversion"/>
  </si>
  <si>
    <t>资产收益</t>
    <phoneticPr fontId="21" type="noConversion"/>
  </si>
  <si>
    <t>平均收益</t>
    <phoneticPr fontId="21" type="noConversion"/>
  </si>
  <si>
    <t>协方差</t>
    <phoneticPr fontId="21" type="noConversion"/>
  </si>
  <si>
    <t>资产组合平均收益</t>
    <phoneticPr fontId="21" type="noConversion"/>
  </si>
  <si>
    <t>资产组合收益的方差</t>
    <phoneticPr fontId="21" type="noConversion"/>
  </si>
  <si>
    <t>资产组合收益的标准差</t>
    <phoneticPr fontId="21" type="noConversion"/>
  </si>
  <si>
    <t>计算投资组合的均值和标准差</t>
    <phoneticPr fontId="21" type="noConversion"/>
  </si>
  <si>
    <r>
      <t>AAPL</t>
    </r>
    <r>
      <rPr>
        <sz val="11"/>
        <color theme="1"/>
        <rFont val="宋体"/>
        <family val="3"/>
        <charset val="134"/>
      </rPr>
      <t>的投资比例</t>
    </r>
    <phoneticPr fontId="21" type="noConversion"/>
  </si>
  <si>
    <r>
      <rPr>
        <b/>
        <sz val="11"/>
        <color theme="1"/>
        <rFont val="宋体"/>
        <family val="3"/>
        <charset val="134"/>
      </rPr>
      <t>模拟运算表：变动的</t>
    </r>
    <r>
      <rPr>
        <b/>
        <sz val="11"/>
        <color theme="1"/>
        <rFont val="Arial"/>
        <family val="2"/>
      </rPr>
      <t xml:space="preserve"> AAPL</t>
    </r>
    <r>
      <rPr>
        <b/>
        <sz val="11"/>
        <color theme="1"/>
        <rFont val="宋体"/>
        <family val="3"/>
        <charset val="134"/>
      </rPr>
      <t>投资比例</t>
    </r>
    <phoneticPr fontId="21" type="noConversion"/>
  </si>
  <si>
    <t>投资组合收益的标准差</t>
    <phoneticPr fontId="21" type="noConversion"/>
  </si>
  <si>
    <t>投资组合的平均收益</t>
    <phoneticPr fontId="21" type="noConversion"/>
  </si>
  <si>
    <t>四资产的投资组合问题</t>
    <phoneticPr fontId="21" type="noConversion"/>
  </si>
  <si>
    <r>
      <rPr>
        <b/>
        <sz val="11"/>
        <color theme="1"/>
        <rFont val="宋体"/>
        <family val="3"/>
        <charset val="134"/>
      </rPr>
      <t>方差</t>
    </r>
    <r>
      <rPr>
        <b/>
        <sz val="11"/>
        <color theme="1"/>
        <rFont val="Arial"/>
        <family val="2"/>
      </rPr>
      <t>-</t>
    </r>
    <r>
      <rPr>
        <b/>
        <sz val="11"/>
        <color theme="1"/>
        <rFont val="宋体"/>
        <family val="3"/>
        <charset val="134"/>
      </rPr>
      <t>协方差</t>
    </r>
    <r>
      <rPr>
        <b/>
        <sz val="11"/>
        <color theme="1"/>
        <rFont val="Arial"/>
        <family val="2"/>
      </rPr>
      <t>, S</t>
    </r>
    <phoneticPr fontId="21" type="noConversion"/>
  </si>
  <si>
    <r>
      <rPr>
        <b/>
        <sz val="11"/>
        <color theme="1"/>
        <rFont val="宋体"/>
        <family val="3"/>
        <charset val="134"/>
      </rPr>
      <t>平均收益</t>
    </r>
    <r>
      <rPr>
        <b/>
        <sz val="11"/>
        <color theme="1"/>
        <rFont val="Arial"/>
        <family val="2"/>
      </rPr>
      <t xml:space="preserve"> E(r)</t>
    </r>
    <phoneticPr fontId="21" type="noConversion"/>
  </si>
  <si>
    <r>
      <rPr>
        <sz val="11"/>
        <color theme="1"/>
        <rFont val="宋体"/>
        <family val="3"/>
        <charset val="134"/>
      </rPr>
      <t>资产组合</t>
    </r>
    <r>
      <rPr>
        <sz val="11"/>
        <color theme="1"/>
        <rFont val="等线"/>
        <family val="2"/>
        <charset val="134"/>
        <scheme val="minor"/>
      </rPr>
      <t xml:space="preserve"> x</t>
    </r>
    <phoneticPr fontId="21" type="noConversion"/>
  </si>
  <si>
    <r>
      <rPr>
        <sz val="11"/>
        <color theme="1"/>
        <rFont val="宋体"/>
        <family val="3"/>
        <charset val="134"/>
      </rPr>
      <t>资产组合</t>
    </r>
    <r>
      <rPr>
        <sz val="11"/>
        <color theme="1"/>
        <rFont val="等线"/>
        <family val="2"/>
        <charset val="134"/>
        <scheme val="minor"/>
      </rPr>
      <t xml:space="preserve"> y</t>
    </r>
    <phoneticPr fontId="21" type="noConversion"/>
  </si>
  <si>
    <r>
      <rPr>
        <b/>
        <sz val="11"/>
        <color theme="1"/>
        <rFont val="宋体"/>
        <family val="3"/>
        <charset val="134"/>
      </rPr>
      <t>资产组合</t>
    </r>
    <r>
      <rPr>
        <b/>
        <sz val="11"/>
        <color theme="1"/>
        <rFont val="Arial"/>
        <family val="2"/>
      </rPr>
      <t xml:space="preserve"> x </t>
    </r>
    <r>
      <rPr>
        <b/>
        <sz val="11"/>
        <color theme="1"/>
        <rFont val="宋体"/>
        <family val="3"/>
        <charset val="134"/>
      </rPr>
      <t>和</t>
    </r>
    <r>
      <rPr>
        <b/>
        <sz val="11"/>
        <color theme="1"/>
        <rFont val="Arial"/>
        <family val="2"/>
      </rPr>
      <t xml:space="preserve"> y</t>
    </r>
    <r>
      <rPr>
        <b/>
        <sz val="11"/>
        <color theme="1"/>
        <rFont val="宋体"/>
        <family val="3"/>
        <charset val="134"/>
      </rPr>
      <t>的统计量</t>
    </r>
    <r>
      <rPr>
        <b/>
        <sz val="11"/>
        <color theme="1"/>
        <rFont val="Arial"/>
        <family val="2"/>
      </rPr>
      <t xml:space="preserve">:  </t>
    </r>
    <r>
      <rPr>
        <b/>
        <sz val="11"/>
        <color theme="1"/>
        <rFont val="宋体"/>
        <family val="3"/>
        <charset val="134"/>
      </rPr>
      <t>均值，方差，协方差，相关系数</t>
    </r>
    <phoneticPr fontId="21" type="noConversion"/>
  </si>
  <si>
    <r>
      <rPr>
        <sz val="11"/>
        <color theme="1"/>
        <rFont val="宋体"/>
        <family val="3"/>
        <charset val="134"/>
      </rPr>
      <t>均值</t>
    </r>
    <r>
      <rPr>
        <sz val="11"/>
        <color theme="1"/>
        <rFont val="等线"/>
        <family val="2"/>
        <charset val="134"/>
        <scheme val="minor"/>
      </rPr>
      <t>, E(r</t>
    </r>
    <r>
      <rPr>
        <vertAlign val="subscript"/>
        <sz val="11"/>
        <color theme="1"/>
        <rFont val="Arial"/>
        <family val="2"/>
      </rPr>
      <t>x</t>
    </r>
    <r>
      <rPr>
        <sz val="11"/>
        <color theme="1"/>
        <rFont val="等线"/>
        <family val="2"/>
        <charset val="134"/>
        <scheme val="minor"/>
      </rPr>
      <t>)</t>
    </r>
    <phoneticPr fontId="21" type="noConversion"/>
  </si>
  <si>
    <r>
      <rPr>
        <sz val="11"/>
        <color theme="1"/>
        <rFont val="宋体"/>
        <family val="3"/>
        <charset val="134"/>
      </rPr>
      <t>均值</t>
    </r>
    <r>
      <rPr>
        <sz val="11"/>
        <color theme="1"/>
        <rFont val="等线"/>
        <family val="2"/>
        <charset val="134"/>
        <scheme val="minor"/>
      </rPr>
      <t>, E(r</t>
    </r>
    <r>
      <rPr>
        <vertAlign val="subscript"/>
        <sz val="11"/>
        <color theme="1"/>
        <rFont val="Arial"/>
        <family val="2"/>
      </rPr>
      <t>y</t>
    </r>
    <r>
      <rPr>
        <sz val="11"/>
        <color theme="1"/>
        <rFont val="等线"/>
        <family val="2"/>
        <charset val="134"/>
        <scheme val="minor"/>
      </rPr>
      <t>)</t>
    </r>
    <phoneticPr fontId="21" type="noConversion"/>
  </si>
  <si>
    <r>
      <rPr>
        <sz val="11"/>
        <color theme="1"/>
        <rFont val="宋体"/>
        <family val="3"/>
        <charset val="134"/>
      </rPr>
      <t>方差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1"/>
        <rFont val="Symbol"/>
        <family val="1"/>
        <charset val="2"/>
      </rPr>
      <t>s</t>
    </r>
    <r>
      <rPr>
        <vertAlign val="subscript"/>
        <sz val="11"/>
        <color theme="1"/>
        <rFont val="Arial"/>
        <family val="2"/>
      </rPr>
      <t>x</t>
    </r>
    <r>
      <rPr>
        <vertAlign val="superscript"/>
        <sz val="11"/>
        <color theme="1"/>
        <rFont val="Arial"/>
        <family val="2"/>
      </rPr>
      <t>2</t>
    </r>
    <phoneticPr fontId="21" type="noConversion"/>
  </si>
  <si>
    <r>
      <rPr>
        <sz val="11"/>
        <color theme="1"/>
        <rFont val="宋体"/>
        <family val="3"/>
        <charset val="134"/>
      </rPr>
      <t>方差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1"/>
        <rFont val="Symbol"/>
        <family val="1"/>
        <charset val="2"/>
      </rPr>
      <t>s</t>
    </r>
    <r>
      <rPr>
        <vertAlign val="subscript"/>
        <sz val="11"/>
        <color theme="1"/>
        <rFont val="Arial"/>
        <family val="2"/>
      </rPr>
      <t>y</t>
    </r>
    <r>
      <rPr>
        <vertAlign val="superscript"/>
        <sz val="11"/>
        <color theme="1"/>
        <rFont val="Arial"/>
        <family val="2"/>
      </rPr>
      <t>2</t>
    </r>
    <phoneticPr fontId="21" type="noConversion"/>
  </si>
  <si>
    <r>
      <rPr>
        <sz val="11"/>
        <color theme="1"/>
        <rFont val="宋体"/>
        <family val="3"/>
        <charset val="134"/>
      </rPr>
      <t>协方差</t>
    </r>
    <r>
      <rPr>
        <sz val="11"/>
        <color theme="1"/>
        <rFont val="等线"/>
        <family val="2"/>
        <charset val="134"/>
        <scheme val="minor"/>
      </rPr>
      <t>Cov(x,y)</t>
    </r>
    <phoneticPr fontId="21" type="noConversion"/>
  </si>
  <si>
    <r>
      <rPr>
        <sz val="11"/>
        <color theme="1"/>
        <rFont val="宋体"/>
        <family val="3"/>
        <charset val="134"/>
      </rPr>
      <t>相关系数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1"/>
        <rFont val="Symbol"/>
        <family val="1"/>
        <charset val="2"/>
      </rPr>
      <t>r</t>
    </r>
    <r>
      <rPr>
        <vertAlign val="subscript"/>
        <sz val="11"/>
        <color theme="1"/>
        <rFont val="Arial"/>
        <family val="2"/>
      </rPr>
      <t>xy</t>
    </r>
    <phoneticPr fontId="21" type="noConversion"/>
  </si>
  <si>
    <r>
      <rPr>
        <b/>
        <sz val="11"/>
        <color theme="1"/>
        <rFont val="宋体"/>
        <family val="3"/>
        <charset val="134"/>
      </rPr>
      <t>计算资产组合</t>
    </r>
    <r>
      <rPr>
        <b/>
        <sz val="11"/>
        <color theme="1"/>
        <rFont val="Arial"/>
        <family val="2"/>
      </rPr>
      <t>x</t>
    </r>
    <r>
      <rPr>
        <b/>
        <sz val="11"/>
        <color theme="1"/>
        <rFont val="宋体"/>
        <family val="3"/>
        <charset val="134"/>
      </rPr>
      <t>和资产组合</t>
    </r>
    <r>
      <rPr>
        <b/>
        <sz val="11"/>
        <color theme="1"/>
        <rFont val="Arial"/>
        <family val="2"/>
      </rPr>
      <t>y</t>
    </r>
    <r>
      <rPr>
        <b/>
        <sz val="11"/>
        <color theme="1"/>
        <rFont val="宋体"/>
        <family val="3"/>
        <charset val="134"/>
      </rPr>
      <t>的组合的收益</t>
    </r>
    <phoneticPr fontId="21" type="noConversion"/>
  </si>
  <si>
    <r>
      <rPr>
        <sz val="11"/>
        <color theme="1"/>
        <rFont val="宋体"/>
        <family val="3"/>
        <charset val="134"/>
      </rPr>
      <t>投资组合</t>
    </r>
    <r>
      <rPr>
        <sz val="11"/>
        <color theme="1"/>
        <rFont val="等线"/>
        <family val="2"/>
        <charset val="134"/>
        <scheme val="minor"/>
      </rPr>
      <t xml:space="preserve"> x</t>
    </r>
    <r>
      <rPr>
        <sz val="11"/>
        <color theme="1"/>
        <rFont val="宋体"/>
        <family val="3"/>
        <charset val="134"/>
      </rPr>
      <t>的比例</t>
    </r>
    <phoneticPr fontId="21" type="noConversion"/>
  </si>
  <si>
    <r>
      <rPr>
        <sz val="11"/>
        <color theme="1"/>
        <rFont val="宋体"/>
        <family val="3"/>
        <charset val="134"/>
      </rPr>
      <t>平均收益</t>
    </r>
    <r>
      <rPr>
        <sz val="11"/>
        <color theme="1"/>
        <rFont val="等线"/>
        <family val="2"/>
        <charset val="134"/>
        <scheme val="minor"/>
      </rPr>
      <t xml:space="preserve"> E(r</t>
    </r>
    <r>
      <rPr>
        <vertAlign val="subscript"/>
        <sz val="11"/>
        <color theme="1"/>
        <rFont val="Arial"/>
        <family val="2"/>
      </rPr>
      <t>p</t>
    </r>
    <r>
      <rPr>
        <sz val="11"/>
        <color theme="1"/>
        <rFont val="等线"/>
        <family val="2"/>
        <charset val="134"/>
        <scheme val="minor"/>
      </rPr>
      <t>)</t>
    </r>
    <phoneticPr fontId="21" type="noConversion"/>
  </si>
  <si>
    <r>
      <rPr>
        <sz val="11"/>
        <color theme="1"/>
        <rFont val="宋体"/>
        <family val="3"/>
        <charset val="134"/>
      </rPr>
      <t>收益的方差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1"/>
        <rFont val="Symbol"/>
        <family val="1"/>
        <charset val="2"/>
      </rPr>
      <t>s</t>
    </r>
    <r>
      <rPr>
        <vertAlign val="subscript"/>
        <sz val="11"/>
        <color theme="1"/>
        <rFont val="Arial"/>
        <family val="2"/>
      </rPr>
      <t>p</t>
    </r>
    <r>
      <rPr>
        <vertAlign val="superscript"/>
        <sz val="11"/>
        <color theme="1"/>
        <rFont val="Arial"/>
        <family val="2"/>
      </rPr>
      <t>2</t>
    </r>
    <phoneticPr fontId="21" type="noConversion"/>
  </si>
  <si>
    <r>
      <rPr>
        <sz val="11"/>
        <color theme="1"/>
        <rFont val="宋体"/>
        <family val="3"/>
        <charset val="134"/>
      </rPr>
      <t>收益的标准差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1"/>
        <rFont val="Symbol"/>
        <family val="1"/>
        <charset val="2"/>
      </rPr>
      <t>s</t>
    </r>
    <r>
      <rPr>
        <vertAlign val="subscript"/>
        <sz val="11"/>
        <color theme="1"/>
        <rFont val="Arial"/>
        <family val="2"/>
      </rPr>
      <t>p</t>
    </r>
    <phoneticPr fontId="21" type="noConversion"/>
  </si>
  <si>
    <r>
      <t>x</t>
    </r>
    <r>
      <rPr>
        <b/>
        <sz val="11"/>
        <color theme="1"/>
        <rFont val="宋体"/>
        <family val="3"/>
        <charset val="134"/>
      </rPr>
      <t>的比例</t>
    </r>
    <phoneticPr fontId="21" type="noConversion"/>
  </si>
  <si>
    <t>DATA Table</t>
    <phoneticPr fontId="21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</si>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</sst>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00"/>
    <numFmt numFmtId="177" formatCode="[$-409]d/mmm/yy;@"/>
    <numFmt numFmtId="178" formatCode="0.000000"/>
    <numFmt numFmtId="180" formatCode="#,##0.0000_ "/>
    <numFmt numFmtId="181" formatCode="0.0"/>
  </numFmts>
  <fonts count="2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Arial"/>
      <family val="2"/>
    </font>
    <font>
      <b/>
      <sz val="14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sz val="11"/>
      <color theme="1"/>
      <name val="Symbol"/>
      <family val="1"/>
      <charset val="2"/>
    </font>
    <font>
      <vertAlign val="superscript"/>
      <sz val="11"/>
      <color theme="1"/>
      <name val="Arial"/>
      <family val="2"/>
    </font>
    <font>
      <b/>
      <sz val="11"/>
      <color theme="1"/>
      <name val="Arial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9" fillId="0" borderId="0" xfId="0" applyFont="1" applyAlignment="1">
      <alignment horizontal="center" wrapText="1"/>
    </xf>
    <xf numFmtId="0" fontId="22" fillId="0" borderId="0" xfId="0" applyFont="1" applyAlignment="1"/>
    <xf numFmtId="10" fontId="0" fillId="0" borderId="0" xfId="42" applyNumberFormat="1" applyFont="1" applyAlignment="1"/>
    <xf numFmtId="0" fontId="0" fillId="0" borderId="0" xfId="0" applyAlignment="1"/>
    <xf numFmtId="176" fontId="0" fillId="0" borderId="0" xfId="0" applyNumberFormat="1" applyAlignment="1"/>
    <xf numFmtId="10" fontId="0" fillId="0" borderId="0" xfId="0" applyNumberFormat="1" applyAlignment="1"/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177" fontId="0" fillId="0" borderId="0" xfId="0" applyNumberFormat="1" applyAlignment="1">
      <alignment horizontal="center"/>
    </xf>
    <xf numFmtId="4" fontId="0" fillId="0" borderId="0" xfId="0" applyNumberFormat="1" applyAlignment="1"/>
    <xf numFmtId="0" fontId="20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2" fillId="33" borderId="0" xfId="0" applyFont="1" applyFill="1" applyAlignment="1">
      <alignment horizontal="center"/>
    </xf>
    <xf numFmtId="0" fontId="0" fillId="33" borderId="0" xfId="0" applyFill="1" applyAlignment="1">
      <alignment horizontal="center"/>
    </xf>
    <xf numFmtId="0" fontId="0" fillId="0" borderId="0" xfId="0" applyAlignment="1">
      <alignment horizontal="right"/>
    </xf>
    <xf numFmtId="0" fontId="23" fillId="0" borderId="0" xfId="0" applyFont="1" applyAlignment="1"/>
    <xf numFmtId="178" fontId="0" fillId="0" borderId="0" xfId="0" applyNumberFormat="1" applyAlignment="1"/>
    <xf numFmtId="0" fontId="20" fillId="0" borderId="0" xfId="0" applyFont="1" applyAlignment="1">
      <alignment horizontal="center" wrapText="1"/>
    </xf>
    <xf numFmtId="0" fontId="19" fillId="0" borderId="0" xfId="0" applyFont="1" applyAlignment="1"/>
    <xf numFmtId="0" fontId="24" fillId="0" borderId="0" xfId="0" applyFont="1" applyAlignment="1">
      <alignment horizontal="center" wrapText="1"/>
    </xf>
    <xf numFmtId="0" fontId="23" fillId="0" borderId="0" xfId="0" applyFont="1" applyAlignment="1">
      <alignment horizontal="center" wrapText="1"/>
    </xf>
    <xf numFmtId="0" fontId="23" fillId="0" borderId="0" xfId="0" applyFont="1">
      <alignment vertical="center"/>
    </xf>
    <xf numFmtId="0" fontId="24" fillId="0" borderId="0" xfId="0" applyFont="1" applyAlignment="1">
      <alignment horizontal="center" vertical="center"/>
    </xf>
    <xf numFmtId="10" fontId="0" fillId="0" borderId="0" xfId="42" applyNumberFormat="1" applyFont="1" applyAlignment="1">
      <alignment horizontal="center"/>
    </xf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2" fillId="0" borderId="0" xfId="0" applyFont="1" applyAlignment="1">
      <alignment horizontal="left" indent="1"/>
    </xf>
    <xf numFmtId="0" fontId="0" fillId="0" borderId="0" xfId="0" applyAlignment="1">
      <alignment horizontal="left"/>
    </xf>
    <xf numFmtId="0" fontId="22" fillId="0" borderId="0" xfId="0" applyFont="1" applyAlignment="1">
      <alignment horizontal="left"/>
    </xf>
    <xf numFmtId="0" fontId="24" fillId="0" borderId="0" xfId="0" applyFont="1" applyAlignment="1"/>
    <xf numFmtId="0" fontId="22" fillId="0" borderId="0" xfId="0" applyFont="1" applyAlignment="1">
      <alignment horizontal="center" wrapText="1"/>
    </xf>
    <xf numFmtId="180" fontId="0" fillId="0" borderId="0" xfId="0" applyNumberFormat="1" applyAlignment="1"/>
    <xf numFmtId="0" fontId="0" fillId="0" borderId="0" xfId="0" applyAlignment="1">
      <alignment horizontal="center" vertical="center"/>
    </xf>
    <xf numFmtId="0" fontId="24" fillId="0" borderId="0" xfId="0" applyFont="1" applyAlignment="1">
      <alignment horizontal="center" vertical="center"/>
    </xf>
    <xf numFmtId="2" fontId="0" fillId="0" borderId="0" xfId="0" applyNumberFormat="1" applyAlignment="1"/>
    <xf numFmtId="9" fontId="0" fillId="0" borderId="0" xfId="0" applyNumberFormat="1" applyAlignmen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181" fontId="0" fillId="0" borderId="0" xfId="0" applyNumberFormat="1" applyAlignment="1">
      <alignment horizontal="center"/>
    </xf>
    <xf numFmtId="0" fontId="28" fillId="0" borderId="0" xfId="0" applyFont="1" applyAlignment="1"/>
    <xf numFmtId="0" fontId="0" fillId="0" borderId="0" xfId="0" quotePrefix="1" applyAlignment="1"/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百分比" xfId="42" builtinId="5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GOOG(y</a:t>
            </a:r>
            <a:r>
              <a:rPr lang="zh-CN" altLang="en-US"/>
              <a:t>轴</a:t>
            </a:r>
            <a:r>
              <a:rPr lang="en-US" altLang="zh-CN"/>
              <a:t>)</a:t>
            </a:r>
            <a:r>
              <a:rPr lang="zh-CN" altLang="en-US"/>
              <a:t>和</a:t>
            </a:r>
            <a:r>
              <a:rPr lang="en-US" altLang="zh-CN"/>
              <a:t>AAPL(x</a:t>
            </a:r>
            <a:r>
              <a:rPr lang="zh-CN" altLang="en-US"/>
              <a:t>轴</a:t>
            </a:r>
            <a:r>
              <a:rPr lang="en-US" altLang="zh-CN"/>
              <a:t>)</a:t>
            </a:r>
            <a:r>
              <a:rPr lang="zh-CN" altLang="en-US"/>
              <a:t>的收益</a:t>
            </a:r>
            <a:endParaRPr lang="en-US" altLang="zh-CN"/>
          </a:p>
          <a:p>
            <a:pPr>
              <a:defRPr/>
            </a:pPr>
            <a:r>
              <a:rPr lang="zh-CN" altLang="en-US"/>
              <a:t>注意</a:t>
            </a:r>
            <a:r>
              <a:rPr lang="en-US" altLang="zh-CN"/>
              <a:t>R</a:t>
            </a:r>
            <a:r>
              <a:rPr lang="en-US" altLang="zh-CN" baseline="30000"/>
              <a:t>2</a:t>
            </a:r>
            <a:r>
              <a:rPr lang="en-US" altLang="zh-CN"/>
              <a:t>=</a:t>
            </a:r>
            <a:r>
              <a:rPr lang="zh-CN" altLang="en-US"/>
              <a:t>相关系数</a:t>
            </a:r>
            <a:r>
              <a:rPr lang="en-US" altLang="zh-CN" baseline="30000"/>
              <a:t>2</a:t>
            </a:r>
            <a:endParaRPr lang="zh-CN" altLang="en-US" baseline="30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 cmpd="sng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16823798910299"/>
                  <c:y val="0.201776679927530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Sheet3!$E$4:$E$63</c:f>
              <c:numCache>
                <c:formatCode>0.0000</c:formatCode>
                <c:ptCount val="60"/>
                <c:pt idx="0">
                  <c:v>5.0540690637919918E-2</c:v>
                </c:pt>
                <c:pt idx="1">
                  <c:v>2.3651289615572939E-2</c:v>
                </c:pt>
                <c:pt idx="2">
                  <c:v>7.6686661936053752E-2</c:v>
                </c:pt>
                <c:pt idx="3">
                  <c:v>0.187163236063635</c:v>
                </c:pt>
                <c:pt idx="4">
                  <c:v>-6.763866673091809E-2</c:v>
                </c:pt>
                <c:pt idx="5">
                  <c:v>5.7363705827523058E-2</c:v>
                </c:pt>
                <c:pt idx="6">
                  <c:v>-0.40682562902131408</c:v>
                </c:pt>
                <c:pt idx="7">
                  <c:v>-0.10555670673724302</c:v>
                </c:pt>
                <c:pt idx="8">
                  <c:v>0.11176877531301349</c:v>
                </c:pt>
                <c:pt idx="9">
                  <c:v>0.16634033101527923</c:v>
                </c:pt>
                <c:pt idx="10">
                  <c:v>5.5562951148187177E-2</c:v>
                </c:pt>
                <c:pt idx="11">
                  <c:v>-0.14589084537438576</c:v>
                </c:pt>
                <c:pt idx="12">
                  <c:v>-7.8127926163928579E-2</c:v>
                </c:pt>
                <c:pt idx="13">
                  <c:v>3.8347679570054118E-2</c:v>
                </c:pt>
                <c:pt idx="14">
                  <c:v>-0.42591090182388225</c:v>
                </c:pt>
                <c:pt idx="15">
                  <c:v>-8.0976364646153542E-2</c:v>
                </c:pt>
                <c:pt idx="16">
                  <c:v>-0.17537544639021377</c:v>
                </c:pt>
                <c:pt idx="17">
                  <c:v>-0.10837688174114649</c:v>
                </c:pt>
                <c:pt idx="18">
                  <c:v>2.84000879448729E-2</c:v>
                </c:pt>
                <c:pt idx="19">
                  <c:v>-3.5232144255519647E-2</c:v>
                </c:pt>
                <c:pt idx="20">
                  <c:v>0.1368965556575098</c:v>
                </c:pt>
                <c:pt idx="21">
                  <c:v>0.1537366994845801</c:v>
                </c:pt>
                <c:pt idx="22">
                  <c:v>5.0232525129104512E-2</c:v>
                </c:pt>
                <c:pt idx="23">
                  <c:v>2.1501265447521983E-2</c:v>
                </c:pt>
                <c:pt idx="24">
                  <c:v>0.11119679471324123</c:v>
                </c:pt>
                <c:pt idx="25">
                  <c:v>2.9806823779629128E-3</c:v>
                </c:pt>
                <c:pt idx="26">
                  <c:v>7.094019541005428E-2</c:v>
                </c:pt>
                <c:pt idx="27">
                  <c:v>-9.2404580916717639E-3</c:v>
                </c:pt>
                <c:pt idx="28">
                  <c:v>3.2676722996589948E-2</c:v>
                </c:pt>
                <c:pt idx="29">
                  <c:v>2.6617892558474049E-2</c:v>
                </c:pt>
                <c:pt idx="30">
                  <c:v>-0.11886240538229065</c:v>
                </c:pt>
                <c:pt idx="31">
                  <c:v>3.7254241857971292E-2</c:v>
                </c:pt>
                <c:pt idx="32">
                  <c:v>0.11233837831036897</c:v>
                </c:pt>
                <c:pt idx="33">
                  <c:v>7.9187125942376979E-2</c:v>
                </c:pt>
                <c:pt idx="34">
                  <c:v>-4.2348661071269479E-2</c:v>
                </c:pt>
                <c:pt idx="35">
                  <c:v>-4.7139318444031728E-2</c:v>
                </c:pt>
                <c:pt idx="36">
                  <c:v>-3.6064273890597347E-3</c:v>
                </c:pt>
                <c:pt idx="37">
                  <c:v>-8.2668028775077326E-2</c:v>
                </c:pt>
                <c:pt idx="38">
                  <c:v>0.12852815209053875</c:v>
                </c:pt>
                <c:pt idx="39">
                  <c:v>3.2857713179964249E-2</c:v>
                </c:pt>
                <c:pt idx="40">
                  <c:v>7.1387582736582925E-3</c:v>
                </c:pt>
                <c:pt idx="41">
                  <c:v>9.921519044726379E-3</c:v>
                </c:pt>
                <c:pt idx="42">
                  <c:v>2.4561914113588872E-2</c:v>
                </c:pt>
                <c:pt idx="43">
                  <c:v>1.4026630577263124E-2</c:v>
                </c:pt>
                <c:pt idx="44">
                  <c:v>-3.948839208929588E-2</c:v>
                </c:pt>
                <c:pt idx="45">
                  <c:v>-2.1454945484117E-2</c:v>
                </c:pt>
                <c:pt idx="46">
                  <c:v>-3.2683194805825468E-2</c:v>
                </c:pt>
                <c:pt idx="47">
                  <c:v>-6.1677855564798857E-2</c:v>
                </c:pt>
                <c:pt idx="48">
                  <c:v>0.12515568170815666</c:v>
                </c:pt>
                <c:pt idx="49">
                  <c:v>-4.0667608631297918E-2</c:v>
                </c:pt>
                <c:pt idx="50">
                  <c:v>-3.5255296088208765E-2</c:v>
                </c:pt>
                <c:pt idx="51">
                  <c:v>3.3612256629686151E-2</c:v>
                </c:pt>
                <c:pt idx="52">
                  <c:v>-8.3492213214882913E-2</c:v>
                </c:pt>
                <c:pt idx="53">
                  <c:v>3.1850499917370455E-2</c:v>
                </c:pt>
                <c:pt idx="54">
                  <c:v>9.3565284975654806E-2</c:v>
                </c:pt>
                <c:pt idx="55">
                  <c:v>0.1464400573715588</c:v>
                </c:pt>
                <c:pt idx="56">
                  <c:v>7.4009358222701632E-2</c:v>
                </c:pt>
                <c:pt idx="57">
                  <c:v>-5.2405173541980897E-2</c:v>
                </c:pt>
                <c:pt idx="58">
                  <c:v>-3.6852639543043533E-2</c:v>
                </c:pt>
                <c:pt idx="59">
                  <c:v>-1.5298184061178671E-2</c:v>
                </c:pt>
              </c:numCache>
            </c:numRef>
          </c:xVal>
          <c:yVal>
            <c:numRef>
              <c:f>Sheet3!$F$4:$F$63</c:f>
              <c:numCache>
                <c:formatCode>0.0000</c:formatCode>
                <c:ptCount val="60"/>
                <c:pt idx="0">
                  <c:v>0.10985385452996051</c:v>
                </c:pt>
                <c:pt idx="1">
                  <c:v>-7.2305319422905856E-2</c:v>
                </c:pt>
                <c:pt idx="2">
                  <c:v>-8.8984371534739856E-3</c:v>
                </c:pt>
                <c:pt idx="3">
                  <c:v>-0.13791566224511817</c:v>
                </c:pt>
                <c:pt idx="4">
                  <c:v>5.152767363122155E-2</c:v>
                </c:pt>
                <c:pt idx="5">
                  <c:v>0.11214238440895437</c:v>
                </c:pt>
                <c:pt idx="6">
                  <c:v>-0.17334654334497776</c:v>
                </c:pt>
                <c:pt idx="7">
                  <c:v>4.6165764969869037E-2</c:v>
                </c:pt>
                <c:pt idx="8">
                  <c:v>3.0533717387032637E-2</c:v>
                </c:pt>
                <c:pt idx="9">
                  <c:v>7.7909726349825931E-2</c:v>
                </c:pt>
                <c:pt idx="10">
                  <c:v>4.6828276282732693E-2</c:v>
                </c:pt>
                <c:pt idx="11">
                  <c:v>-1.9060874169893497E-2</c:v>
                </c:pt>
                <c:pt idx="12">
                  <c:v>-8.2737600292534432E-3</c:v>
                </c:pt>
                <c:pt idx="13">
                  <c:v>-6.4155335369394939E-2</c:v>
                </c:pt>
                <c:pt idx="14">
                  <c:v>0.10168653617201678</c:v>
                </c:pt>
                <c:pt idx="15">
                  <c:v>-0.15217741369624901</c:v>
                </c:pt>
                <c:pt idx="16">
                  <c:v>-0.15318296503333018</c:v>
                </c:pt>
                <c:pt idx="17">
                  <c:v>7.6974440751514106E-2</c:v>
                </c:pt>
                <c:pt idx="18">
                  <c:v>-8.3450746225540384E-2</c:v>
                </c:pt>
                <c:pt idx="19">
                  <c:v>8.9912002998476862E-2</c:v>
                </c:pt>
                <c:pt idx="20">
                  <c:v>8.171059296834185E-2</c:v>
                </c:pt>
                <c:pt idx="21">
                  <c:v>7.8267115943503413E-2</c:v>
                </c:pt>
                <c:pt idx="22">
                  <c:v>-7.1323049455492574E-2</c:v>
                </c:pt>
                <c:pt idx="23">
                  <c:v>8.3697249435575362E-3</c:v>
                </c:pt>
                <c:pt idx="24">
                  <c:v>0.15935032908592242</c:v>
                </c:pt>
                <c:pt idx="25">
                  <c:v>-5.9073130881682527E-2</c:v>
                </c:pt>
                <c:pt idx="26">
                  <c:v>-8.1402267518052795E-2</c:v>
                </c:pt>
                <c:pt idx="27">
                  <c:v>-7.5657652756018115E-2</c:v>
                </c:pt>
                <c:pt idx="28">
                  <c:v>-6.8996209266120434E-2</c:v>
                </c:pt>
                <c:pt idx="29">
                  <c:v>-3.8740817428414939E-2</c:v>
                </c:pt>
                <c:pt idx="30">
                  <c:v>-4.7222450490404452E-2</c:v>
                </c:pt>
                <c:pt idx="31">
                  <c:v>-7.968747059441476E-3</c:v>
                </c:pt>
                <c:pt idx="32">
                  <c:v>-4.9872275468061528E-2</c:v>
                </c:pt>
                <c:pt idx="33">
                  <c:v>-0.12653666988080131</c:v>
                </c:pt>
                <c:pt idx="34">
                  <c:v>-2.693166723735042E-2</c:v>
                </c:pt>
                <c:pt idx="35">
                  <c:v>4.0233076933282579E-3</c:v>
                </c:pt>
                <c:pt idx="36">
                  <c:v>-9.3223039309075606E-2</c:v>
                </c:pt>
                <c:pt idx="37">
                  <c:v>-4.6499790038155103E-2</c:v>
                </c:pt>
                <c:pt idx="38">
                  <c:v>0.20671549284602161</c:v>
                </c:pt>
                <c:pt idx="39">
                  <c:v>0.11086593351166731</c:v>
                </c:pt>
                <c:pt idx="40">
                  <c:v>0.14801640728556109</c:v>
                </c:pt>
                <c:pt idx="41">
                  <c:v>2.4753450715760423E-2</c:v>
                </c:pt>
                <c:pt idx="42">
                  <c:v>0.1078465190358369</c:v>
                </c:pt>
                <c:pt idx="43">
                  <c:v>0.10930596340544736</c:v>
                </c:pt>
                <c:pt idx="44">
                  <c:v>-1.7417036955014474E-2</c:v>
                </c:pt>
                <c:pt idx="45">
                  <c:v>-0.26286525436409636</c:v>
                </c:pt>
                <c:pt idx="46">
                  <c:v>6.9824750206747221E-2</c:v>
                </c:pt>
                <c:pt idx="47">
                  <c:v>0.1827727405823997</c:v>
                </c:pt>
                <c:pt idx="48">
                  <c:v>0.20567510530163538</c:v>
                </c:pt>
                <c:pt idx="49">
                  <c:v>4.6226733574608065E-3</c:v>
                </c:pt>
                <c:pt idx="50">
                  <c:v>2.2427568928813108E-2</c:v>
                </c:pt>
                <c:pt idx="51">
                  <c:v>-0.217768382813191</c:v>
                </c:pt>
                <c:pt idx="52">
                  <c:v>-9.3756258868525996E-2</c:v>
                </c:pt>
                <c:pt idx="53">
                  <c:v>-7.8145918300532337E-3</c:v>
                </c:pt>
                <c:pt idx="54">
                  <c:v>2.7023862222648375E-2</c:v>
                </c:pt>
                <c:pt idx="55">
                  <c:v>-4.6161445695995409E-2</c:v>
                </c:pt>
                <c:pt idx="56">
                  <c:v>-5.2327872790351816E-2</c:v>
                </c:pt>
                <c:pt idx="57">
                  <c:v>-2.6019192480496115E-2</c:v>
                </c:pt>
                <c:pt idx="58">
                  <c:v>-1.6766952844050019E-2</c:v>
                </c:pt>
                <c:pt idx="59">
                  <c:v>0.11200589660472561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74-4469-A859-EB894ACC0D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264048"/>
        <c:axId val="63255408"/>
      </c:scatterChart>
      <c:valAx>
        <c:axId val="63264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 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255408"/>
        <c:crosses val="autoZero"/>
        <c:crossBetween val="midCat"/>
      </c:valAx>
      <c:valAx>
        <c:axId val="6325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 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264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投资组合</a:t>
            </a:r>
            <a:r>
              <a:rPr lang="en-US" altLang="zh-CN"/>
              <a:t>E(r</a:t>
            </a:r>
            <a:r>
              <a:rPr lang="en-US" altLang="zh-CN" baseline="-25000"/>
              <a:t>p</a:t>
            </a:r>
            <a:r>
              <a:rPr lang="en-US" altLang="zh-CN"/>
              <a:t>)</a:t>
            </a:r>
            <a:r>
              <a:rPr lang="zh-CN" altLang="en-US"/>
              <a:t>和</a:t>
            </a:r>
            <a:r>
              <a:rPr lang="el-GR" altLang="zh-CN"/>
              <a:t>σ</a:t>
            </a:r>
            <a:r>
              <a:rPr lang="en-US" altLang="zh-CN" baseline="-25000"/>
              <a:t>p</a:t>
            </a:r>
            <a:endParaRPr lang="zh-CN" altLang="en-US" baseline="-25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Sheet5!$B$17:$B$37</c:f>
              <c:numCache>
                <c:formatCode>0.00%</c:formatCode>
                <c:ptCount val="21"/>
                <c:pt idx="0">
                  <c:v>0.15175601686658938</c:v>
                </c:pt>
                <c:pt idx="1">
                  <c:v>0.14039929566985415</c:v>
                </c:pt>
                <c:pt idx="2">
                  <c:v>0.12948949054113562</c:v>
                </c:pt>
                <c:pt idx="3">
                  <c:v>0.11914942913521538</c:v>
                </c:pt>
                <c:pt idx="4">
                  <c:v>0.10954057299706679</c:v>
                </c:pt>
                <c:pt idx="5">
                  <c:v>0.10087209806699204</c:v>
                </c:pt>
                <c:pt idx="6">
                  <c:v>9.3406185935307029E-2</c:v>
                </c:pt>
                <c:pt idx="7">
                  <c:v>8.7451377005502776E-2</c:v>
                </c:pt>
                <c:pt idx="8">
                  <c:v>8.3332247515407548E-2</c:v>
                </c:pt>
                <c:pt idx="9">
                  <c:v>8.1328199158796452E-2</c:v>
                </c:pt>
                <c:pt idx="10">
                  <c:v>8.1595225641514821E-2</c:v>
                </c:pt>
                <c:pt idx="11">
                  <c:v>8.4111700037507939E-2</c:v>
                </c:pt>
                <c:pt idx="12">
                  <c:v>8.8686344414136573E-2</c:v>
                </c:pt>
                <c:pt idx="13">
                  <c:v>9.5022363970378748E-2</c:v>
                </c:pt>
                <c:pt idx="14">
                  <c:v>0.10279457179310859</c:v>
                </c:pt>
                <c:pt idx="15">
                  <c:v>0.11170358406233491</c:v>
                </c:pt>
                <c:pt idx="16">
                  <c:v>0.12149958749414266</c:v>
                </c:pt>
                <c:pt idx="17">
                  <c:v>0.13198523097966561</c:v>
                </c:pt>
                <c:pt idx="18">
                  <c:v>0.1430088983206908</c:v>
                </c:pt>
                <c:pt idx="19">
                  <c:v>0.15445543424455099</c:v>
                </c:pt>
                <c:pt idx="20">
                  <c:v>0.16623750991602676</c:v>
                </c:pt>
              </c:numCache>
            </c:numRef>
          </c:xVal>
          <c:yVal>
            <c:numRef>
              <c:f>Sheet5!$C$17:$C$37</c:f>
              <c:numCache>
                <c:formatCode>0.00%</c:formatCode>
                <c:ptCount val="21"/>
                <c:pt idx="0">
                  <c:v>-1.6686621024713497E-2</c:v>
                </c:pt>
                <c:pt idx="1">
                  <c:v>-1.3834677264199534E-2</c:v>
                </c:pt>
                <c:pt idx="2">
                  <c:v>-1.0982733503685569E-2</c:v>
                </c:pt>
                <c:pt idx="3">
                  <c:v>-8.1307897431716035E-3</c:v>
                </c:pt>
                <c:pt idx="4">
                  <c:v>-5.2788459826576383E-3</c:v>
                </c:pt>
                <c:pt idx="5">
                  <c:v>-2.4269022221436731E-3</c:v>
                </c:pt>
                <c:pt idx="6">
                  <c:v>4.2504153837029206E-4</c:v>
                </c:pt>
                <c:pt idx="7">
                  <c:v>3.2769852988842572E-3</c:v>
                </c:pt>
                <c:pt idx="8">
                  <c:v>6.1289290593982216E-3</c:v>
                </c:pt>
                <c:pt idx="9">
                  <c:v>8.9808728199121876E-3</c:v>
                </c:pt>
                <c:pt idx="10">
                  <c:v>1.1832816580426151E-2</c:v>
                </c:pt>
                <c:pt idx="11">
                  <c:v>1.4684760340940116E-2</c:v>
                </c:pt>
                <c:pt idx="12">
                  <c:v>1.7536704101454078E-2</c:v>
                </c:pt>
                <c:pt idx="13">
                  <c:v>2.0388647861968045E-2</c:v>
                </c:pt>
                <c:pt idx="14">
                  <c:v>2.3240591622482008E-2</c:v>
                </c:pt>
                <c:pt idx="15">
                  <c:v>2.6092535382995972E-2</c:v>
                </c:pt>
                <c:pt idx="16">
                  <c:v>2.8944479143509939E-2</c:v>
                </c:pt>
                <c:pt idx="17">
                  <c:v>3.1796422904023909E-2</c:v>
                </c:pt>
                <c:pt idx="18">
                  <c:v>3.4648366664537869E-2</c:v>
                </c:pt>
                <c:pt idx="19">
                  <c:v>3.7500310425051836E-2</c:v>
                </c:pt>
                <c:pt idx="20">
                  <c:v>4.0352254185565803E-2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27-4830-9301-4FCD275B5E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8857456"/>
        <c:axId val="668854576"/>
      </c:scatterChart>
      <c:valAx>
        <c:axId val="668857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投资组合标准差</a:t>
                </a:r>
                <a:r>
                  <a:rPr lang="el-GR" altLang="zh-CN"/>
                  <a:t>σ</a:t>
                </a:r>
                <a:r>
                  <a:rPr lang="en-US" altLang="zh-CN" baseline="-25000"/>
                  <a:t>p</a:t>
                </a:r>
                <a:endParaRPr lang="zh-CN" altLang="en-US" baseline="-25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8854576"/>
        <c:crosses val="autoZero"/>
        <c:crossBetween val="midCat"/>
      </c:valAx>
      <c:valAx>
        <c:axId val="6688545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投资组合平均收益</a:t>
                </a:r>
                <a:r>
                  <a:rPr lang="en-US" altLang="zh-CN"/>
                  <a:t>E(R</a:t>
                </a:r>
                <a:r>
                  <a:rPr lang="en-US" altLang="zh-CN" baseline="-25000"/>
                  <a:t>P</a:t>
                </a:r>
                <a:r>
                  <a:rPr lang="en-US" altLang="zh-CN"/>
                  <a:t>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8857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资产组合标准差和收益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Sheet6!$B$26:$B$41</c:f>
              <c:numCache>
                <c:formatCode>0.00%</c:formatCode>
                <c:ptCount val="16"/>
                <c:pt idx="0">
                  <c:v>0.6172114710534794</c:v>
                </c:pt>
                <c:pt idx="1">
                  <c:v>0.58150838343054012</c:v>
                </c:pt>
                <c:pt idx="2">
                  <c:v>0.54680709578424458</c:v>
                </c:pt>
                <c:pt idx="3">
                  <c:v>0.51331082201722567</c:v>
                </c:pt>
                <c:pt idx="4">
                  <c:v>0.48127123329781518</c:v>
                </c:pt>
                <c:pt idx="5">
                  <c:v>0.45099889135118726</c:v>
                </c:pt>
                <c:pt idx="6">
                  <c:v>0.42287350354449971</c:v>
                </c:pt>
                <c:pt idx="7">
                  <c:v>0.39735123002200462</c:v>
                </c:pt>
                <c:pt idx="8">
                  <c:v>0.37496399827183408</c:v>
                </c:pt>
                <c:pt idx="9">
                  <c:v>0.35630324163554844</c:v>
                </c:pt>
                <c:pt idx="10">
                  <c:v>0.3419795315512319</c:v>
                </c:pt>
                <c:pt idx="11">
                  <c:v>0.33255375505322443</c:v>
                </c:pt>
                <c:pt idx="12">
                  <c:v>0.3284478649648982</c:v>
                </c:pt>
                <c:pt idx="13">
                  <c:v>0.32986057660775409</c:v>
                </c:pt>
                <c:pt idx="14">
                  <c:v>0.33672243762481885</c:v>
                </c:pt>
                <c:pt idx="15">
                  <c:v>0.34871191548325386</c:v>
                </c:pt>
              </c:numCache>
            </c:numRef>
          </c:xVal>
          <c:yVal>
            <c:numRef>
              <c:f>Sheet6!$C$26:$C$41</c:f>
              <c:numCache>
                <c:formatCode>0.00%</c:formatCode>
                <c:ptCount val="16"/>
                <c:pt idx="0">
                  <c:v>0.13449999999999998</c:v>
                </c:pt>
                <c:pt idx="1">
                  <c:v>0.13159999999999997</c:v>
                </c:pt>
                <c:pt idx="2">
                  <c:v>0.12869999999999998</c:v>
                </c:pt>
                <c:pt idx="3">
                  <c:v>0.1258</c:v>
                </c:pt>
                <c:pt idx="4">
                  <c:v>0.12290000000000001</c:v>
                </c:pt>
                <c:pt idx="5">
                  <c:v>0.12</c:v>
                </c:pt>
                <c:pt idx="6">
                  <c:v>0.1171</c:v>
                </c:pt>
                <c:pt idx="7">
                  <c:v>0.11420000000000001</c:v>
                </c:pt>
                <c:pt idx="8">
                  <c:v>0.1113</c:v>
                </c:pt>
                <c:pt idx="9">
                  <c:v>0.1084</c:v>
                </c:pt>
                <c:pt idx="10">
                  <c:v>0.10550000000000001</c:v>
                </c:pt>
                <c:pt idx="11">
                  <c:v>0.1026</c:v>
                </c:pt>
                <c:pt idx="12">
                  <c:v>9.9700000000000011E-2</c:v>
                </c:pt>
                <c:pt idx="13">
                  <c:v>9.6800000000000011E-2</c:v>
                </c:pt>
                <c:pt idx="14">
                  <c:v>9.3900000000000011E-2</c:v>
                </c:pt>
                <c:pt idx="15">
                  <c:v>9.1000000000000011E-2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28-43DC-8DAD-651BC90E8D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081904"/>
        <c:axId val="215076624"/>
      </c:scatterChart>
      <c:valAx>
        <c:axId val="215081904"/>
        <c:scaling>
          <c:orientation val="minMax"/>
          <c:min val="0.300000000000000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5076624"/>
        <c:crosses val="autoZero"/>
        <c:crossBetween val="midCat"/>
      </c:valAx>
      <c:valAx>
        <c:axId val="215076624"/>
        <c:scaling>
          <c:orientation val="minMax"/>
          <c:min val="7.0000000000000007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5081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30955</xdr:colOff>
      <xdr:row>14</xdr:row>
      <xdr:rowOff>135729</xdr:rowOff>
    </xdr:from>
    <xdr:to>
      <xdr:col>15</xdr:col>
      <xdr:colOff>223838</xdr:colOff>
      <xdr:row>32</xdr:row>
      <xdr:rowOff>33337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5D5B221-F7F0-B836-ED7D-53F572FAE2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1095375</xdr:colOff>
      <xdr:row>16</xdr:row>
      <xdr:rowOff>66675</xdr:rowOff>
    </xdr:from>
    <xdr:to>
      <xdr:col>5</xdr:col>
      <xdr:colOff>23813</xdr:colOff>
      <xdr:row>19</xdr:row>
      <xdr:rowOff>138112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5BCF8FA9-66DF-0F1E-1D8B-015B120117A1}"/>
            </a:ext>
          </a:extLst>
        </xdr:cNvPr>
        <xdr:cNvCxnSpPr/>
      </xdr:nvCxnSpPr>
      <xdr:spPr>
        <a:xfrm flipH="1" flipV="1">
          <a:off x="1095375" y="3343275"/>
          <a:ext cx="3481388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569118</xdr:colOff>
      <xdr:row>14</xdr:row>
      <xdr:rowOff>292894</xdr:rowOff>
    </xdr:from>
    <xdr:to>
      <xdr:col>14</xdr:col>
      <xdr:colOff>607218</xdr:colOff>
      <xdr:row>29</xdr:row>
      <xdr:rowOff>40481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2FDC39D2-0763-58AE-B568-CCE83ACE97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592930</xdr:colOff>
      <xdr:row>23</xdr:row>
      <xdr:rowOff>50006</xdr:rowOff>
    </xdr:from>
    <xdr:to>
      <xdr:col>9</xdr:col>
      <xdr:colOff>416718</xdr:colOff>
      <xdr:row>38</xdr:row>
      <xdr:rowOff>145256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EE04566D-1DD4-4A62-946D-FC193BD34C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ay\Desktop\&#36130;&#21153;&#37329;&#34701;&#24314;&#27169;_excel&amp;vba\&#27599;&#31456;&#27491;&#25991;&#20869;&#23481;&#37197;&#22871;&#25968;&#25454;&#21253;\FM4,%20Chapter%2008.xlsm" TargetMode="External"/><Relationship Id="rId1" Type="http://schemas.openxmlformats.org/officeDocument/2006/relationships/externalLinkPath" Target="/Users/jay/Desktop/&#36130;&#21153;&#37329;&#34701;&#24314;&#27169;_excel&amp;vba/&#27599;&#31456;&#27491;&#25991;&#20869;&#23481;&#37197;&#22871;&#25968;&#25454;&#21253;/FM4,%20Chapter%200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ges 198, 199"/>
      <sheetName val="Pages 198, 199中文"/>
      <sheetName val="Page 200"/>
      <sheetName val="Page 200中文"/>
      <sheetName val="Page 202"/>
      <sheetName val="Page 202中文"/>
      <sheetName val="Page 203"/>
      <sheetName val="Page 203中文"/>
      <sheetName val="Page 204"/>
      <sheetName val="Page 204中文"/>
      <sheetName val="Pages 207-209"/>
      <sheetName val="Pages 207-209中文"/>
      <sheetName val="Page 212"/>
      <sheetName val="Page 212中文"/>
      <sheetName val="Appendix 8.2"/>
      <sheetName val="Appendix 8.2中文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>
        <row r="4">
          <cell r="A4">
            <v>39265</v>
          </cell>
        </row>
        <row r="5">
          <cell r="A5">
            <v>39295</v>
          </cell>
        </row>
        <row r="6">
          <cell r="A6">
            <v>39329</v>
          </cell>
        </row>
        <row r="7">
          <cell r="A7">
            <v>39356</v>
          </cell>
        </row>
        <row r="8">
          <cell r="A8">
            <v>39387</v>
          </cell>
        </row>
        <row r="9">
          <cell r="A9">
            <v>39419</v>
          </cell>
        </row>
        <row r="10">
          <cell r="A10">
            <v>39449</v>
          </cell>
        </row>
        <row r="11">
          <cell r="A11">
            <v>39479</v>
          </cell>
        </row>
        <row r="12">
          <cell r="A12">
            <v>39510</v>
          </cell>
        </row>
        <row r="13">
          <cell r="A13">
            <v>39539</v>
          </cell>
        </row>
        <row r="14">
          <cell r="A14">
            <v>39569</v>
          </cell>
        </row>
        <row r="15">
          <cell r="A15">
            <v>39601</v>
          </cell>
        </row>
        <row r="16">
          <cell r="A16">
            <v>39630</v>
          </cell>
        </row>
        <row r="17">
          <cell r="A17">
            <v>39661</v>
          </cell>
        </row>
        <row r="18">
          <cell r="A18">
            <v>39693</v>
          </cell>
        </row>
        <row r="19">
          <cell r="A19">
            <v>39722</v>
          </cell>
        </row>
        <row r="20">
          <cell r="A20">
            <v>39755</v>
          </cell>
        </row>
        <row r="21">
          <cell r="A21">
            <v>39783</v>
          </cell>
        </row>
        <row r="22">
          <cell r="A22">
            <v>39815</v>
          </cell>
        </row>
        <row r="23">
          <cell r="A23">
            <v>39846</v>
          </cell>
        </row>
        <row r="24">
          <cell r="A24">
            <v>39874</v>
          </cell>
        </row>
        <row r="25">
          <cell r="A25">
            <v>39904</v>
          </cell>
        </row>
        <row r="26">
          <cell r="A26">
            <v>39934</v>
          </cell>
        </row>
        <row r="27">
          <cell r="A27">
            <v>39965</v>
          </cell>
        </row>
        <row r="28">
          <cell r="A28">
            <v>39995</v>
          </cell>
        </row>
        <row r="29">
          <cell r="A29">
            <v>40028</v>
          </cell>
        </row>
        <row r="30">
          <cell r="A30">
            <v>40057</v>
          </cell>
        </row>
        <row r="31">
          <cell r="A31">
            <v>40087</v>
          </cell>
        </row>
        <row r="32">
          <cell r="A32">
            <v>40119</v>
          </cell>
        </row>
        <row r="33">
          <cell r="A33">
            <v>40148</v>
          </cell>
        </row>
        <row r="34">
          <cell r="A34">
            <v>40182</v>
          </cell>
        </row>
        <row r="35">
          <cell r="A35">
            <v>40210</v>
          </cell>
        </row>
        <row r="36">
          <cell r="A36">
            <v>40238</v>
          </cell>
        </row>
        <row r="37">
          <cell r="A37">
            <v>40269</v>
          </cell>
        </row>
        <row r="38">
          <cell r="A38">
            <v>40301</v>
          </cell>
        </row>
        <row r="39">
          <cell r="A39">
            <v>40330</v>
          </cell>
        </row>
        <row r="40">
          <cell r="A40">
            <v>40360</v>
          </cell>
        </row>
        <row r="41">
          <cell r="A41">
            <v>40392</v>
          </cell>
        </row>
        <row r="42">
          <cell r="A42">
            <v>40422</v>
          </cell>
        </row>
        <row r="43">
          <cell r="A43">
            <v>40452</v>
          </cell>
        </row>
        <row r="44">
          <cell r="A44">
            <v>40483</v>
          </cell>
        </row>
        <row r="45">
          <cell r="A45">
            <v>40513</v>
          </cell>
        </row>
        <row r="46">
          <cell r="A46">
            <v>40546</v>
          </cell>
        </row>
        <row r="47">
          <cell r="A47">
            <v>40575</v>
          </cell>
        </row>
        <row r="48">
          <cell r="A48">
            <v>40603</v>
          </cell>
        </row>
        <row r="49">
          <cell r="A49">
            <v>40634</v>
          </cell>
        </row>
        <row r="50">
          <cell r="A50">
            <v>40665</v>
          </cell>
        </row>
        <row r="51">
          <cell r="A51">
            <v>40695</v>
          </cell>
        </row>
        <row r="52">
          <cell r="A52">
            <v>40725</v>
          </cell>
        </row>
        <row r="53">
          <cell r="A53">
            <v>40756</v>
          </cell>
        </row>
        <row r="54">
          <cell r="A54">
            <v>40787</v>
          </cell>
        </row>
        <row r="55">
          <cell r="A55">
            <v>40819</v>
          </cell>
        </row>
        <row r="56">
          <cell r="A56">
            <v>40848</v>
          </cell>
        </row>
        <row r="57">
          <cell r="A57">
            <v>40878</v>
          </cell>
        </row>
        <row r="58">
          <cell r="A58">
            <v>40911</v>
          </cell>
        </row>
        <row r="59">
          <cell r="A59">
            <v>40940</v>
          </cell>
        </row>
        <row r="60">
          <cell r="A60">
            <v>40969</v>
          </cell>
        </row>
        <row r="61">
          <cell r="A61">
            <v>41001</v>
          </cell>
        </row>
        <row r="62">
          <cell r="A62">
            <v>41030</v>
          </cell>
        </row>
        <row r="63">
          <cell r="A63">
            <v>41061</v>
          </cell>
        </row>
      </sheetData>
      <sheetData sheetId="6"/>
      <sheetData sheetId="7" refreshError="1"/>
      <sheetData sheetId="8" refreshError="1"/>
      <sheetData sheetId="9" refreshError="1"/>
      <sheetData sheetId="10" refreshError="1"/>
      <sheetData sheetId="11">
        <row r="26">
          <cell r="B26">
            <v>0.6172114710534794</v>
          </cell>
          <cell r="C26">
            <v>0.13449999999999998</v>
          </cell>
        </row>
        <row r="27">
          <cell r="B27">
            <v>0.58150838343054012</v>
          </cell>
          <cell r="C27">
            <v>0.13159999999999997</v>
          </cell>
        </row>
        <row r="28">
          <cell r="B28">
            <v>0.54680709578424458</v>
          </cell>
          <cell r="C28">
            <v>0.12870000000000001</v>
          </cell>
        </row>
        <row r="29">
          <cell r="B29">
            <v>0.51331082201722567</v>
          </cell>
          <cell r="C29">
            <v>0.1258</v>
          </cell>
        </row>
        <row r="30">
          <cell r="B30">
            <v>0.48127123329781518</v>
          </cell>
          <cell r="C30">
            <v>0.12290000000000001</v>
          </cell>
        </row>
        <row r="31">
          <cell r="B31">
            <v>0.45099889135118726</v>
          </cell>
          <cell r="C31">
            <v>0.12</v>
          </cell>
        </row>
        <row r="32">
          <cell r="B32">
            <v>0.42287350354449971</v>
          </cell>
          <cell r="C32">
            <v>0.1171</v>
          </cell>
        </row>
        <row r="33">
          <cell r="B33">
            <v>0.39735123002200462</v>
          </cell>
          <cell r="C33">
            <v>0.11420000000000001</v>
          </cell>
        </row>
        <row r="34">
          <cell r="B34">
            <v>0.37496399827183408</v>
          </cell>
          <cell r="C34">
            <v>0.1113</v>
          </cell>
        </row>
        <row r="35">
          <cell r="B35">
            <v>0.35630324163554844</v>
          </cell>
          <cell r="C35">
            <v>0.1084</v>
          </cell>
        </row>
        <row r="36">
          <cell r="B36">
            <v>0.3419795315512319</v>
          </cell>
          <cell r="C36">
            <v>0.10550000000000001</v>
          </cell>
        </row>
        <row r="37">
          <cell r="B37">
            <v>0.33255375505322443</v>
          </cell>
          <cell r="C37">
            <v>0.1026</v>
          </cell>
        </row>
        <row r="38">
          <cell r="B38">
            <v>0.3284478649648982</v>
          </cell>
          <cell r="C38">
            <v>9.9700000000000011E-2</v>
          </cell>
        </row>
        <row r="39">
          <cell r="B39">
            <v>0.32986057660775409</v>
          </cell>
          <cell r="C39">
            <v>9.6800000000000011E-2</v>
          </cell>
        </row>
        <row r="40">
          <cell r="B40">
            <v>0.33672243762481885</v>
          </cell>
          <cell r="C40">
            <v>9.3900000000000011E-2</v>
          </cell>
        </row>
        <row r="41">
          <cell r="B41">
            <v>0.34871191548325392</v>
          </cell>
          <cell r="C41">
            <v>9.1000000000000011E-2</v>
          </cell>
        </row>
        <row r="42">
          <cell r="B42">
            <v>0.36532451327552606</v>
          </cell>
          <cell r="C42">
            <v>8.8100000000000012E-2</v>
          </cell>
        </row>
        <row r="43">
          <cell r="B43">
            <v>0.38596372886580937</v>
          </cell>
          <cell r="C43">
            <v>8.5200000000000012E-2</v>
          </cell>
        </row>
        <row r="44">
          <cell r="B44">
            <v>0.41002195063191438</v>
          </cell>
          <cell r="C44">
            <v>8.2300000000000012E-2</v>
          </cell>
        </row>
        <row r="45">
          <cell r="B45">
            <v>0.43693477774148393</v>
          </cell>
          <cell r="C45">
            <v>7.9400000000000026E-2</v>
          </cell>
        </row>
      </sheetData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BA7C7-13A2-44D7-8BB7-BD5E7820D2B0}">
  <dimension ref="A1:G71"/>
  <sheetViews>
    <sheetView workbookViewId="0">
      <selection activeCell="I28" sqref="I28"/>
    </sheetView>
  </sheetViews>
  <sheetFormatPr defaultRowHeight="13.9" x14ac:dyDescent="0.4"/>
  <cols>
    <col min="1" max="1" width="15" customWidth="1"/>
    <col min="2" max="2" width="12.46484375" customWidth="1"/>
    <col min="3" max="3" width="12.86328125" customWidth="1"/>
    <col min="4" max="4" width="12.1328125" customWidth="1"/>
  </cols>
  <sheetData>
    <row r="1" spans="1:7" ht="17.649999999999999" x14ac:dyDescent="0.5">
      <c r="A1" s="1" t="s">
        <v>3</v>
      </c>
      <c r="B1" s="1"/>
      <c r="C1" s="1"/>
      <c r="D1" s="1"/>
      <c r="E1" s="1"/>
      <c r="F1" s="1"/>
    </row>
    <row r="2" spans="1:7" ht="14.25" x14ac:dyDescent="0.4">
      <c r="A2" s="2" t="s">
        <v>4</v>
      </c>
      <c r="B2" s="3">
        <f>AVERAGE(E12:E71)</f>
        <v>2.6092535382995975E-2</v>
      </c>
      <c r="C2" s="3">
        <f>AVERAGE(F12:F71)</f>
        <v>-2.4269022221436731E-3</v>
      </c>
      <c r="D2" s="4" t="str">
        <f ca="1">_xlfn.FORMULATEXT(C2)</f>
        <v>=AVERAGE(F12:F71)</v>
      </c>
      <c r="E2" s="4"/>
      <c r="F2" s="4"/>
    </row>
    <row r="3" spans="1:7" ht="14.25" x14ac:dyDescent="0.4">
      <c r="A3" s="2" t="s">
        <v>5</v>
      </c>
      <c r="B3" s="5">
        <f>_xlfn.VAR.S(E12:E71)</f>
        <v>1.2477690692371124E-2</v>
      </c>
      <c r="C3" s="5">
        <f>_xlfn.VAR.S(F12:F71)</f>
        <v>1.0175180168436861E-2</v>
      </c>
      <c r="D3" s="4" t="str">
        <f t="shared" ref="D3:D9" ca="1" si="0">_xlfn.FORMULATEXT(C3)</f>
        <v>=VAR.S(F12:F71)</v>
      </c>
      <c r="E3" s="4"/>
      <c r="F3" s="4"/>
    </row>
    <row r="4" spans="1:7" ht="14.25" x14ac:dyDescent="0.4">
      <c r="A4" s="2" t="s">
        <v>6</v>
      </c>
      <c r="B4" s="6">
        <f>_xlfn.STDEV.S(E12:E71)</f>
        <v>0.11170358406233492</v>
      </c>
      <c r="C4" s="6">
        <f>_xlfn.STDEV.S(F12:F71)</f>
        <v>0.10087209806699204</v>
      </c>
      <c r="D4" s="4" t="str">
        <f t="shared" ca="1" si="0"/>
        <v>=STDEV.S(F12:F71)</v>
      </c>
      <c r="E4" s="4"/>
      <c r="F4" s="4"/>
    </row>
    <row r="5" spans="1:7" x14ac:dyDescent="0.4">
      <c r="A5" s="4"/>
      <c r="B5" s="6">
        <f>SQRT(B3)</f>
        <v>0.11170358406233492</v>
      </c>
      <c r="C5" s="6">
        <f>SQRT(C3)</f>
        <v>0.10087209806699204</v>
      </c>
      <c r="D5" s="4" t="str">
        <f t="shared" ca="1" si="0"/>
        <v>=SQRT(C3)</v>
      </c>
      <c r="E5" s="4"/>
      <c r="F5" s="4"/>
    </row>
    <row r="6" spans="1:7" ht="14.25" x14ac:dyDescent="0.4">
      <c r="A6" s="2" t="s">
        <v>7</v>
      </c>
      <c r="B6" s="6">
        <f>B2*12</f>
        <v>0.31311042459595173</v>
      </c>
      <c r="C6" s="6">
        <f>C2*12</f>
        <v>-2.9122826665724078E-2</v>
      </c>
      <c r="D6" s="4" t="str">
        <f t="shared" ca="1" si="0"/>
        <v>=C2*12</v>
      </c>
      <c r="E6" s="4"/>
      <c r="F6" s="4"/>
    </row>
    <row r="7" spans="1:7" ht="14.25" x14ac:dyDescent="0.4">
      <c r="A7" s="2" t="s">
        <v>8</v>
      </c>
      <c r="B7" s="5">
        <f>B3*12</f>
        <v>0.14973228830845348</v>
      </c>
      <c r="C7" s="5">
        <f>C3*12</f>
        <v>0.12210216202124233</v>
      </c>
      <c r="D7" s="4" t="str">
        <f t="shared" ca="1" si="0"/>
        <v>=C3*12</v>
      </c>
      <c r="E7" s="4"/>
      <c r="F7" s="4"/>
    </row>
    <row r="8" spans="1:7" ht="14.25" x14ac:dyDescent="0.4">
      <c r="A8" s="2" t="s">
        <v>9</v>
      </c>
      <c r="B8" s="6">
        <f>SQRT(12)*B4</f>
        <v>0.38695256596701033</v>
      </c>
      <c r="C8" s="6">
        <f>SQRT(12)*C4</f>
        <v>0.34943119783620108</v>
      </c>
      <c r="D8" s="4" t="str">
        <f t="shared" ca="1" si="0"/>
        <v>=SQRT(12)*C4</v>
      </c>
      <c r="E8" s="4"/>
      <c r="F8" s="4"/>
    </row>
    <row r="9" spans="1:7" x14ac:dyDescent="0.4">
      <c r="A9" s="4"/>
      <c r="B9" s="6">
        <f>POWER(12,0.5)*B4</f>
        <v>0.38695256596701033</v>
      </c>
      <c r="C9" s="6">
        <f>POWER(12,0.5)*C4</f>
        <v>0.34943119783620108</v>
      </c>
      <c r="D9" s="4" t="str">
        <f t="shared" ca="1" si="0"/>
        <v>=POWER(12,0.5)*C4</v>
      </c>
      <c r="E9" s="4"/>
      <c r="F9" s="4"/>
    </row>
    <row r="10" spans="1:7" ht="14.25" x14ac:dyDescent="0.4">
      <c r="A10" s="7" t="s">
        <v>10</v>
      </c>
      <c r="B10" s="8" t="s">
        <v>11</v>
      </c>
      <c r="C10" s="8" t="s">
        <v>2</v>
      </c>
      <c r="D10" s="8"/>
      <c r="E10" s="8" t="s">
        <v>11</v>
      </c>
      <c r="F10" s="8" t="s">
        <v>2</v>
      </c>
    </row>
    <row r="11" spans="1:7" x14ac:dyDescent="0.4">
      <c r="A11" s="9">
        <v>39234</v>
      </c>
      <c r="B11" s="10">
        <v>122.04</v>
      </c>
      <c r="C11" s="10">
        <v>580.11</v>
      </c>
      <c r="D11" s="4"/>
      <c r="E11" s="4"/>
      <c r="F11" s="4"/>
    </row>
    <row r="12" spans="1:7" x14ac:dyDescent="0.4">
      <c r="A12" s="9">
        <v>39265</v>
      </c>
      <c r="B12" s="10">
        <v>131.76</v>
      </c>
      <c r="C12" s="10">
        <v>645.9</v>
      </c>
      <c r="D12" s="4"/>
      <c r="E12" s="5">
        <f>LN(B12/B11)</f>
        <v>7.6633226020915893E-2</v>
      </c>
      <c r="F12" s="5">
        <f>LN(C12/C11)</f>
        <v>0.10742695230781683</v>
      </c>
      <c r="G12" t="str">
        <f ca="1">_xlfn.FORMULATEXT(F12)</f>
        <v>=LN(C12/C11)</v>
      </c>
    </row>
    <row r="13" spans="1:7" x14ac:dyDescent="0.4">
      <c r="A13" s="9">
        <v>39295</v>
      </c>
      <c r="B13" s="10">
        <v>138.47999999999999</v>
      </c>
      <c r="C13" s="10">
        <v>599.39</v>
      </c>
      <c r="D13" s="4"/>
      <c r="E13" s="5">
        <f t="shared" ref="E13:E71" si="1">LN(B13/B12)</f>
        <v>4.9743824998568914E-2</v>
      </c>
      <c r="F13" s="5">
        <f t="shared" ref="F13:F71" si="2">LN(C13/C12)</f>
        <v>-7.4732221645049529E-2</v>
      </c>
      <c r="G13" t="str">
        <f t="shared" ref="G13:G71" ca="1" si="3">_xlfn.FORMULATEXT(F13)</f>
        <v>=LN(C13/C12)</v>
      </c>
    </row>
    <row r="14" spans="1:7" x14ac:dyDescent="0.4">
      <c r="A14" s="9">
        <v>39329</v>
      </c>
      <c r="B14" s="10">
        <v>153.47</v>
      </c>
      <c r="C14" s="10">
        <v>592.64</v>
      </c>
      <c r="D14" s="4"/>
      <c r="E14" s="5">
        <f t="shared" si="1"/>
        <v>0.10277919731904972</v>
      </c>
      <c r="F14" s="5">
        <f t="shared" si="2"/>
        <v>-1.1325339375617659E-2</v>
      </c>
      <c r="G14" t="str">
        <f t="shared" ca="1" si="3"/>
        <v>=LN(C14/C13)</v>
      </c>
    </row>
    <row r="15" spans="1:7" x14ac:dyDescent="0.4">
      <c r="A15" s="9">
        <v>39356</v>
      </c>
      <c r="B15" s="10">
        <v>189.95</v>
      </c>
      <c r="C15" s="10">
        <v>515.04</v>
      </c>
      <c r="D15" s="4"/>
      <c r="E15" s="5">
        <f t="shared" si="1"/>
        <v>0.21325577144663097</v>
      </c>
      <c r="F15" s="5">
        <f t="shared" si="2"/>
        <v>-0.14034256446726184</v>
      </c>
      <c r="G15" t="str">
        <f t="shared" ca="1" si="3"/>
        <v>=LN(C15/C14)</v>
      </c>
    </row>
    <row r="16" spans="1:7" x14ac:dyDescent="0.4">
      <c r="A16" s="9">
        <v>39387</v>
      </c>
      <c r="B16" s="10">
        <v>182.22</v>
      </c>
      <c r="C16" s="10">
        <v>540.96</v>
      </c>
      <c r="D16" s="4"/>
      <c r="E16" s="5">
        <f t="shared" si="1"/>
        <v>-4.1546131347922108E-2</v>
      </c>
      <c r="F16" s="5">
        <f t="shared" si="2"/>
        <v>4.9100771409077877E-2</v>
      </c>
      <c r="G16" t="str">
        <f t="shared" ca="1" si="3"/>
        <v>=LN(C16/C15)</v>
      </c>
    </row>
    <row r="17" spans="1:7" x14ac:dyDescent="0.4">
      <c r="A17" s="9">
        <v>39419</v>
      </c>
      <c r="B17" s="10">
        <v>198.08</v>
      </c>
      <c r="C17" s="10">
        <v>603.69000000000005</v>
      </c>
      <c r="D17" s="4"/>
      <c r="E17" s="5">
        <f t="shared" si="1"/>
        <v>8.3456241210519033E-2</v>
      </c>
      <c r="F17" s="5">
        <f t="shared" si="2"/>
        <v>0.10971548218681069</v>
      </c>
      <c r="G17" t="str">
        <f t="shared" ca="1" si="3"/>
        <v>=LN(C17/C16)</v>
      </c>
    </row>
    <row r="18" spans="1:7" x14ac:dyDescent="0.4">
      <c r="A18" s="9">
        <v>39449</v>
      </c>
      <c r="B18" s="10">
        <v>135.36000000000001</v>
      </c>
      <c r="C18" s="10">
        <v>506.38</v>
      </c>
      <c r="D18" s="4"/>
      <c r="E18" s="5">
        <f t="shared" si="1"/>
        <v>-0.38073309363831809</v>
      </c>
      <c r="F18" s="5">
        <f t="shared" si="2"/>
        <v>-0.17577344556712143</v>
      </c>
      <c r="G18" t="str">
        <f t="shared" ca="1" si="3"/>
        <v>=LN(C18/C17)</v>
      </c>
    </row>
    <row r="19" spans="1:7" x14ac:dyDescent="0.4">
      <c r="A19" s="9">
        <v>39479</v>
      </c>
      <c r="B19" s="10">
        <v>125.02</v>
      </c>
      <c r="C19" s="10">
        <v>529.02</v>
      </c>
      <c r="D19" s="4"/>
      <c r="E19" s="5">
        <f t="shared" si="1"/>
        <v>-7.9464171354247048E-2</v>
      </c>
      <c r="F19" s="5">
        <f t="shared" si="2"/>
        <v>4.3738862747725364E-2</v>
      </c>
      <c r="G19" t="str">
        <f t="shared" ca="1" si="3"/>
        <v>=LN(C19/C18)</v>
      </c>
    </row>
    <row r="20" spans="1:7" x14ac:dyDescent="0.4">
      <c r="A20" s="9">
        <v>39510</v>
      </c>
      <c r="B20" s="10">
        <v>143.5</v>
      </c>
      <c r="C20" s="10">
        <v>544.1</v>
      </c>
      <c r="D20" s="4"/>
      <c r="E20" s="5">
        <f t="shared" si="1"/>
        <v>0.13786131069600946</v>
      </c>
      <c r="F20" s="5">
        <f t="shared" si="2"/>
        <v>2.8106815164888964E-2</v>
      </c>
      <c r="G20" t="str">
        <f t="shared" ca="1" si="3"/>
        <v>=LN(C20/C19)</v>
      </c>
    </row>
    <row r="21" spans="1:7" x14ac:dyDescent="0.4">
      <c r="A21" s="9">
        <v>39539</v>
      </c>
      <c r="B21" s="10">
        <v>173.95</v>
      </c>
      <c r="C21" s="10">
        <v>586.76</v>
      </c>
      <c r="D21" s="4"/>
      <c r="E21" s="5">
        <f t="shared" si="1"/>
        <v>0.1924328663982752</v>
      </c>
      <c r="F21" s="5">
        <f t="shared" si="2"/>
        <v>7.5482824127682258E-2</v>
      </c>
      <c r="G21" t="str">
        <f t="shared" ca="1" si="3"/>
        <v>=LN(C21/C20)</v>
      </c>
    </row>
    <row r="22" spans="1:7" x14ac:dyDescent="0.4">
      <c r="A22" s="9">
        <v>39569</v>
      </c>
      <c r="B22" s="10">
        <v>188.75</v>
      </c>
      <c r="C22" s="10">
        <v>613.4</v>
      </c>
      <c r="D22" s="4"/>
      <c r="E22" s="5">
        <f t="shared" si="1"/>
        <v>8.1655486531183152E-2</v>
      </c>
      <c r="F22" s="5">
        <f t="shared" si="2"/>
        <v>4.440137406058902E-2</v>
      </c>
      <c r="G22" t="str">
        <f t="shared" ca="1" si="3"/>
        <v>=LN(C22/C21)</v>
      </c>
    </row>
    <row r="23" spans="1:7" x14ac:dyDescent="0.4">
      <c r="A23" s="9">
        <v>39601</v>
      </c>
      <c r="B23" s="10">
        <v>167.44</v>
      </c>
      <c r="C23" s="10">
        <v>600.36</v>
      </c>
      <c r="D23" s="4"/>
      <c r="E23" s="5">
        <f t="shared" si="1"/>
        <v>-0.1197983099913898</v>
      </c>
      <c r="F23" s="5">
        <f t="shared" si="2"/>
        <v>-2.148777639203717E-2</v>
      </c>
      <c r="G23" t="str">
        <f t="shared" ca="1" si="3"/>
        <v>=LN(C23/C22)</v>
      </c>
    </row>
    <row r="24" spans="1:7" x14ac:dyDescent="0.4">
      <c r="A24" s="9">
        <v>39630</v>
      </c>
      <c r="B24" s="10">
        <v>158.94999999999999</v>
      </c>
      <c r="C24" s="10">
        <v>593.97</v>
      </c>
      <c r="D24" s="4"/>
      <c r="E24" s="5">
        <f t="shared" si="1"/>
        <v>-5.2035390780932597E-2</v>
      </c>
      <c r="F24" s="5">
        <f t="shared" si="2"/>
        <v>-1.0700662251397116E-2</v>
      </c>
      <c r="G24" t="str">
        <f t="shared" ca="1" si="3"/>
        <v>=LN(C24/C23)</v>
      </c>
    </row>
    <row r="25" spans="1:7" x14ac:dyDescent="0.4">
      <c r="A25" s="9">
        <v>39661</v>
      </c>
      <c r="B25" s="10">
        <v>169.53</v>
      </c>
      <c r="C25" s="10">
        <v>555.71</v>
      </c>
      <c r="D25" s="4"/>
      <c r="E25" s="5">
        <f t="shared" si="1"/>
        <v>6.4440214953050093E-2</v>
      </c>
      <c r="F25" s="5">
        <f t="shared" si="2"/>
        <v>-6.6582237591538612E-2</v>
      </c>
      <c r="G25" t="str">
        <f t="shared" ca="1" si="3"/>
        <v>=LN(C25/C24)</v>
      </c>
    </row>
    <row r="26" spans="1:7" x14ac:dyDescent="0.4">
      <c r="A26" s="9">
        <v>39693</v>
      </c>
      <c r="B26" s="10">
        <v>113.66</v>
      </c>
      <c r="C26" s="10">
        <v>613.70000000000005</v>
      </c>
      <c r="D26" s="4"/>
      <c r="E26" s="5">
        <f t="shared" si="1"/>
        <v>-0.39981836644088625</v>
      </c>
      <c r="F26" s="5">
        <f t="shared" si="2"/>
        <v>9.9259633949873111E-2</v>
      </c>
      <c r="G26" t="str">
        <f t="shared" ca="1" si="3"/>
        <v>=LN(C26/C25)</v>
      </c>
    </row>
    <row r="27" spans="1:7" x14ac:dyDescent="0.4">
      <c r="A27" s="9">
        <v>39722</v>
      </c>
      <c r="B27" s="10">
        <v>107.59</v>
      </c>
      <c r="C27" s="10">
        <v>525.79</v>
      </c>
      <c r="D27" s="4"/>
      <c r="E27" s="5">
        <f t="shared" si="1"/>
        <v>-5.4883829263157574E-2</v>
      </c>
      <c r="F27" s="5">
        <f t="shared" si="2"/>
        <v>-0.15460431591839269</v>
      </c>
      <c r="G27" t="str">
        <f t="shared" ca="1" si="3"/>
        <v>=LN(C27/C26)</v>
      </c>
    </row>
    <row r="28" spans="1:7" x14ac:dyDescent="0.4">
      <c r="A28" s="9">
        <v>39755</v>
      </c>
      <c r="B28" s="10">
        <v>92.67</v>
      </c>
      <c r="C28" s="10">
        <v>450.02</v>
      </c>
      <c r="D28" s="4"/>
      <c r="E28" s="5">
        <f t="shared" si="1"/>
        <v>-0.1492829110072178</v>
      </c>
      <c r="F28" s="5">
        <f t="shared" si="2"/>
        <v>-0.15560986725547385</v>
      </c>
      <c r="G28" t="str">
        <f t="shared" ca="1" si="3"/>
        <v>=LN(C28/C27)</v>
      </c>
    </row>
    <row r="29" spans="1:7" x14ac:dyDescent="0.4">
      <c r="A29" s="9">
        <v>39783</v>
      </c>
      <c r="B29" s="10">
        <v>85.35</v>
      </c>
      <c r="C29" s="10">
        <v>484.85</v>
      </c>
      <c r="D29" s="4"/>
      <c r="E29" s="5">
        <f t="shared" si="1"/>
        <v>-8.2284346358150504E-2</v>
      </c>
      <c r="F29" s="5">
        <f t="shared" si="2"/>
        <v>7.4547538529370433E-2</v>
      </c>
      <c r="G29" t="str">
        <f t="shared" ca="1" si="3"/>
        <v>=LN(C29/C28)</v>
      </c>
    </row>
    <row r="30" spans="1:7" x14ac:dyDescent="0.4">
      <c r="A30" s="9">
        <v>39815</v>
      </c>
      <c r="B30" s="10">
        <v>90.13</v>
      </c>
      <c r="C30" s="10">
        <v>444.95</v>
      </c>
      <c r="D30" s="4"/>
      <c r="E30" s="5">
        <f t="shared" si="1"/>
        <v>5.4492623327868875E-2</v>
      </c>
      <c r="F30" s="5">
        <f t="shared" si="2"/>
        <v>-8.5877648447684057E-2</v>
      </c>
      <c r="G30" t="str">
        <f t="shared" ca="1" si="3"/>
        <v>=LN(C30/C29)</v>
      </c>
    </row>
    <row r="31" spans="1:7" x14ac:dyDescent="0.4">
      <c r="A31" s="9">
        <v>39846</v>
      </c>
      <c r="B31" s="10">
        <v>89.31</v>
      </c>
      <c r="C31" s="10">
        <v>485.63</v>
      </c>
      <c r="D31" s="4"/>
      <c r="E31" s="5">
        <f t="shared" si="1"/>
        <v>-9.1396088725236701E-3</v>
      </c>
      <c r="F31" s="5">
        <f t="shared" si="2"/>
        <v>8.7485100776333188E-2</v>
      </c>
      <c r="G31" t="str">
        <f t="shared" ca="1" si="3"/>
        <v>=LN(C31/C30)</v>
      </c>
    </row>
    <row r="32" spans="1:7" x14ac:dyDescent="0.4">
      <c r="A32" s="9">
        <v>39874</v>
      </c>
      <c r="B32" s="10">
        <v>105.12</v>
      </c>
      <c r="C32" s="10">
        <v>525.70000000000005</v>
      </c>
      <c r="D32" s="4"/>
      <c r="E32" s="5">
        <f t="shared" si="1"/>
        <v>0.16298909104050577</v>
      </c>
      <c r="F32" s="5">
        <f t="shared" si="2"/>
        <v>7.9283690746198177E-2</v>
      </c>
      <c r="G32" t="str">
        <f t="shared" ca="1" si="3"/>
        <v>=LN(C32/C31)</v>
      </c>
    </row>
    <row r="33" spans="1:7" x14ac:dyDescent="0.4">
      <c r="A33" s="9">
        <v>39904</v>
      </c>
      <c r="B33" s="10">
        <v>125.83</v>
      </c>
      <c r="C33" s="10">
        <v>567.12</v>
      </c>
      <c r="D33" s="4"/>
      <c r="E33" s="5">
        <f t="shared" si="1"/>
        <v>0.17982923486757607</v>
      </c>
      <c r="F33" s="5">
        <f t="shared" si="2"/>
        <v>7.5840213721359739E-2</v>
      </c>
      <c r="G33" t="str">
        <f t="shared" ca="1" si="3"/>
        <v>=LN(C33/C32)</v>
      </c>
    </row>
    <row r="34" spans="1:7" x14ac:dyDescent="0.4">
      <c r="A34" s="9">
        <v>39934</v>
      </c>
      <c r="B34" s="10">
        <v>135.81</v>
      </c>
      <c r="C34" s="10">
        <v>526.79999999999995</v>
      </c>
      <c r="D34" s="4"/>
      <c r="E34" s="5">
        <f t="shared" si="1"/>
        <v>7.6325060512100487E-2</v>
      </c>
      <c r="F34" s="5">
        <f t="shared" si="2"/>
        <v>-7.3749951677636247E-2</v>
      </c>
      <c r="G34" t="str">
        <f t="shared" ca="1" si="3"/>
        <v>=LN(C34/C33)</v>
      </c>
    </row>
    <row r="35" spans="1:7" x14ac:dyDescent="0.4">
      <c r="A35" s="9">
        <v>39965</v>
      </c>
      <c r="B35" s="10">
        <v>142.43</v>
      </c>
      <c r="C35" s="10">
        <v>529.94000000000005</v>
      </c>
      <c r="D35" s="4"/>
      <c r="E35" s="5">
        <f t="shared" si="1"/>
        <v>4.7593800830517959E-2</v>
      </c>
      <c r="F35" s="5">
        <f t="shared" si="2"/>
        <v>5.9428227214138622E-3</v>
      </c>
      <c r="G35" t="str">
        <f t="shared" ca="1" si="3"/>
        <v>=LN(C35/C34)</v>
      </c>
    </row>
    <row r="36" spans="1:7" x14ac:dyDescent="0.4">
      <c r="A36" s="9">
        <v>39995</v>
      </c>
      <c r="B36" s="10">
        <v>163.38999999999999</v>
      </c>
      <c r="C36" s="10">
        <v>619.98</v>
      </c>
      <c r="D36" s="4"/>
      <c r="E36" s="5">
        <f t="shared" si="1"/>
        <v>0.1372893300962372</v>
      </c>
      <c r="F36" s="5">
        <f t="shared" si="2"/>
        <v>0.15692342686377875</v>
      </c>
      <c r="G36" t="str">
        <f t="shared" ca="1" si="3"/>
        <v>=LN(C36/C35)</v>
      </c>
    </row>
    <row r="37" spans="1:7" x14ac:dyDescent="0.4">
      <c r="A37" s="9">
        <v>40028</v>
      </c>
      <c r="B37" s="10">
        <v>168.21</v>
      </c>
      <c r="C37" s="10">
        <v>583</v>
      </c>
      <c r="D37" s="4"/>
      <c r="E37" s="5">
        <f t="shared" si="1"/>
        <v>2.9073217760958888E-2</v>
      </c>
      <c r="F37" s="5">
        <f t="shared" si="2"/>
        <v>-6.15000331038262E-2</v>
      </c>
      <c r="G37" t="str">
        <f t="shared" ca="1" si="3"/>
        <v>=LN(C37/C36)</v>
      </c>
    </row>
    <row r="38" spans="1:7" x14ac:dyDescent="0.4">
      <c r="A38" s="9">
        <v>40057</v>
      </c>
      <c r="B38" s="10">
        <v>185.35</v>
      </c>
      <c r="C38" s="10">
        <v>536.12</v>
      </c>
      <c r="D38" s="4"/>
      <c r="E38" s="5">
        <f t="shared" si="1"/>
        <v>9.7032730793050262E-2</v>
      </c>
      <c r="F38" s="5">
        <f t="shared" si="2"/>
        <v>-8.3829169740196469E-2</v>
      </c>
      <c r="G38" t="str">
        <f t="shared" ca="1" si="3"/>
        <v>=LN(C38/C37)</v>
      </c>
    </row>
    <row r="39" spans="1:7" x14ac:dyDescent="0.4">
      <c r="A39" s="9">
        <v>40087</v>
      </c>
      <c r="B39" s="10">
        <v>188.5</v>
      </c>
      <c r="C39" s="10">
        <v>495.85</v>
      </c>
      <c r="D39" s="4"/>
      <c r="E39" s="5">
        <f t="shared" si="1"/>
        <v>1.6852077291324211E-2</v>
      </c>
      <c r="F39" s="5">
        <f t="shared" si="2"/>
        <v>-7.8084554978161788E-2</v>
      </c>
      <c r="G39" t="str">
        <f t="shared" ca="1" si="3"/>
        <v>=LN(C39/C38)</v>
      </c>
    </row>
    <row r="40" spans="1:7" x14ac:dyDescent="0.4">
      <c r="A40" s="9">
        <v>40119</v>
      </c>
      <c r="B40" s="10">
        <v>199.91</v>
      </c>
      <c r="C40" s="10">
        <v>461.67</v>
      </c>
      <c r="D40" s="4"/>
      <c r="E40" s="5">
        <f t="shared" si="1"/>
        <v>5.8769258379585923E-2</v>
      </c>
      <c r="F40" s="5">
        <f t="shared" si="2"/>
        <v>-7.1423111488264107E-2</v>
      </c>
      <c r="G40" t="str">
        <f t="shared" ca="1" si="3"/>
        <v>=LN(C40/C39)</v>
      </c>
    </row>
    <row r="41" spans="1:7" x14ac:dyDescent="0.4">
      <c r="A41" s="9">
        <v>40148</v>
      </c>
      <c r="B41" s="10">
        <v>210.73</v>
      </c>
      <c r="C41" s="10">
        <v>443.05</v>
      </c>
      <c r="D41" s="4"/>
      <c r="E41" s="5">
        <f t="shared" si="1"/>
        <v>5.2710427941470024E-2</v>
      </c>
      <c r="F41" s="5">
        <f t="shared" si="2"/>
        <v>-4.1167719650558612E-2</v>
      </c>
      <c r="G41" t="str">
        <f t="shared" ca="1" si="3"/>
        <v>=LN(C41/C40)</v>
      </c>
    </row>
    <row r="42" spans="1:7" x14ac:dyDescent="0.4">
      <c r="A42" s="9">
        <v>40182</v>
      </c>
      <c r="B42" s="10">
        <v>192.06</v>
      </c>
      <c r="C42" s="10">
        <v>421.59</v>
      </c>
      <c r="D42" s="4"/>
      <c r="E42" s="5">
        <f t="shared" si="1"/>
        <v>-9.276986999929468E-2</v>
      </c>
      <c r="F42" s="5">
        <f t="shared" si="2"/>
        <v>-4.9649352712548125E-2</v>
      </c>
      <c r="G42" t="str">
        <f t="shared" ca="1" si="3"/>
        <v>=LN(C42/C41)</v>
      </c>
    </row>
    <row r="43" spans="1:7" x14ac:dyDescent="0.4">
      <c r="A43" s="9">
        <v>40210</v>
      </c>
      <c r="B43" s="10">
        <v>204.62</v>
      </c>
      <c r="C43" s="10">
        <v>417.23</v>
      </c>
      <c r="D43" s="4"/>
      <c r="E43" s="5">
        <f t="shared" si="1"/>
        <v>6.3346777240967267E-2</v>
      </c>
      <c r="F43" s="5">
        <f t="shared" si="2"/>
        <v>-1.0395649281585149E-2</v>
      </c>
      <c r="G43" t="str">
        <f t="shared" ca="1" si="3"/>
        <v>=LN(C43/C42)</v>
      </c>
    </row>
    <row r="44" spans="1:7" x14ac:dyDescent="0.4">
      <c r="A44" s="9">
        <v>40238</v>
      </c>
      <c r="B44" s="10">
        <v>235</v>
      </c>
      <c r="C44" s="10">
        <v>395.97</v>
      </c>
      <c r="D44" s="4"/>
      <c r="E44" s="5">
        <f t="shared" si="1"/>
        <v>0.13843091369336494</v>
      </c>
      <c r="F44" s="5">
        <f t="shared" si="2"/>
        <v>-5.2299177690205201E-2</v>
      </c>
      <c r="G44" t="str">
        <f t="shared" ca="1" si="3"/>
        <v>=LN(C44/C43)</v>
      </c>
    </row>
    <row r="45" spans="1:7" x14ac:dyDescent="0.4">
      <c r="A45" s="9">
        <v>40269</v>
      </c>
      <c r="B45" s="10">
        <v>261.08999999999997</v>
      </c>
      <c r="C45" s="10">
        <v>348.06</v>
      </c>
      <c r="D45" s="4"/>
      <c r="E45" s="5">
        <f t="shared" si="1"/>
        <v>0.10527966132537296</v>
      </c>
      <c r="F45" s="5">
        <f t="shared" si="2"/>
        <v>-0.12896357210294498</v>
      </c>
      <c r="G45" t="str">
        <f t="shared" ca="1" si="3"/>
        <v>=LN(C45/C44)</v>
      </c>
    </row>
    <row r="46" spans="1:7" x14ac:dyDescent="0.4">
      <c r="A46" s="9">
        <v>40301</v>
      </c>
      <c r="B46" s="10">
        <v>256.88</v>
      </c>
      <c r="C46" s="10">
        <v>337.99</v>
      </c>
      <c r="D46" s="4"/>
      <c r="E46" s="5">
        <f t="shared" si="1"/>
        <v>-1.6256125688273504E-2</v>
      </c>
      <c r="F46" s="5">
        <f t="shared" si="2"/>
        <v>-2.9358569459494093E-2</v>
      </c>
      <c r="G46" t="str">
        <f t="shared" ca="1" si="3"/>
        <v>=LN(C46/C45)</v>
      </c>
    </row>
    <row r="47" spans="1:7" x14ac:dyDescent="0.4">
      <c r="A47" s="9">
        <v>40330</v>
      </c>
      <c r="B47" s="10">
        <v>251.53</v>
      </c>
      <c r="C47" s="10">
        <v>338.53</v>
      </c>
      <c r="D47" s="4"/>
      <c r="E47" s="5">
        <f t="shared" si="1"/>
        <v>-2.1046783061035752E-2</v>
      </c>
      <c r="F47" s="5">
        <f t="shared" si="2"/>
        <v>1.596405471184585E-3</v>
      </c>
      <c r="G47" t="str">
        <f t="shared" ca="1" si="3"/>
        <v>=LN(C47/C46)</v>
      </c>
    </row>
    <row r="48" spans="1:7" x14ac:dyDescent="0.4">
      <c r="A48" s="9">
        <v>40360</v>
      </c>
      <c r="B48" s="10">
        <v>257.25</v>
      </c>
      <c r="C48" s="10">
        <v>307.64999999999998</v>
      </c>
      <c r="D48" s="4"/>
      <c r="E48" s="5">
        <f t="shared" si="1"/>
        <v>2.2486107993936241E-2</v>
      </c>
      <c r="F48" s="5">
        <f t="shared" si="2"/>
        <v>-9.5649941531219279E-2</v>
      </c>
      <c r="G48" t="str">
        <f t="shared" ca="1" si="3"/>
        <v>=LN(C48/C47)</v>
      </c>
    </row>
    <row r="49" spans="1:7" x14ac:dyDescent="0.4">
      <c r="A49" s="9">
        <v>40392</v>
      </c>
      <c r="B49" s="10">
        <v>243.1</v>
      </c>
      <c r="C49" s="10">
        <v>292.95999999999998</v>
      </c>
      <c r="D49" s="4"/>
      <c r="E49" s="5">
        <f t="shared" si="1"/>
        <v>-5.6575493392081351E-2</v>
      </c>
      <c r="F49" s="5">
        <f t="shared" si="2"/>
        <v>-4.8926692260298776E-2</v>
      </c>
      <c r="G49" t="str">
        <f t="shared" ca="1" si="3"/>
        <v>=LN(C49/C48)</v>
      </c>
    </row>
    <row r="50" spans="1:7" x14ac:dyDescent="0.4">
      <c r="A50" s="9">
        <v>40422</v>
      </c>
      <c r="B50" s="10">
        <v>283.75</v>
      </c>
      <c r="C50" s="10">
        <v>359.36</v>
      </c>
      <c r="D50" s="4"/>
      <c r="E50" s="5">
        <f t="shared" si="1"/>
        <v>0.15462068747353472</v>
      </c>
      <c r="F50" s="5">
        <f t="shared" si="2"/>
        <v>0.20428859062387794</v>
      </c>
      <c r="G50" t="str">
        <f t="shared" ca="1" si="3"/>
        <v>=LN(C50/C49)</v>
      </c>
    </row>
    <row r="51" spans="1:7" x14ac:dyDescent="0.4">
      <c r="A51" s="9">
        <v>40452</v>
      </c>
      <c r="B51" s="10">
        <v>300.98</v>
      </c>
      <c r="C51" s="10">
        <v>400.52</v>
      </c>
      <c r="D51" s="4"/>
      <c r="E51" s="5">
        <f t="shared" si="1"/>
        <v>5.8950248562960224E-2</v>
      </c>
      <c r="F51" s="5">
        <f t="shared" si="2"/>
        <v>0.10843903128952363</v>
      </c>
      <c r="G51" t="str">
        <f t="shared" ca="1" si="3"/>
        <v>=LN(C51/C50)</v>
      </c>
    </row>
    <row r="52" spans="1:7" x14ac:dyDescent="0.4">
      <c r="A52" s="9">
        <v>40483</v>
      </c>
      <c r="B52" s="10">
        <v>311.14999999999998</v>
      </c>
      <c r="C52" s="10">
        <v>463.29</v>
      </c>
      <c r="D52" s="4"/>
      <c r="E52" s="5">
        <f t="shared" si="1"/>
        <v>3.3231293656654268E-2</v>
      </c>
      <c r="F52" s="5">
        <f t="shared" si="2"/>
        <v>0.14558950506341742</v>
      </c>
      <c r="G52" t="str">
        <f t="shared" ca="1" si="3"/>
        <v>=LN(C52/C51)</v>
      </c>
    </row>
    <row r="53" spans="1:7" x14ac:dyDescent="0.4">
      <c r="A53" s="9">
        <v>40513</v>
      </c>
      <c r="B53" s="10">
        <v>322.56</v>
      </c>
      <c r="C53" s="10">
        <v>473.75</v>
      </c>
      <c r="D53" s="4"/>
      <c r="E53" s="5">
        <f t="shared" si="1"/>
        <v>3.6014054427722354E-2</v>
      </c>
      <c r="F53" s="5">
        <f t="shared" si="2"/>
        <v>2.232654849361675E-2</v>
      </c>
      <c r="G53" t="str">
        <f t="shared" ca="1" si="3"/>
        <v>=LN(C53/C52)</v>
      </c>
    </row>
    <row r="54" spans="1:7" x14ac:dyDescent="0.4">
      <c r="A54" s="9">
        <v>40546</v>
      </c>
      <c r="B54" s="10">
        <v>339.32</v>
      </c>
      <c r="C54" s="10">
        <v>526.41999999999996</v>
      </c>
      <c r="D54" s="4"/>
      <c r="E54" s="5">
        <f t="shared" si="1"/>
        <v>5.0654449496584847E-2</v>
      </c>
      <c r="F54" s="5">
        <f t="shared" si="2"/>
        <v>0.10541961681369323</v>
      </c>
      <c r="G54" t="str">
        <f t="shared" ca="1" si="3"/>
        <v>=LN(C54/C53)</v>
      </c>
    </row>
    <row r="55" spans="1:7" x14ac:dyDescent="0.4">
      <c r="A55" s="9">
        <v>40575</v>
      </c>
      <c r="B55" s="10">
        <v>353.21</v>
      </c>
      <c r="C55" s="10">
        <v>585.79999999999995</v>
      </c>
      <c r="D55" s="4"/>
      <c r="E55" s="5">
        <f t="shared" si="1"/>
        <v>4.01191659602591E-2</v>
      </c>
      <c r="F55" s="5">
        <f t="shared" si="2"/>
        <v>0.10687906118330369</v>
      </c>
      <c r="G55" t="str">
        <f t="shared" ca="1" si="3"/>
        <v>=LN(C55/C54)</v>
      </c>
    </row>
    <row r="56" spans="1:7" x14ac:dyDescent="0.4">
      <c r="A56" s="9">
        <v>40603</v>
      </c>
      <c r="B56" s="10">
        <v>348.51</v>
      </c>
      <c r="C56" s="10">
        <v>574.29</v>
      </c>
      <c r="D56" s="4"/>
      <c r="E56" s="5">
        <f t="shared" si="1"/>
        <v>-1.3395856706299903E-2</v>
      </c>
      <c r="F56" s="5">
        <f t="shared" si="2"/>
        <v>-1.9843939177158147E-2</v>
      </c>
      <c r="G56" t="str">
        <f t="shared" ca="1" si="3"/>
        <v>=LN(C56/C55)</v>
      </c>
    </row>
    <row r="57" spans="1:7" x14ac:dyDescent="0.4">
      <c r="A57" s="9">
        <v>40634</v>
      </c>
      <c r="B57" s="10">
        <v>350.13</v>
      </c>
      <c r="C57" s="10">
        <v>440.47</v>
      </c>
      <c r="D57" s="4"/>
      <c r="E57" s="5">
        <f t="shared" si="1"/>
        <v>4.6375898988789757E-3</v>
      </c>
      <c r="F57" s="5">
        <f t="shared" si="2"/>
        <v>-0.26529215658624006</v>
      </c>
      <c r="G57" t="str">
        <f t="shared" ca="1" si="3"/>
        <v>=LN(C57/C56)</v>
      </c>
    </row>
    <row r="58" spans="1:7" x14ac:dyDescent="0.4">
      <c r="A58" s="9">
        <v>40665</v>
      </c>
      <c r="B58" s="10">
        <v>347.83</v>
      </c>
      <c r="C58" s="10">
        <v>471.18</v>
      </c>
      <c r="D58" s="4"/>
      <c r="E58" s="5">
        <f t="shared" si="1"/>
        <v>-6.5906594228294924E-3</v>
      </c>
      <c r="F58" s="5">
        <f t="shared" si="2"/>
        <v>6.7397847984603548E-2</v>
      </c>
      <c r="G58" t="str">
        <f t="shared" ca="1" si="3"/>
        <v>=LN(C58/C57)</v>
      </c>
    </row>
    <row r="59" spans="1:7" x14ac:dyDescent="0.4">
      <c r="A59" s="9">
        <v>40695</v>
      </c>
      <c r="B59" s="10">
        <v>335.67</v>
      </c>
      <c r="C59" s="10">
        <v>564.29999999999995</v>
      </c>
      <c r="D59" s="4"/>
      <c r="E59" s="5">
        <f t="shared" si="1"/>
        <v>-3.5585320181802882E-2</v>
      </c>
      <c r="F59" s="5">
        <f t="shared" si="2"/>
        <v>0.18034583836025603</v>
      </c>
      <c r="G59" t="str">
        <f t="shared" ca="1" si="3"/>
        <v>=LN(C59/C58)</v>
      </c>
    </row>
    <row r="60" spans="1:7" x14ac:dyDescent="0.4">
      <c r="A60" s="9">
        <v>40725</v>
      </c>
      <c r="B60" s="10">
        <v>390.48</v>
      </c>
      <c r="C60" s="10">
        <v>691.48</v>
      </c>
      <c r="D60" s="4"/>
      <c r="E60" s="5">
        <f t="shared" si="1"/>
        <v>0.15124821709115263</v>
      </c>
      <c r="F60" s="5">
        <f t="shared" si="2"/>
        <v>0.20324820307949171</v>
      </c>
      <c r="G60" t="str">
        <f t="shared" ca="1" si="3"/>
        <v>=LN(C60/C59)</v>
      </c>
    </row>
    <row r="61" spans="1:7" x14ac:dyDescent="0.4">
      <c r="A61" s="9">
        <v>40756</v>
      </c>
      <c r="B61" s="10">
        <v>384.83</v>
      </c>
      <c r="C61" s="10">
        <v>693</v>
      </c>
      <c r="D61" s="4"/>
      <c r="E61" s="5">
        <f t="shared" si="1"/>
        <v>-1.4575073248301941E-2</v>
      </c>
      <c r="F61" s="5">
        <f t="shared" si="2"/>
        <v>2.1957711353171334E-3</v>
      </c>
      <c r="G61" t="str">
        <f t="shared" ca="1" si="3"/>
        <v>=LN(C61/C60)</v>
      </c>
    </row>
    <row r="62" spans="1:7" x14ac:dyDescent="0.4">
      <c r="A62" s="9">
        <v>40787</v>
      </c>
      <c r="B62" s="10">
        <v>381.32</v>
      </c>
      <c r="C62" s="10">
        <v>707</v>
      </c>
      <c r="D62" s="4"/>
      <c r="E62" s="5">
        <f t="shared" si="1"/>
        <v>-9.1627607052127934E-3</v>
      </c>
      <c r="F62" s="5">
        <f t="shared" si="2"/>
        <v>2.0000666706669435E-2</v>
      </c>
      <c r="G62" t="str">
        <f t="shared" ca="1" si="3"/>
        <v>=LN(C62/C61)</v>
      </c>
    </row>
    <row r="63" spans="1:7" x14ac:dyDescent="0.4">
      <c r="A63" s="9">
        <v>40819</v>
      </c>
      <c r="B63" s="10">
        <v>404.78</v>
      </c>
      <c r="C63" s="10">
        <v>567.27</v>
      </c>
      <c r="D63" s="4"/>
      <c r="E63" s="5">
        <f t="shared" si="1"/>
        <v>5.9704792012682126E-2</v>
      </c>
      <c r="F63" s="5">
        <f t="shared" si="2"/>
        <v>-0.22019528503533467</v>
      </c>
      <c r="G63" t="str">
        <f t="shared" ca="1" si="3"/>
        <v>=LN(C63/C62)</v>
      </c>
    </row>
    <row r="64" spans="1:7" x14ac:dyDescent="0.4">
      <c r="A64" s="9">
        <v>40848</v>
      </c>
      <c r="B64" s="10">
        <v>382.2</v>
      </c>
      <c r="C64" s="10">
        <v>515.25</v>
      </c>
      <c r="D64" s="4"/>
      <c r="E64" s="5">
        <f t="shared" si="1"/>
        <v>-5.7399677831886937E-2</v>
      </c>
      <c r="F64" s="5">
        <f t="shared" si="2"/>
        <v>-9.6183161090669669E-2</v>
      </c>
      <c r="G64" t="str">
        <f t="shared" ca="1" si="3"/>
        <v>=LN(C64/C63)</v>
      </c>
    </row>
    <row r="65" spans="1:7" x14ac:dyDescent="0.4">
      <c r="A65" s="9">
        <v>40878</v>
      </c>
      <c r="B65" s="10">
        <v>405</v>
      </c>
      <c r="C65" s="10">
        <v>510</v>
      </c>
      <c r="D65" s="4"/>
      <c r="E65" s="5">
        <f t="shared" si="1"/>
        <v>5.794303530036643E-2</v>
      </c>
      <c r="F65" s="5">
        <f t="shared" si="2"/>
        <v>-1.0241494052196907E-2</v>
      </c>
      <c r="G65" t="str">
        <f t="shared" ca="1" si="3"/>
        <v>=LN(C65/C64)</v>
      </c>
    </row>
    <row r="66" spans="1:7" x14ac:dyDescent="0.4">
      <c r="A66" s="9">
        <v>40911</v>
      </c>
      <c r="B66" s="10">
        <v>456.48</v>
      </c>
      <c r="C66" s="10">
        <v>522.70000000000005</v>
      </c>
      <c r="D66" s="4"/>
      <c r="E66" s="5">
        <f t="shared" si="1"/>
        <v>0.11965782035865079</v>
      </c>
      <c r="F66" s="5">
        <f t="shared" si="2"/>
        <v>2.4596960000504701E-2</v>
      </c>
      <c r="G66" t="str">
        <f t="shared" ca="1" si="3"/>
        <v>=LN(C66/C65)</v>
      </c>
    </row>
    <row r="67" spans="1:7" x14ac:dyDescent="0.4">
      <c r="A67" s="9">
        <v>40940</v>
      </c>
      <c r="B67" s="10">
        <v>542.44000000000005</v>
      </c>
      <c r="C67" s="10">
        <v>497.91</v>
      </c>
      <c r="D67" s="4"/>
      <c r="E67" s="5">
        <f t="shared" si="1"/>
        <v>0.17253259275455476</v>
      </c>
      <c r="F67" s="5">
        <f t="shared" si="2"/>
        <v>-4.8588347918139083E-2</v>
      </c>
      <c r="G67" t="str">
        <f t="shared" ca="1" si="3"/>
        <v>=LN(C67/C66)</v>
      </c>
    </row>
    <row r="68" spans="1:7" x14ac:dyDescent="0.4">
      <c r="A68" s="9">
        <v>40969</v>
      </c>
      <c r="B68" s="10">
        <v>599.54999999999995</v>
      </c>
      <c r="C68" s="10">
        <v>471.38</v>
      </c>
      <c r="D68" s="4"/>
      <c r="E68" s="5">
        <f t="shared" si="1"/>
        <v>0.1001018936056976</v>
      </c>
      <c r="F68" s="5">
        <f t="shared" si="2"/>
        <v>-5.4754775012495489E-2</v>
      </c>
      <c r="G68" t="str">
        <f t="shared" ca="1" si="3"/>
        <v>=LN(C68/C67)</v>
      </c>
    </row>
    <row r="69" spans="1:7" x14ac:dyDescent="0.4">
      <c r="A69" s="9">
        <v>41001</v>
      </c>
      <c r="B69" s="10">
        <v>583.98</v>
      </c>
      <c r="C69" s="10">
        <v>458.16</v>
      </c>
      <c r="D69" s="4"/>
      <c r="E69" s="5">
        <f t="shared" si="1"/>
        <v>-2.6312638158984922E-2</v>
      </c>
      <c r="F69" s="5">
        <f t="shared" si="2"/>
        <v>-2.8446094702639788E-2</v>
      </c>
      <c r="G69" t="str">
        <f t="shared" ca="1" si="3"/>
        <v>=LN(C69/C68)</v>
      </c>
    </row>
    <row r="70" spans="1:7" x14ac:dyDescent="0.4">
      <c r="A70" s="9">
        <v>41030</v>
      </c>
      <c r="B70" s="10">
        <v>577.73</v>
      </c>
      <c r="C70" s="10">
        <v>449.45</v>
      </c>
      <c r="D70" s="4"/>
      <c r="E70" s="5">
        <f t="shared" si="1"/>
        <v>-1.0760104160047555E-2</v>
      </c>
      <c r="F70" s="5">
        <f t="shared" si="2"/>
        <v>-1.9193855066193692E-2</v>
      </c>
      <c r="G70" t="str">
        <f t="shared" ca="1" si="3"/>
        <v>=LN(C70/C69)</v>
      </c>
    </row>
    <row r="71" spans="1:7" x14ac:dyDescent="0.4">
      <c r="A71" s="9">
        <v>41061</v>
      </c>
      <c r="B71" s="10">
        <v>584</v>
      </c>
      <c r="C71" s="10">
        <v>501.5</v>
      </c>
      <c r="D71" s="4"/>
      <c r="E71" s="5">
        <f t="shared" si="1"/>
        <v>1.0794351321817304E-2</v>
      </c>
      <c r="F71" s="5">
        <f t="shared" si="2"/>
        <v>0.10957899438258194</v>
      </c>
      <c r="G71" t="str">
        <f t="shared" ca="1" si="3"/>
        <v>=LN(C71/C70)</v>
      </c>
    </row>
  </sheetData>
  <mergeCells count="1">
    <mergeCell ref="A1:F1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35683-15F8-4E8B-A095-043A69C0AA08}">
  <dimension ref="A1:R64"/>
  <sheetViews>
    <sheetView workbookViewId="0">
      <selection activeCell="P22" sqref="P22"/>
    </sheetView>
  </sheetViews>
  <sheetFormatPr defaultRowHeight="13.9" x14ac:dyDescent="0.4"/>
  <cols>
    <col min="10" max="10" width="18" bestFit="1" customWidth="1"/>
    <col min="16" max="16" width="19.59765625" bestFit="1" customWidth="1"/>
  </cols>
  <sheetData>
    <row r="1" spans="1:18" ht="17.649999999999999" x14ac:dyDescent="0.4">
      <c r="A1" s="11" t="s">
        <v>12</v>
      </c>
      <c r="B1" s="12"/>
      <c r="C1" s="12"/>
      <c r="D1" s="12"/>
      <c r="E1" s="12"/>
      <c r="F1" s="12"/>
      <c r="G1" s="12"/>
      <c r="H1" s="12"/>
    </row>
    <row r="2" spans="1:18" ht="14.25" x14ac:dyDescent="0.4">
      <c r="A2" s="4"/>
      <c r="B2" s="13" t="s">
        <v>13</v>
      </c>
      <c r="C2" s="14"/>
      <c r="D2" s="4"/>
      <c r="E2" s="13" t="s">
        <v>14</v>
      </c>
      <c r="F2" s="14"/>
      <c r="G2" s="14"/>
      <c r="H2" s="4"/>
    </row>
    <row r="3" spans="1:18" ht="14.25" x14ac:dyDescent="0.4">
      <c r="A3" s="7" t="s">
        <v>10</v>
      </c>
      <c r="B3" s="8" t="s">
        <v>0</v>
      </c>
      <c r="C3" s="8" t="s">
        <v>2</v>
      </c>
      <c r="D3" s="8"/>
      <c r="E3" s="8" t="s">
        <v>0</v>
      </c>
      <c r="F3" s="8" t="s">
        <v>2</v>
      </c>
      <c r="G3" s="7" t="s">
        <v>15</v>
      </c>
      <c r="H3" s="4"/>
      <c r="K3" t="s">
        <v>20</v>
      </c>
    </row>
    <row r="4" spans="1:18" ht="14.25" x14ac:dyDescent="0.4">
      <c r="A4" s="9">
        <v>39265</v>
      </c>
      <c r="B4" s="3">
        <f>Sheet1!E12</f>
        <v>7.6633226020915893E-2</v>
      </c>
      <c r="C4" s="3">
        <f>Sheet1!F12</f>
        <v>0.10742695230781683</v>
      </c>
      <c r="D4" s="15" t="str">
        <f ca="1">_xlfn.FORMULATEXT(E4)</f>
        <v>=B4-$L$4</v>
      </c>
      <c r="E4" s="5">
        <f>B4-$L$4</f>
        <v>5.0540690637919918E-2</v>
      </c>
      <c r="F4" s="5">
        <f>C4-$M$4</f>
        <v>0.10985385452996051</v>
      </c>
      <c r="G4" s="5">
        <f>E4*F4</f>
        <v>5.5520896771817912E-3</v>
      </c>
      <c r="H4" s="4" t="str">
        <f ca="1">_xlfn.FORMULATEXT(G4)</f>
        <v>=E4*F4</v>
      </c>
      <c r="I4" s="4">
        <f>AVERAGE(G4:G63)</f>
        <v>1.9559741601658494E-3</v>
      </c>
      <c r="J4" t="str">
        <f ca="1">_xlfn.FORMULATEXT(I4)</f>
        <v>=AVERAGE(G4:G63)</v>
      </c>
      <c r="K4" s="2" t="s">
        <v>16</v>
      </c>
      <c r="L4" s="6">
        <f>AVERAGE(B4:B63)</f>
        <v>2.6092535382995975E-2</v>
      </c>
      <c r="M4" s="6">
        <f>AVERAGE(C4:C63)</f>
        <v>-2.4269022221436731E-3</v>
      </c>
      <c r="N4" s="4" t="str">
        <f ca="1">_xlfn.FORMULATEXT(M4)</f>
        <v>=AVERAGE(C4:C63)</v>
      </c>
      <c r="O4" s="4"/>
      <c r="P4" s="4"/>
      <c r="Q4" s="4"/>
      <c r="R4" s="4"/>
    </row>
    <row r="5" spans="1:18" ht="14.25" x14ac:dyDescent="0.4">
      <c r="A5" s="9">
        <v>39295</v>
      </c>
      <c r="B5" s="3">
        <f>Sheet1!E13</f>
        <v>4.9743824998568914E-2</v>
      </c>
      <c r="C5" s="3">
        <f>Sheet1!F13</f>
        <v>-7.4732221645049529E-2</v>
      </c>
      <c r="D5" s="15" t="str">
        <f ca="1">_xlfn.FORMULATEXT(E5)</f>
        <v>=B5-$L$4</v>
      </c>
      <c r="E5" s="5">
        <f t="shared" ref="E5:E63" si="0">B5-$L$4</f>
        <v>2.3651289615572939E-2</v>
      </c>
      <c r="F5" s="5">
        <f t="shared" ref="F5:F63" si="1">C5-$M$4</f>
        <v>-7.2305319422905856E-2</v>
      </c>
      <c r="G5" s="5">
        <f t="shared" ref="G5:G63" si="2">E5*F5</f>
        <v>-1.7101140504176577E-3</v>
      </c>
      <c r="H5" s="4" t="str">
        <f t="shared" ref="H5:H63" ca="1" si="3">_xlfn.FORMULATEXT(G5)</f>
        <v>=E5*F5</v>
      </c>
      <c r="K5" s="2" t="s">
        <v>17</v>
      </c>
      <c r="L5" s="5">
        <f>_xlfn.VAR.S(B4:B63)</f>
        <v>1.2477690692371124E-2</v>
      </c>
      <c r="M5" s="5">
        <f>_xlfn.VAR.S(C4:C63)</f>
        <v>1.0175180168436861E-2</v>
      </c>
      <c r="N5" s="4" t="str">
        <f t="shared" ref="N5:N13" ca="1" si="4">_xlfn.FORMULATEXT(M5)</f>
        <v>=VAR.S(C4:C63)</v>
      </c>
      <c r="O5" s="4"/>
      <c r="P5" s="16" t="s">
        <v>24</v>
      </c>
      <c r="Q5" s="4">
        <f>_xlfn.COVARIANCE.S(B4:B63,C4:C63)</f>
        <v>1.98912626457544E-3</v>
      </c>
      <c r="R5" s="4"/>
    </row>
    <row r="6" spans="1:18" ht="14.25" x14ac:dyDescent="0.4">
      <c r="A6" s="9">
        <v>39329</v>
      </c>
      <c r="B6" s="3">
        <f>Sheet1!E14</f>
        <v>0.10277919731904972</v>
      </c>
      <c r="C6" s="3">
        <f>Sheet1!F14</f>
        <v>-1.1325339375617659E-2</v>
      </c>
      <c r="D6" s="4"/>
      <c r="E6" s="5">
        <f t="shared" si="0"/>
        <v>7.6686661936053752E-2</v>
      </c>
      <c r="F6" s="5">
        <f t="shared" si="1"/>
        <v>-8.8984371534739856E-3</v>
      </c>
      <c r="G6" s="5">
        <f t="shared" si="2"/>
        <v>-6.8239144174767996E-4</v>
      </c>
      <c r="H6" s="4"/>
      <c r="K6" s="2" t="s">
        <v>18</v>
      </c>
      <c r="L6" s="5">
        <f>_xlfn.STDEV.S(B4:B63)</f>
        <v>0.11170358406233492</v>
      </c>
      <c r="M6" s="5">
        <f>_xlfn.STDEV.S(C4:C63)</f>
        <v>0.10087209806699204</v>
      </c>
      <c r="N6" s="4" t="str">
        <f t="shared" ca="1" si="4"/>
        <v>=STDEV.S(C4:C63)</v>
      </c>
      <c r="O6" s="4"/>
      <c r="P6" s="16" t="s">
        <v>25</v>
      </c>
      <c r="Q6" s="17">
        <f>_xlfn.COVARIANCE.P(B4:B63,C4:C63)</f>
        <v>1.9559741601658494E-3</v>
      </c>
      <c r="R6" s="4"/>
    </row>
    <row r="7" spans="1:18" x14ac:dyDescent="0.4">
      <c r="A7" s="9">
        <v>39356</v>
      </c>
      <c r="B7" s="3">
        <f>Sheet1!E15</f>
        <v>0.21325577144663097</v>
      </c>
      <c r="C7" s="3">
        <f>Sheet1!F15</f>
        <v>-0.14034256446726184</v>
      </c>
      <c r="D7" s="4"/>
      <c r="E7" s="5">
        <f t="shared" si="0"/>
        <v>0.187163236063635</v>
      </c>
      <c r="F7" s="5">
        <f t="shared" si="1"/>
        <v>-0.13791566224511817</v>
      </c>
      <c r="G7" s="5">
        <f t="shared" si="2"/>
        <v>-2.5812741649655604E-2</v>
      </c>
      <c r="H7" s="4"/>
      <c r="K7" s="4"/>
      <c r="L7" s="5">
        <f>SQRT(L5)</f>
        <v>0.11170358406233492</v>
      </c>
      <c r="M7" s="5">
        <f>SQRT(M5)</f>
        <v>0.10087209806699204</v>
      </c>
      <c r="N7" s="4" t="str">
        <f t="shared" ca="1" si="4"/>
        <v>=SQRT(M5)</v>
      </c>
      <c r="O7" s="4"/>
      <c r="P7" s="4"/>
      <c r="Q7" s="17"/>
      <c r="R7" s="4"/>
    </row>
    <row r="8" spans="1:18" ht="14.25" x14ac:dyDescent="0.4">
      <c r="A8" s="9">
        <v>39387</v>
      </c>
      <c r="B8" s="3">
        <f>Sheet1!E16</f>
        <v>-4.1546131347922108E-2</v>
      </c>
      <c r="C8" s="3">
        <f>Sheet1!F16</f>
        <v>4.9100771409077877E-2</v>
      </c>
      <c r="D8" s="4"/>
      <c r="E8" s="5">
        <f t="shared" si="0"/>
        <v>-6.763866673091809E-2</v>
      </c>
      <c r="F8" s="5">
        <f t="shared" si="1"/>
        <v>5.152767363122155E-2</v>
      </c>
      <c r="G8" s="5">
        <f t="shared" si="2"/>
        <v>-3.4852631441617105E-3</v>
      </c>
      <c r="H8" s="4"/>
      <c r="K8" s="2"/>
      <c r="L8" s="4"/>
      <c r="M8" s="4"/>
      <c r="N8" s="4"/>
      <c r="O8" s="4"/>
      <c r="P8" s="4"/>
      <c r="Q8" s="17"/>
      <c r="R8" s="4"/>
    </row>
    <row r="9" spans="1:18" x14ac:dyDescent="0.4">
      <c r="A9" s="9">
        <v>39419</v>
      </c>
      <c r="B9" s="3">
        <f>Sheet1!E17</f>
        <v>8.3456241210519033E-2</v>
      </c>
      <c r="C9" s="3">
        <f>Sheet1!F17</f>
        <v>0.10971548218681069</v>
      </c>
      <c r="D9" s="4"/>
      <c r="E9" s="5">
        <f t="shared" si="0"/>
        <v>5.7363705827523058E-2</v>
      </c>
      <c r="F9" s="5">
        <f t="shared" si="1"/>
        <v>0.11214238440895437</v>
      </c>
      <c r="G9" s="5">
        <f t="shared" si="2"/>
        <v>6.4329027500322662E-3</v>
      </c>
      <c r="H9" s="4"/>
      <c r="K9" s="4"/>
      <c r="L9" s="5"/>
      <c r="M9" s="5"/>
      <c r="N9" s="4"/>
      <c r="O9" s="4"/>
      <c r="P9" s="4"/>
      <c r="Q9" s="17"/>
      <c r="R9" s="4"/>
    </row>
    <row r="10" spans="1:18" ht="14.25" x14ac:dyDescent="0.4">
      <c r="A10" s="9">
        <v>39449</v>
      </c>
      <c r="B10" s="3">
        <f>Sheet1!E18</f>
        <v>-0.38073309363831809</v>
      </c>
      <c r="C10" s="3">
        <f>Sheet1!F18</f>
        <v>-0.17577344556712143</v>
      </c>
      <c r="D10" s="4"/>
      <c r="E10" s="5">
        <f t="shared" si="0"/>
        <v>-0.40682562902131408</v>
      </c>
      <c r="F10" s="5">
        <f t="shared" si="1"/>
        <v>-0.17334654334497776</v>
      </c>
      <c r="G10" s="5">
        <f t="shared" si="2"/>
        <v>7.0521816534991066E-2</v>
      </c>
      <c r="H10" s="4"/>
      <c r="K10" s="2" t="s">
        <v>21</v>
      </c>
      <c r="L10" s="5"/>
      <c r="M10" s="5"/>
      <c r="N10" s="4"/>
      <c r="O10" s="4"/>
      <c r="P10" s="4"/>
      <c r="Q10" s="17"/>
      <c r="R10" s="4"/>
    </row>
    <row r="11" spans="1:18" x14ac:dyDescent="0.4">
      <c r="A11" s="9">
        <v>39479</v>
      </c>
      <c r="B11" s="3">
        <f>Sheet1!E19</f>
        <v>-7.9464171354247048E-2</v>
      </c>
      <c r="C11" s="3">
        <f>Sheet1!F19</f>
        <v>4.3738862747725364E-2</v>
      </c>
      <c r="D11" s="4"/>
      <c r="E11" s="5">
        <f t="shared" si="0"/>
        <v>-0.10555670673724302</v>
      </c>
      <c r="F11" s="5">
        <f t="shared" si="1"/>
        <v>4.6165764969869037E-2</v>
      </c>
      <c r="G11" s="5">
        <f t="shared" si="2"/>
        <v>-4.8731061142249527E-3</v>
      </c>
      <c r="H11" s="4"/>
      <c r="K11" s="4" t="s">
        <v>22</v>
      </c>
      <c r="L11" s="5">
        <f>_xlfn.VAR.P(B4:B63)</f>
        <v>1.2269729180831605E-2</v>
      </c>
      <c r="M11" s="5">
        <f>_xlfn.VAR.P(C4:C63)</f>
        <v>1.0005593832296248E-2</v>
      </c>
      <c r="N11" s="4" t="str">
        <f t="shared" ca="1" si="4"/>
        <v>=VAR.P(C4:C63)</v>
      </c>
      <c r="O11" s="4"/>
      <c r="P11" s="4"/>
      <c r="Q11" s="5"/>
      <c r="R11" s="4"/>
    </row>
    <row r="12" spans="1:18" ht="14.25" x14ac:dyDescent="0.4">
      <c r="A12" s="9">
        <v>39510</v>
      </c>
      <c r="B12" s="3">
        <f>Sheet1!E20</f>
        <v>0.13786131069600946</v>
      </c>
      <c r="C12" s="3">
        <f>Sheet1!F20</f>
        <v>2.8106815164888964E-2</v>
      </c>
      <c r="D12" s="4"/>
      <c r="E12" s="5">
        <f t="shared" si="0"/>
        <v>0.11176877531301349</v>
      </c>
      <c r="F12" s="5">
        <f t="shared" si="1"/>
        <v>3.0533717387032637E-2</v>
      </c>
      <c r="G12" s="5">
        <f t="shared" si="2"/>
        <v>3.4127161981023042E-3</v>
      </c>
      <c r="H12" s="4"/>
      <c r="K12" s="4" t="s">
        <v>23</v>
      </c>
      <c r="L12" s="5">
        <f>_xlfn.STDEV.P(B4:B63)</f>
        <v>0.11076880960284625</v>
      </c>
      <c r="M12" s="5">
        <f>_xlfn.STDEV.P(C4:C63)</f>
        <v>0.10002796525120486</v>
      </c>
      <c r="N12" s="4" t="str">
        <f t="shared" ca="1" si="4"/>
        <v>=STDEV.P(C4:C63)</v>
      </c>
      <c r="O12" s="4"/>
      <c r="P12" s="16" t="s">
        <v>19</v>
      </c>
      <c r="Q12" s="5">
        <f>CORREL(B4:B63,C4:C63)</f>
        <v>0.17653230426640212</v>
      </c>
      <c r="R12" s="4"/>
    </row>
    <row r="13" spans="1:18" x14ac:dyDescent="0.4">
      <c r="A13" s="9">
        <v>39539</v>
      </c>
      <c r="B13" s="3">
        <f>Sheet1!E21</f>
        <v>0.1924328663982752</v>
      </c>
      <c r="C13" s="3">
        <f>Sheet1!F21</f>
        <v>7.5482824127682258E-2</v>
      </c>
      <c r="D13" s="4"/>
      <c r="E13" s="5">
        <f t="shared" si="0"/>
        <v>0.16634033101527923</v>
      </c>
      <c r="F13" s="5">
        <f t="shared" si="1"/>
        <v>7.7909726349825931E-2</v>
      </c>
      <c r="G13" s="5">
        <f t="shared" si="2"/>
        <v>1.2959529670339868E-2</v>
      </c>
      <c r="H13" s="4"/>
      <c r="K13" s="4"/>
      <c r="L13" s="5">
        <f>SQRT(L11)</f>
        <v>0.11076880960284625</v>
      </c>
      <c r="M13" s="5">
        <f>SQRT(M11)</f>
        <v>0.10002796525120486</v>
      </c>
      <c r="N13" s="4" t="str">
        <f t="shared" ca="1" si="4"/>
        <v>=SQRT(M11)</v>
      </c>
      <c r="O13" s="4"/>
      <c r="P13" s="4" t="s">
        <v>26</v>
      </c>
      <c r="Q13" s="5">
        <f>Q5/(L6*M6)</f>
        <v>0.1765323042664021</v>
      </c>
      <c r="R13" s="4"/>
    </row>
    <row r="14" spans="1:18" x14ac:dyDescent="0.4">
      <c r="A14" s="9">
        <v>39569</v>
      </c>
      <c r="B14" s="3">
        <f>Sheet1!E22</f>
        <v>8.1655486531183152E-2</v>
      </c>
      <c r="C14" s="3">
        <f>Sheet1!F22</f>
        <v>4.440137406058902E-2</v>
      </c>
      <c r="D14" s="4"/>
      <c r="E14" s="5">
        <f t="shared" si="0"/>
        <v>5.5562951148187177E-2</v>
      </c>
      <c r="F14" s="5">
        <f t="shared" si="1"/>
        <v>4.6828276282732693E-2</v>
      </c>
      <c r="G14" s="5">
        <f t="shared" si="2"/>
        <v>2.6019172274512887E-3</v>
      </c>
      <c r="H14" s="4"/>
      <c r="K14" s="4"/>
      <c r="L14" s="4"/>
      <c r="M14" s="4"/>
      <c r="N14" s="4"/>
      <c r="O14" s="4"/>
      <c r="P14" s="4" t="s">
        <v>27</v>
      </c>
      <c r="Q14" s="5">
        <f>Q6/(L12*M12)</f>
        <v>0.17653230426640212</v>
      </c>
      <c r="R14" s="4"/>
    </row>
    <row r="15" spans="1:18" x14ac:dyDescent="0.4">
      <c r="A15" s="9">
        <v>39601</v>
      </c>
      <c r="B15" s="3">
        <f>Sheet1!E23</f>
        <v>-0.1197983099913898</v>
      </c>
      <c r="C15" s="3">
        <f>Sheet1!F23</f>
        <v>-2.148777639203717E-2</v>
      </c>
      <c r="D15" s="4"/>
      <c r="E15" s="5">
        <f t="shared" si="0"/>
        <v>-0.14589084537438576</v>
      </c>
      <c r="F15" s="5">
        <f t="shared" si="1"/>
        <v>-1.9060874169893497E-2</v>
      </c>
      <c r="G15" s="5">
        <f t="shared" si="2"/>
        <v>2.7808070462205558E-3</v>
      </c>
      <c r="H15" s="4"/>
      <c r="K15" s="4"/>
      <c r="L15" s="4"/>
      <c r="M15" s="4"/>
      <c r="N15" s="4"/>
      <c r="O15" s="4"/>
      <c r="P15" s="4"/>
      <c r="Q15" s="5"/>
      <c r="R15" s="4"/>
    </row>
    <row r="16" spans="1:18" x14ac:dyDescent="0.4">
      <c r="A16" s="9">
        <v>39630</v>
      </c>
      <c r="B16" s="3">
        <f>Sheet1!E24</f>
        <v>-5.2035390780932597E-2</v>
      </c>
      <c r="C16" s="3">
        <f>Sheet1!F24</f>
        <v>-1.0700662251397116E-2</v>
      </c>
      <c r="D16" s="4"/>
      <c r="E16" s="5">
        <f t="shared" si="0"/>
        <v>-7.8127926163928579E-2</v>
      </c>
      <c r="F16" s="5">
        <f t="shared" si="1"/>
        <v>-8.2737600292534432E-3</v>
      </c>
      <c r="G16" s="5">
        <f t="shared" si="2"/>
        <v>6.4641171266357654E-4</v>
      </c>
      <c r="H16" s="4"/>
      <c r="K16" s="4"/>
      <c r="L16" s="4"/>
      <c r="M16" s="4"/>
      <c r="N16" s="4"/>
      <c r="O16" s="4"/>
      <c r="P16" s="4"/>
      <c r="Q16" s="5"/>
      <c r="R16" s="4"/>
    </row>
    <row r="17" spans="1:8" x14ac:dyDescent="0.4">
      <c r="A17" s="9">
        <v>39661</v>
      </c>
      <c r="B17" s="3">
        <f>Sheet1!E25</f>
        <v>6.4440214953050093E-2</v>
      </c>
      <c r="C17" s="3">
        <f>Sheet1!F25</f>
        <v>-6.6582237591538612E-2</v>
      </c>
      <c r="D17" s="4"/>
      <c r="E17" s="5">
        <f t="shared" si="0"/>
        <v>3.8347679570054118E-2</v>
      </c>
      <c r="F17" s="5">
        <f t="shared" si="1"/>
        <v>-6.4155335369394939E-2</v>
      </c>
      <c r="G17" s="5">
        <f t="shared" si="2"/>
        <v>-2.4602082434549166E-3</v>
      </c>
      <c r="H17" s="4"/>
    </row>
    <row r="18" spans="1:8" x14ac:dyDescent="0.4">
      <c r="A18" s="9">
        <v>39693</v>
      </c>
      <c r="B18" s="3">
        <f>Sheet1!E26</f>
        <v>-0.39981836644088625</v>
      </c>
      <c r="C18" s="3">
        <f>Sheet1!F26</f>
        <v>9.9259633949873111E-2</v>
      </c>
      <c r="D18" s="4"/>
      <c r="E18" s="5">
        <f t="shared" si="0"/>
        <v>-0.42591090182388225</v>
      </c>
      <c r="F18" s="5">
        <f t="shared" si="1"/>
        <v>0.10168653617201678</v>
      </c>
      <c r="G18" s="5">
        <f t="shared" si="2"/>
        <v>-4.3309404324370492E-2</v>
      </c>
      <c r="H18" s="4"/>
    </row>
    <row r="19" spans="1:8" x14ac:dyDescent="0.4">
      <c r="A19" s="9">
        <v>39722</v>
      </c>
      <c r="B19" s="3">
        <f>Sheet1!E27</f>
        <v>-5.4883829263157574E-2</v>
      </c>
      <c r="C19" s="3">
        <f>Sheet1!F27</f>
        <v>-0.15460431591839269</v>
      </c>
      <c r="D19" s="4"/>
      <c r="E19" s="5">
        <f t="shared" si="0"/>
        <v>-8.0976364646153542E-2</v>
      </c>
      <c r="F19" s="5">
        <f t="shared" si="1"/>
        <v>-0.15217741369624901</v>
      </c>
      <c r="G19" s="5">
        <f t="shared" si="2"/>
        <v>1.232277374237602E-2</v>
      </c>
      <c r="H19" s="4"/>
    </row>
    <row r="20" spans="1:8" x14ac:dyDescent="0.4">
      <c r="A20" s="9">
        <v>39755</v>
      </c>
      <c r="B20" s="3">
        <f>Sheet1!E28</f>
        <v>-0.1492829110072178</v>
      </c>
      <c r="C20" s="3">
        <f>Sheet1!F28</f>
        <v>-0.15560986725547385</v>
      </c>
      <c r="D20" s="4"/>
      <c r="E20" s="5">
        <f t="shared" si="0"/>
        <v>-0.17537544639021377</v>
      </c>
      <c r="F20" s="5">
        <f t="shared" si="1"/>
        <v>-0.15318296503333018</v>
      </c>
      <c r="G20" s="5">
        <f t="shared" si="2"/>
        <v>2.6864530872096788E-2</v>
      </c>
      <c r="H20" s="4"/>
    </row>
    <row r="21" spans="1:8" x14ac:dyDescent="0.4">
      <c r="A21" s="9">
        <v>39783</v>
      </c>
      <c r="B21" s="3">
        <f>Sheet1!E29</f>
        <v>-8.2284346358150504E-2</v>
      </c>
      <c r="C21" s="3">
        <f>Sheet1!F29</f>
        <v>7.4547538529370433E-2</v>
      </c>
      <c r="D21" s="4"/>
      <c r="E21" s="5">
        <f t="shared" si="0"/>
        <v>-0.10837688174114649</v>
      </c>
      <c r="F21" s="5">
        <f t="shared" si="1"/>
        <v>7.6974440751514106E-2</v>
      </c>
      <c r="G21" s="5">
        <f t="shared" si="2"/>
        <v>-8.3422498624177305E-3</v>
      </c>
      <c r="H21" s="4"/>
    </row>
    <row r="22" spans="1:8" x14ac:dyDescent="0.4">
      <c r="A22" s="9">
        <v>39815</v>
      </c>
      <c r="B22" s="3">
        <f>Sheet1!E30</f>
        <v>5.4492623327868875E-2</v>
      </c>
      <c r="C22" s="3">
        <f>Sheet1!F30</f>
        <v>-8.5877648447684057E-2</v>
      </c>
      <c r="D22" s="4"/>
      <c r="E22" s="5">
        <f t="shared" si="0"/>
        <v>2.84000879448729E-2</v>
      </c>
      <c r="F22" s="5">
        <f t="shared" si="1"/>
        <v>-8.3450746225540384E-2</v>
      </c>
      <c r="G22" s="5">
        <f t="shared" si="2"/>
        <v>-2.3700085318706173E-3</v>
      </c>
      <c r="H22" s="4"/>
    </row>
    <row r="23" spans="1:8" x14ac:dyDescent="0.4">
      <c r="A23" s="9">
        <v>39846</v>
      </c>
      <c r="B23" s="3">
        <f>Sheet1!E31</f>
        <v>-9.1396088725236701E-3</v>
      </c>
      <c r="C23" s="3">
        <f>Sheet1!F31</f>
        <v>8.7485100776333188E-2</v>
      </c>
      <c r="D23" s="4"/>
      <c r="E23" s="5">
        <f t="shared" si="0"/>
        <v>-3.5232144255519647E-2</v>
      </c>
      <c r="F23" s="5">
        <f t="shared" si="1"/>
        <v>8.9912002998476862E-2</v>
      </c>
      <c r="G23" s="5">
        <f t="shared" si="2"/>
        <v>-3.1677926599450517E-3</v>
      </c>
      <c r="H23" s="4"/>
    </row>
    <row r="24" spans="1:8" x14ac:dyDescent="0.4">
      <c r="A24" s="9">
        <v>39874</v>
      </c>
      <c r="B24" s="3">
        <f>Sheet1!E32</f>
        <v>0.16298909104050577</v>
      </c>
      <c r="C24" s="3">
        <f>Sheet1!F32</f>
        <v>7.9283690746198177E-2</v>
      </c>
      <c r="D24" s="4"/>
      <c r="E24" s="5">
        <f t="shared" si="0"/>
        <v>0.1368965556575098</v>
      </c>
      <c r="F24" s="5">
        <f t="shared" si="1"/>
        <v>8.171059296834185E-2</v>
      </c>
      <c r="G24" s="5">
        <f t="shared" si="2"/>
        <v>1.1185898738098738E-2</v>
      </c>
      <c r="H24" s="4"/>
    </row>
    <row r="25" spans="1:8" x14ac:dyDescent="0.4">
      <c r="A25" s="9">
        <v>39904</v>
      </c>
      <c r="B25" s="3">
        <f>Sheet1!E33</f>
        <v>0.17982923486757607</v>
      </c>
      <c r="C25" s="3">
        <f>Sheet1!F33</f>
        <v>7.5840213721359739E-2</v>
      </c>
      <c r="D25" s="4"/>
      <c r="E25" s="5">
        <f t="shared" si="0"/>
        <v>0.1537366994845801</v>
      </c>
      <c r="F25" s="5">
        <f t="shared" si="1"/>
        <v>7.8267115943503413E-2</v>
      </c>
      <c r="G25" s="5">
        <f t="shared" si="2"/>
        <v>1.2032528083331172E-2</v>
      </c>
      <c r="H25" s="4"/>
    </row>
    <row r="26" spans="1:8" x14ac:dyDescent="0.4">
      <c r="A26" s="9">
        <v>39934</v>
      </c>
      <c r="B26" s="3">
        <f>Sheet1!E34</f>
        <v>7.6325060512100487E-2</v>
      </c>
      <c r="C26" s="3">
        <f>Sheet1!F34</f>
        <v>-7.3749951677636247E-2</v>
      </c>
      <c r="D26" s="4"/>
      <c r="E26" s="5">
        <f t="shared" si="0"/>
        <v>5.0232525129104512E-2</v>
      </c>
      <c r="F26" s="5">
        <f t="shared" si="1"/>
        <v>-7.1323049455492574E-2</v>
      </c>
      <c r="G26" s="5">
        <f t="shared" si="2"/>
        <v>-3.5827368740573946E-3</v>
      </c>
      <c r="H26" s="4"/>
    </row>
    <row r="27" spans="1:8" x14ac:dyDescent="0.4">
      <c r="A27" s="9">
        <v>39965</v>
      </c>
      <c r="B27" s="3">
        <f>Sheet1!E35</f>
        <v>4.7593800830517959E-2</v>
      </c>
      <c r="C27" s="3">
        <f>Sheet1!F35</f>
        <v>5.9428227214138622E-3</v>
      </c>
      <c r="D27" s="4"/>
      <c r="E27" s="5">
        <f t="shared" si="0"/>
        <v>2.1501265447521983E-2</v>
      </c>
      <c r="F27" s="5">
        <f t="shared" si="1"/>
        <v>8.3697249435575362E-3</v>
      </c>
      <c r="G27" s="5">
        <f t="shared" si="2"/>
        <v>1.7995967773417652E-4</v>
      </c>
      <c r="H27" s="4"/>
    </row>
    <row r="28" spans="1:8" x14ac:dyDescent="0.4">
      <c r="A28" s="9">
        <v>39995</v>
      </c>
      <c r="B28" s="3">
        <f>Sheet1!E36</f>
        <v>0.1372893300962372</v>
      </c>
      <c r="C28" s="3">
        <f>Sheet1!F36</f>
        <v>0.15692342686377875</v>
      </c>
      <c r="D28" s="4"/>
      <c r="E28" s="5">
        <f t="shared" si="0"/>
        <v>0.11119679471324123</v>
      </c>
      <c r="F28" s="5">
        <f t="shared" si="1"/>
        <v>0.15935032908592242</v>
      </c>
      <c r="G28" s="5">
        <f t="shared" si="2"/>
        <v>1.7719245830854748E-2</v>
      </c>
      <c r="H28" s="4"/>
    </row>
    <row r="29" spans="1:8" x14ac:dyDescent="0.4">
      <c r="A29" s="9">
        <v>40028</v>
      </c>
      <c r="B29" s="3">
        <f>Sheet1!E37</f>
        <v>2.9073217760958888E-2</v>
      </c>
      <c r="C29" s="3">
        <f>Sheet1!F37</f>
        <v>-6.15000331038262E-2</v>
      </c>
      <c r="D29" s="4"/>
      <c r="E29" s="5">
        <f t="shared" si="0"/>
        <v>2.9806823779629128E-3</v>
      </c>
      <c r="F29" s="5">
        <f t="shared" si="1"/>
        <v>-5.9073130881682527E-2</v>
      </c>
      <c r="G29" s="5">
        <f t="shared" si="2"/>
        <v>-1.7607824023012787E-4</v>
      </c>
      <c r="H29" s="4"/>
    </row>
    <row r="30" spans="1:8" x14ac:dyDescent="0.4">
      <c r="A30" s="9">
        <v>40057</v>
      </c>
      <c r="B30" s="3">
        <f>Sheet1!E38</f>
        <v>9.7032730793050262E-2</v>
      </c>
      <c r="C30" s="3">
        <f>Sheet1!F38</f>
        <v>-8.3829169740196469E-2</v>
      </c>
      <c r="D30" s="4"/>
      <c r="E30" s="5">
        <f t="shared" si="0"/>
        <v>7.094019541005428E-2</v>
      </c>
      <c r="F30" s="5">
        <f t="shared" si="1"/>
        <v>-8.1402267518052795E-2</v>
      </c>
      <c r="G30" s="5">
        <f t="shared" si="2"/>
        <v>-5.7746927645521799E-3</v>
      </c>
      <c r="H30" s="4"/>
    </row>
    <row r="31" spans="1:8" x14ac:dyDescent="0.4">
      <c r="A31" s="9">
        <v>40087</v>
      </c>
      <c r="B31" s="3">
        <f>Sheet1!E39</f>
        <v>1.6852077291324211E-2</v>
      </c>
      <c r="C31" s="3">
        <f>Sheet1!F39</f>
        <v>-7.8084554978161788E-2</v>
      </c>
      <c r="D31" s="4"/>
      <c r="E31" s="5">
        <f t="shared" si="0"/>
        <v>-9.2404580916717639E-3</v>
      </c>
      <c r="F31" s="5">
        <f t="shared" si="1"/>
        <v>-7.5657652756018115E-2</v>
      </c>
      <c r="G31" s="5">
        <f t="shared" si="2"/>
        <v>6.9911136960624013E-4</v>
      </c>
      <c r="H31" s="4"/>
    </row>
    <row r="32" spans="1:8" x14ac:dyDescent="0.4">
      <c r="A32" s="9">
        <v>40119</v>
      </c>
      <c r="B32" s="3">
        <f>Sheet1!E40</f>
        <v>5.8769258379585923E-2</v>
      </c>
      <c r="C32" s="3">
        <f>Sheet1!F40</f>
        <v>-7.1423111488264107E-2</v>
      </c>
      <c r="D32" s="4"/>
      <c r="E32" s="5">
        <f t="shared" si="0"/>
        <v>3.2676722996589948E-2</v>
      </c>
      <c r="F32" s="5">
        <f t="shared" si="1"/>
        <v>-6.8996209266120434E-2</v>
      </c>
      <c r="G32" s="5">
        <f t="shared" si="2"/>
        <v>-2.2545700180037699E-3</v>
      </c>
      <c r="H32" s="4"/>
    </row>
    <row r="33" spans="1:8" x14ac:dyDescent="0.4">
      <c r="A33" s="9">
        <v>40148</v>
      </c>
      <c r="B33" s="3">
        <f>Sheet1!E41</f>
        <v>5.2710427941470024E-2</v>
      </c>
      <c r="C33" s="3">
        <f>Sheet1!F41</f>
        <v>-4.1167719650558612E-2</v>
      </c>
      <c r="D33" s="4"/>
      <c r="E33" s="5">
        <f t="shared" si="0"/>
        <v>2.6617892558474049E-2</v>
      </c>
      <c r="F33" s="5">
        <f t="shared" si="1"/>
        <v>-3.8740817428414939E-2</v>
      </c>
      <c r="G33" s="5">
        <f t="shared" si="2"/>
        <v>-1.0311989159370078E-3</v>
      </c>
      <c r="H33" s="4"/>
    </row>
    <row r="34" spans="1:8" x14ac:dyDescent="0.4">
      <c r="A34" s="9">
        <v>40182</v>
      </c>
      <c r="B34" s="3">
        <f>Sheet1!E42</f>
        <v>-9.276986999929468E-2</v>
      </c>
      <c r="C34" s="3">
        <f>Sheet1!F42</f>
        <v>-4.9649352712548125E-2</v>
      </c>
      <c r="D34" s="4"/>
      <c r="E34" s="5">
        <f t="shared" si="0"/>
        <v>-0.11886240538229065</v>
      </c>
      <c r="F34" s="5">
        <f t="shared" si="1"/>
        <v>-4.7222450490404452E-2</v>
      </c>
      <c r="G34" s="5">
        <f t="shared" si="2"/>
        <v>5.6129740533356039E-3</v>
      </c>
      <c r="H34" s="4"/>
    </row>
    <row r="35" spans="1:8" x14ac:dyDescent="0.4">
      <c r="A35" s="9">
        <v>40210</v>
      </c>
      <c r="B35" s="3">
        <f>Sheet1!E43</f>
        <v>6.3346777240967267E-2</v>
      </c>
      <c r="C35" s="3">
        <f>Sheet1!F43</f>
        <v>-1.0395649281585149E-2</v>
      </c>
      <c r="D35" s="4"/>
      <c r="E35" s="5">
        <f t="shared" si="0"/>
        <v>3.7254241857971292E-2</v>
      </c>
      <c r="F35" s="5">
        <f t="shared" si="1"/>
        <v>-7.968747059441476E-3</v>
      </c>
      <c r="G35" s="5">
        <f t="shared" si="2"/>
        <v>-2.9686963025743029E-4</v>
      </c>
      <c r="H35" s="4"/>
    </row>
    <row r="36" spans="1:8" x14ac:dyDescent="0.4">
      <c r="A36" s="9">
        <v>40238</v>
      </c>
      <c r="B36" s="3">
        <f>Sheet1!E44</f>
        <v>0.13843091369336494</v>
      </c>
      <c r="C36" s="3">
        <f>Sheet1!F44</f>
        <v>-5.2299177690205201E-2</v>
      </c>
      <c r="D36" s="4"/>
      <c r="E36" s="5">
        <f t="shared" si="0"/>
        <v>0.11233837831036897</v>
      </c>
      <c r="F36" s="5">
        <f t="shared" si="1"/>
        <v>-4.9872275468061528E-2</v>
      </c>
      <c r="G36" s="5">
        <f t="shared" si="2"/>
        <v>-5.6025705487300296E-3</v>
      </c>
      <c r="H36" s="4"/>
    </row>
    <row r="37" spans="1:8" x14ac:dyDescent="0.4">
      <c r="A37" s="9">
        <v>40269</v>
      </c>
      <c r="B37" s="3">
        <f>Sheet1!E45</f>
        <v>0.10527966132537296</v>
      </c>
      <c r="C37" s="3">
        <f>Sheet1!F45</f>
        <v>-0.12896357210294498</v>
      </c>
      <c r="D37" s="4"/>
      <c r="E37" s="5">
        <f t="shared" si="0"/>
        <v>7.9187125942376979E-2</v>
      </c>
      <c r="F37" s="5">
        <f t="shared" si="1"/>
        <v>-0.12653666988080131</v>
      </c>
      <c r="G37" s="5">
        <f t="shared" si="2"/>
        <v>-1.0020075214179993E-2</v>
      </c>
      <c r="H37" s="4"/>
    </row>
    <row r="38" spans="1:8" x14ac:dyDescent="0.4">
      <c r="A38" s="9">
        <v>40301</v>
      </c>
      <c r="B38" s="3">
        <f>Sheet1!E46</f>
        <v>-1.6256125688273504E-2</v>
      </c>
      <c r="C38" s="3">
        <f>Sheet1!F46</f>
        <v>-2.9358569459494093E-2</v>
      </c>
      <c r="D38" s="4"/>
      <c r="E38" s="5">
        <f t="shared" si="0"/>
        <v>-4.2348661071269479E-2</v>
      </c>
      <c r="F38" s="5">
        <f t="shared" si="1"/>
        <v>-2.693166723735042E-2</v>
      </c>
      <c r="G38" s="5">
        <f t="shared" si="2"/>
        <v>1.1405200479187654E-3</v>
      </c>
      <c r="H38" s="4"/>
    </row>
    <row r="39" spans="1:8" x14ac:dyDescent="0.4">
      <c r="A39" s="9">
        <v>40330</v>
      </c>
      <c r="B39" s="3">
        <f>Sheet1!E47</f>
        <v>-2.1046783061035752E-2</v>
      </c>
      <c r="C39" s="3">
        <f>Sheet1!F47</f>
        <v>1.596405471184585E-3</v>
      </c>
      <c r="D39" s="4"/>
      <c r="E39" s="5">
        <f t="shared" si="0"/>
        <v>-4.7139318444031728E-2</v>
      </c>
      <c r="F39" s="5">
        <f t="shared" si="1"/>
        <v>4.0233076933282579E-3</v>
      </c>
      <c r="G39" s="5">
        <f t="shared" si="2"/>
        <v>-1.8965598255412348E-4</v>
      </c>
      <c r="H39" s="4"/>
    </row>
    <row r="40" spans="1:8" x14ac:dyDescent="0.4">
      <c r="A40" s="9">
        <v>40360</v>
      </c>
      <c r="B40" s="3">
        <f>Sheet1!E48</f>
        <v>2.2486107993936241E-2</v>
      </c>
      <c r="C40" s="3">
        <f>Sheet1!F48</f>
        <v>-9.5649941531219279E-2</v>
      </c>
      <c r="D40" s="4"/>
      <c r="E40" s="5">
        <f t="shared" si="0"/>
        <v>-3.6064273890597347E-3</v>
      </c>
      <c r="F40" s="5">
        <f t="shared" si="1"/>
        <v>-9.3223039309075606E-2</v>
      </c>
      <c r="G40" s="5">
        <f t="shared" si="2"/>
        <v>3.3620212225564253E-4</v>
      </c>
      <c r="H40" s="4"/>
    </row>
    <row r="41" spans="1:8" x14ac:dyDescent="0.4">
      <c r="A41" s="9">
        <v>40392</v>
      </c>
      <c r="B41" s="3">
        <f>Sheet1!E49</f>
        <v>-5.6575493392081351E-2</v>
      </c>
      <c r="C41" s="3">
        <f>Sheet1!F49</f>
        <v>-4.8926692260298776E-2</v>
      </c>
      <c r="D41" s="4"/>
      <c r="E41" s="5">
        <f t="shared" si="0"/>
        <v>-8.2668028775077326E-2</v>
      </c>
      <c r="F41" s="5">
        <f t="shared" si="1"/>
        <v>-4.6499790038155103E-2</v>
      </c>
      <c r="G41" s="5">
        <f t="shared" si="2"/>
        <v>3.84404598090926E-3</v>
      </c>
      <c r="H41" s="4"/>
    </row>
    <row r="42" spans="1:8" x14ac:dyDescent="0.4">
      <c r="A42" s="9">
        <v>40422</v>
      </c>
      <c r="B42" s="3">
        <f>Sheet1!E50</f>
        <v>0.15462068747353472</v>
      </c>
      <c r="C42" s="3">
        <f>Sheet1!F50</f>
        <v>0.20428859062387794</v>
      </c>
      <c r="D42" s="4"/>
      <c r="E42" s="5">
        <f t="shared" si="0"/>
        <v>0.12852815209053875</v>
      </c>
      <c r="F42" s="5">
        <f t="shared" si="1"/>
        <v>0.20671549284602161</v>
      </c>
      <c r="G42" s="5">
        <f t="shared" si="2"/>
        <v>2.656876030398414E-2</v>
      </c>
      <c r="H42" s="4"/>
    </row>
    <row r="43" spans="1:8" x14ac:dyDescent="0.4">
      <c r="A43" s="9">
        <v>40452</v>
      </c>
      <c r="B43" s="3">
        <f>Sheet1!E51</f>
        <v>5.8950248562960224E-2</v>
      </c>
      <c r="C43" s="3">
        <f>Sheet1!F51</f>
        <v>0.10843903128952363</v>
      </c>
      <c r="D43" s="4"/>
      <c r="E43" s="5">
        <f t="shared" si="0"/>
        <v>3.2857713179964249E-2</v>
      </c>
      <c r="F43" s="5">
        <f t="shared" si="1"/>
        <v>0.11086593351166731</v>
      </c>
      <c r="G43" s="5">
        <f t="shared" si="2"/>
        <v>3.6428010447553511E-3</v>
      </c>
      <c r="H43" s="4"/>
    </row>
    <row r="44" spans="1:8" x14ac:dyDescent="0.4">
      <c r="A44" s="9">
        <v>40483</v>
      </c>
      <c r="B44" s="3">
        <f>Sheet1!E52</f>
        <v>3.3231293656654268E-2</v>
      </c>
      <c r="C44" s="3">
        <f>Sheet1!F52</f>
        <v>0.14558950506341742</v>
      </c>
      <c r="D44" s="4"/>
      <c r="E44" s="5">
        <f t="shared" si="0"/>
        <v>7.1387582736582925E-3</v>
      </c>
      <c r="F44" s="5">
        <f t="shared" si="1"/>
        <v>0.14801640728556109</v>
      </c>
      <c r="G44" s="5">
        <f t="shared" si="2"/>
        <v>1.0566533521469748E-3</v>
      </c>
      <c r="H44" s="4"/>
    </row>
    <row r="45" spans="1:8" x14ac:dyDescent="0.4">
      <c r="A45" s="9">
        <v>40513</v>
      </c>
      <c r="B45" s="3">
        <f>Sheet1!E53</f>
        <v>3.6014054427722354E-2</v>
      </c>
      <c r="C45" s="3">
        <f>Sheet1!F53</f>
        <v>2.232654849361675E-2</v>
      </c>
      <c r="D45" s="4"/>
      <c r="E45" s="5">
        <f t="shared" si="0"/>
        <v>9.921519044726379E-3</v>
      </c>
      <c r="F45" s="5">
        <f t="shared" si="1"/>
        <v>2.4753450715760423E-2</v>
      </c>
      <c r="G45" s="5">
        <f t="shared" si="2"/>
        <v>2.4559183269911287E-4</v>
      </c>
      <c r="H45" s="4"/>
    </row>
    <row r="46" spans="1:8" x14ac:dyDescent="0.4">
      <c r="A46" s="9">
        <v>40546</v>
      </c>
      <c r="B46" s="3">
        <f>Sheet1!E54</f>
        <v>5.0654449496584847E-2</v>
      </c>
      <c r="C46" s="3">
        <f>Sheet1!F54</f>
        <v>0.10541961681369323</v>
      </c>
      <c r="D46" s="4"/>
      <c r="E46" s="5">
        <f t="shared" si="0"/>
        <v>2.4561914113588872E-2</v>
      </c>
      <c r="F46" s="5">
        <f t="shared" si="1"/>
        <v>0.1078465190358369</v>
      </c>
      <c r="G46" s="5">
        <f t="shared" si="2"/>
        <v>2.6489169380077534E-3</v>
      </c>
      <c r="H46" s="4"/>
    </row>
    <row r="47" spans="1:8" x14ac:dyDescent="0.4">
      <c r="A47" s="9">
        <v>40575</v>
      </c>
      <c r="B47" s="3">
        <f>Sheet1!E55</f>
        <v>4.01191659602591E-2</v>
      </c>
      <c r="C47" s="3">
        <f>Sheet1!F55</f>
        <v>0.10687906118330369</v>
      </c>
      <c r="D47" s="4"/>
      <c r="E47" s="5">
        <f t="shared" si="0"/>
        <v>1.4026630577263124E-2</v>
      </c>
      <c r="F47" s="5">
        <f t="shared" si="1"/>
        <v>0.10930596340544736</v>
      </c>
      <c r="G47" s="5">
        <f t="shared" si="2"/>
        <v>1.533194368580052E-3</v>
      </c>
      <c r="H47" s="4"/>
    </row>
    <row r="48" spans="1:8" x14ac:dyDescent="0.4">
      <c r="A48" s="9">
        <v>40603</v>
      </c>
      <c r="B48" s="3">
        <f>Sheet1!E56</f>
        <v>-1.3395856706299903E-2</v>
      </c>
      <c r="C48" s="3">
        <f>Sheet1!F56</f>
        <v>-1.9843939177158147E-2</v>
      </c>
      <c r="D48" s="4"/>
      <c r="E48" s="5">
        <f t="shared" si="0"/>
        <v>-3.948839208929588E-2</v>
      </c>
      <c r="F48" s="5">
        <f t="shared" si="1"/>
        <v>-1.7417036955014474E-2</v>
      </c>
      <c r="G48" s="5">
        <f t="shared" si="2"/>
        <v>6.877707843133676E-4</v>
      </c>
      <c r="H48" s="4"/>
    </row>
    <row r="49" spans="1:8" x14ac:dyDescent="0.4">
      <c r="A49" s="9">
        <v>40634</v>
      </c>
      <c r="B49" s="3">
        <f>Sheet1!E57</f>
        <v>4.6375898988789757E-3</v>
      </c>
      <c r="C49" s="3">
        <f>Sheet1!F57</f>
        <v>-0.26529215658624006</v>
      </c>
      <c r="D49" s="4"/>
      <c r="E49" s="5">
        <f t="shared" si="0"/>
        <v>-2.1454945484117E-2</v>
      </c>
      <c r="F49" s="5">
        <f t="shared" si="1"/>
        <v>-0.26286525436409636</v>
      </c>
      <c r="G49" s="5">
        <f t="shared" si="2"/>
        <v>5.6397597020502359E-3</v>
      </c>
      <c r="H49" s="4"/>
    </row>
    <row r="50" spans="1:8" x14ac:dyDescent="0.4">
      <c r="A50" s="9">
        <v>40665</v>
      </c>
      <c r="B50" s="3">
        <f>Sheet1!E58</f>
        <v>-6.5906594228294924E-3</v>
      </c>
      <c r="C50" s="3">
        <f>Sheet1!F58</f>
        <v>6.7397847984603548E-2</v>
      </c>
      <c r="D50" s="4"/>
      <c r="E50" s="5">
        <f t="shared" si="0"/>
        <v>-3.2683194805825468E-2</v>
      </c>
      <c r="F50" s="5">
        <f t="shared" si="1"/>
        <v>6.9824750206747221E-2</v>
      </c>
      <c r="G50" s="5">
        <f t="shared" si="2"/>
        <v>-2.2820959132752216E-3</v>
      </c>
      <c r="H50" s="4"/>
    </row>
    <row r="51" spans="1:8" x14ac:dyDescent="0.4">
      <c r="A51" s="9">
        <v>40695</v>
      </c>
      <c r="B51" s="3">
        <f>Sheet1!E59</f>
        <v>-3.5585320181802882E-2</v>
      </c>
      <c r="C51" s="3">
        <f>Sheet1!F59</f>
        <v>0.18034583836025603</v>
      </c>
      <c r="D51" s="4"/>
      <c r="E51" s="5">
        <f t="shared" si="0"/>
        <v>-6.1677855564798857E-2</v>
      </c>
      <c r="F51" s="5">
        <f t="shared" si="1"/>
        <v>0.1827727405823997</v>
      </c>
      <c r="G51" s="5">
        <f t="shared" si="2"/>
        <v>-1.12730306948237E-2</v>
      </c>
      <c r="H51" s="4"/>
    </row>
    <row r="52" spans="1:8" x14ac:dyDescent="0.4">
      <c r="A52" s="9">
        <v>40725</v>
      </c>
      <c r="B52" s="3">
        <f>Sheet1!E60</f>
        <v>0.15124821709115263</v>
      </c>
      <c r="C52" s="3">
        <f>Sheet1!F60</f>
        <v>0.20324820307949171</v>
      </c>
      <c r="D52" s="4"/>
      <c r="E52" s="5">
        <f t="shared" si="0"/>
        <v>0.12515568170815666</v>
      </c>
      <c r="F52" s="5">
        <f t="shared" si="1"/>
        <v>0.20567510530163538</v>
      </c>
      <c r="G52" s="5">
        <f t="shared" si="2"/>
        <v>2.5741408014423081E-2</v>
      </c>
      <c r="H52" s="4"/>
    </row>
    <row r="53" spans="1:8" x14ac:dyDescent="0.4">
      <c r="A53" s="9">
        <v>40756</v>
      </c>
      <c r="B53" s="3">
        <f>Sheet1!E61</f>
        <v>-1.4575073248301941E-2</v>
      </c>
      <c r="C53" s="3">
        <f>Sheet1!F61</f>
        <v>2.1957711353171334E-3</v>
      </c>
      <c r="D53" s="4"/>
      <c r="E53" s="5">
        <f t="shared" si="0"/>
        <v>-4.0667608631297918E-2</v>
      </c>
      <c r="F53" s="5">
        <f t="shared" si="1"/>
        <v>4.6226733574608065E-3</v>
      </c>
      <c r="G53" s="5">
        <f t="shared" si="2"/>
        <v>-1.8799307093154402E-4</v>
      </c>
      <c r="H53" s="4"/>
    </row>
    <row r="54" spans="1:8" x14ac:dyDescent="0.4">
      <c r="A54" s="9">
        <v>40787</v>
      </c>
      <c r="B54" s="3">
        <f>Sheet1!E62</f>
        <v>-9.1627607052127934E-3</v>
      </c>
      <c r="C54" s="3">
        <f>Sheet1!F62</f>
        <v>2.0000666706669435E-2</v>
      </c>
      <c r="D54" s="4"/>
      <c r="E54" s="5">
        <f t="shared" si="0"/>
        <v>-3.5255296088208765E-2</v>
      </c>
      <c r="F54" s="5">
        <f t="shared" si="1"/>
        <v>2.2427568928813108E-2</v>
      </c>
      <c r="G54" s="5">
        <f t="shared" si="2"/>
        <v>-7.9069058312401721E-4</v>
      </c>
      <c r="H54" s="4"/>
    </row>
    <row r="55" spans="1:8" x14ac:dyDescent="0.4">
      <c r="A55" s="9">
        <v>40819</v>
      </c>
      <c r="B55" s="3">
        <f>Sheet1!E63</f>
        <v>5.9704792012682126E-2</v>
      </c>
      <c r="C55" s="3">
        <f>Sheet1!F63</f>
        <v>-0.22019528503533467</v>
      </c>
      <c r="D55" s="4"/>
      <c r="E55" s="5">
        <f t="shared" si="0"/>
        <v>3.3612256629686151E-2</v>
      </c>
      <c r="F55" s="5">
        <f t="shared" si="1"/>
        <v>-0.217768382813191</v>
      </c>
      <c r="G55" s="5">
        <f t="shared" si="2"/>
        <v>-7.3196867689487109E-3</v>
      </c>
      <c r="H55" s="4"/>
    </row>
    <row r="56" spans="1:8" x14ac:dyDescent="0.4">
      <c r="A56" s="9">
        <v>40848</v>
      </c>
      <c r="B56" s="3">
        <f>Sheet1!E64</f>
        <v>-5.7399677831886937E-2</v>
      </c>
      <c r="C56" s="3">
        <f>Sheet1!F64</f>
        <v>-9.6183161090669669E-2</v>
      </c>
      <c r="D56" s="4"/>
      <c r="E56" s="5">
        <f t="shared" si="0"/>
        <v>-8.3492213214882913E-2</v>
      </c>
      <c r="F56" s="5">
        <f t="shared" si="1"/>
        <v>-9.3756258868525996E-2</v>
      </c>
      <c r="G56" s="5">
        <f t="shared" si="2"/>
        <v>7.8279175556807291E-3</v>
      </c>
      <c r="H56" s="4"/>
    </row>
    <row r="57" spans="1:8" x14ac:dyDescent="0.4">
      <c r="A57" s="9">
        <v>40878</v>
      </c>
      <c r="B57" s="3">
        <f>Sheet1!E65</f>
        <v>5.794303530036643E-2</v>
      </c>
      <c r="C57" s="3">
        <f>Sheet1!F65</f>
        <v>-1.0241494052196907E-2</v>
      </c>
      <c r="D57" s="4"/>
      <c r="E57" s="5">
        <f t="shared" si="0"/>
        <v>3.1850499917370455E-2</v>
      </c>
      <c r="F57" s="5">
        <f t="shared" si="1"/>
        <v>-7.8145918300532337E-3</v>
      </c>
      <c r="G57" s="5">
        <f t="shared" si="2"/>
        <v>-2.4889865643739435E-4</v>
      </c>
      <c r="H57" s="4"/>
    </row>
    <row r="58" spans="1:8" x14ac:dyDescent="0.4">
      <c r="A58" s="9">
        <v>40911</v>
      </c>
      <c r="B58" s="3">
        <f>Sheet1!E66</f>
        <v>0.11965782035865079</v>
      </c>
      <c r="C58" s="3">
        <f>Sheet1!F66</f>
        <v>2.4596960000504701E-2</v>
      </c>
      <c r="D58" s="4"/>
      <c r="E58" s="5">
        <f t="shared" si="0"/>
        <v>9.3565284975654806E-2</v>
      </c>
      <c r="F58" s="5">
        <f t="shared" si="1"/>
        <v>2.7023862222648375E-2</v>
      </c>
      <c r="G58" s="5">
        <f t="shared" si="2"/>
        <v>2.5284953700049273E-3</v>
      </c>
      <c r="H58" s="4"/>
    </row>
    <row r="59" spans="1:8" x14ac:dyDescent="0.4">
      <c r="A59" s="9">
        <v>40940</v>
      </c>
      <c r="B59" s="3">
        <f>Sheet1!E67</f>
        <v>0.17253259275455476</v>
      </c>
      <c r="C59" s="3">
        <f>Sheet1!F67</f>
        <v>-4.8588347918139083E-2</v>
      </c>
      <c r="D59" s="4"/>
      <c r="E59" s="5">
        <f t="shared" si="0"/>
        <v>0.1464400573715588</v>
      </c>
      <c r="F59" s="5">
        <f t="shared" si="1"/>
        <v>-4.6161445695995409E-2</v>
      </c>
      <c r="G59" s="5">
        <f t="shared" si="2"/>
        <v>-6.7598847560756637E-3</v>
      </c>
      <c r="H59" s="4"/>
    </row>
    <row r="60" spans="1:8" x14ac:dyDescent="0.4">
      <c r="A60" s="9">
        <v>40969</v>
      </c>
      <c r="B60" s="3">
        <f>Sheet1!E68</f>
        <v>0.1001018936056976</v>
      </c>
      <c r="C60" s="3">
        <f>Sheet1!F68</f>
        <v>-5.4754775012495489E-2</v>
      </c>
      <c r="D60" s="4"/>
      <c r="E60" s="5">
        <f t="shared" si="0"/>
        <v>7.4009358222701632E-2</v>
      </c>
      <c r="F60" s="5">
        <f t="shared" si="1"/>
        <v>-5.2327872790351816E-2</v>
      </c>
      <c r="G60" s="5">
        <f t="shared" si="2"/>
        <v>-3.8727522823731094E-3</v>
      </c>
      <c r="H60" s="4"/>
    </row>
    <row r="61" spans="1:8" x14ac:dyDescent="0.4">
      <c r="A61" s="9">
        <v>41001</v>
      </c>
      <c r="B61" s="3">
        <f>Sheet1!E69</f>
        <v>-2.6312638158984922E-2</v>
      </c>
      <c r="C61" s="3">
        <f>Sheet1!F69</f>
        <v>-2.8446094702639788E-2</v>
      </c>
      <c r="D61" s="4"/>
      <c r="E61" s="5">
        <f t="shared" si="0"/>
        <v>-5.2405173541980897E-2</v>
      </c>
      <c r="F61" s="5">
        <f t="shared" si="1"/>
        <v>-2.6019192480496115E-2</v>
      </c>
      <c r="G61" s="5">
        <f t="shared" si="2"/>
        <v>1.3635402973626034E-3</v>
      </c>
      <c r="H61" s="4"/>
    </row>
    <row r="62" spans="1:8" x14ac:dyDescent="0.4">
      <c r="A62" s="9">
        <v>41030</v>
      </c>
      <c r="B62" s="3">
        <f>Sheet1!E70</f>
        <v>-1.0760104160047555E-2</v>
      </c>
      <c r="C62" s="3">
        <f>Sheet1!F70</f>
        <v>-1.9193855066193692E-2</v>
      </c>
      <c r="D62" s="4"/>
      <c r="E62" s="5">
        <f t="shared" si="0"/>
        <v>-3.6852639543043533E-2</v>
      </c>
      <c r="F62" s="5">
        <f t="shared" si="1"/>
        <v>-1.6766952844050019E-2</v>
      </c>
      <c r="G62" s="5">
        <f t="shared" si="2"/>
        <v>6.1790646939698394E-4</v>
      </c>
      <c r="H62" s="4"/>
    </row>
    <row r="63" spans="1:8" x14ac:dyDescent="0.4">
      <c r="A63" s="9">
        <v>41061</v>
      </c>
      <c r="B63" s="3">
        <f>Sheet1!E71</f>
        <v>1.0794351321817304E-2</v>
      </c>
      <c r="C63" s="3">
        <f>Sheet1!F71</f>
        <v>0.10957899438258194</v>
      </c>
      <c r="D63" s="4"/>
      <c r="E63" s="5">
        <f t="shared" si="0"/>
        <v>-1.5298184061178671E-2</v>
      </c>
      <c r="F63" s="5">
        <f t="shared" si="1"/>
        <v>0.11200589660472561</v>
      </c>
      <c r="G63" s="5">
        <f t="shared" si="2"/>
        <v>-1.7134868221964396E-3</v>
      </c>
      <c r="H63" s="4"/>
    </row>
    <row r="64" spans="1:8" x14ac:dyDescent="0.4">
      <c r="A64" s="4"/>
      <c r="B64" s="4"/>
      <c r="C64" s="4"/>
      <c r="D64" s="4"/>
      <c r="E64" s="4"/>
      <c r="F64" s="4"/>
      <c r="G64" s="4"/>
      <c r="H64" s="4"/>
    </row>
  </sheetData>
  <mergeCells count="3">
    <mergeCell ref="A1:H1"/>
    <mergeCell ref="B2:C2"/>
    <mergeCell ref="E2:G2"/>
  </mergeCells>
  <phoneticPr fontId="18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9AD9E-CF04-4783-AB6E-C53466B97319}">
  <dimension ref="A1:J65"/>
  <sheetViews>
    <sheetView workbookViewId="0">
      <selection activeCell="N16" sqref="N16"/>
    </sheetView>
  </sheetViews>
  <sheetFormatPr defaultRowHeight="13.9" x14ac:dyDescent="0.4"/>
  <cols>
    <col min="1" max="1" width="16.73046875" bestFit="1" customWidth="1"/>
  </cols>
  <sheetData>
    <row r="1" spans="1:10" ht="17.649999999999999" x14ac:dyDescent="0.5">
      <c r="A1" s="18" t="s">
        <v>28</v>
      </c>
      <c r="B1" s="1"/>
      <c r="C1" s="1"/>
      <c r="D1" s="1"/>
      <c r="E1" s="1"/>
      <c r="F1" s="19"/>
      <c r="G1" s="19"/>
      <c r="H1" s="19"/>
      <c r="I1" s="19"/>
      <c r="J1" s="19"/>
    </row>
    <row r="2" spans="1:10" ht="14.25" x14ac:dyDescent="0.4">
      <c r="A2" s="4" t="s">
        <v>29</v>
      </c>
      <c r="B2" s="4">
        <v>0.5</v>
      </c>
      <c r="C2" s="4"/>
      <c r="D2" s="4"/>
      <c r="E2" s="4"/>
      <c r="F2" s="4"/>
      <c r="G2" s="4"/>
      <c r="H2" s="4"/>
      <c r="I2" s="4"/>
      <c r="J2" s="4"/>
    </row>
    <row r="3" spans="1:10" ht="14.25" x14ac:dyDescent="0.4">
      <c r="A3" s="4" t="s">
        <v>30</v>
      </c>
      <c r="B3" s="4">
        <f>1-B2</f>
        <v>0.5</v>
      </c>
      <c r="C3" s="4"/>
      <c r="D3" s="4"/>
      <c r="E3" s="4"/>
      <c r="F3" s="4"/>
      <c r="G3" s="4"/>
      <c r="H3" s="4"/>
      <c r="I3" s="4"/>
      <c r="J3" s="4"/>
    </row>
    <row r="4" spans="1:10" x14ac:dyDescent="0.4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ht="28.15" x14ac:dyDescent="0.4">
      <c r="A5" s="4"/>
      <c r="B5" s="20" t="s">
        <v>31</v>
      </c>
      <c r="C5" s="20" t="s">
        <v>32</v>
      </c>
      <c r="D5" s="21" t="s">
        <v>33</v>
      </c>
      <c r="E5" s="4"/>
      <c r="F5" s="4"/>
      <c r="G5" s="22" t="s">
        <v>34</v>
      </c>
      <c r="H5" s="23" t="s">
        <v>0</v>
      </c>
      <c r="I5" s="23" t="s">
        <v>1</v>
      </c>
      <c r="J5" s="4"/>
    </row>
    <row r="6" spans="1:10" ht="14.25" x14ac:dyDescent="0.4">
      <c r="A6" s="9">
        <f>'[1]Page 202中文'!A4</f>
        <v>39265</v>
      </c>
      <c r="B6" s="24">
        <f>Sheet1!E12</f>
        <v>7.6633226020915893E-2</v>
      </c>
      <c r="C6" s="24">
        <f>Sheet1!F12</f>
        <v>0.10742695230781683</v>
      </c>
      <c r="D6" s="3">
        <f>$B$2*B6+$B$3*C6</f>
        <v>9.2030089164366363E-2</v>
      </c>
      <c r="E6" s="4" t="str">
        <f ca="1">_xlfn.FORMULATEXT(D6)</f>
        <v>=$B$2*B6+$B$3*C6</v>
      </c>
      <c r="F6" s="4"/>
      <c r="G6" s="2" t="s">
        <v>35</v>
      </c>
      <c r="H6" s="6">
        <f>AVERAGE(B6:B65)</f>
        <v>2.6092535382995975E-2</v>
      </c>
      <c r="I6" s="6">
        <f>AVERAGE(C6:C65)</f>
        <v>-2.4269022221436731E-3</v>
      </c>
      <c r="J6" s="4" t="str">
        <f ca="1">_xlfn.FORMULATEXT(I6)</f>
        <v>=AVERAGE(C6:C65)</v>
      </c>
    </row>
    <row r="7" spans="1:10" ht="14.25" x14ac:dyDescent="0.4">
      <c r="A7" s="9">
        <f>'[1]Page 202中文'!A5</f>
        <v>39295</v>
      </c>
      <c r="B7" s="24">
        <f>Sheet1!E13</f>
        <v>4.9743824998568914E-2</v>
      </c>
      <c r="C7" s="24">
        <f>Sheet1!F13</f>
        <v>-7.4732221645049529E-2</v>
      </c>
      <c r="D7" s="3">
        <f t="shared" ref="D7:D65" si="0">$B$2*B7+$B$3*C7</f>
        <v>-1.2494198323240308E-2</v>
      </c>
      <c r="E7" s="4" t="str">
        <f t="shared" ref="E7:E8" ca="1" si="1">_xlfn.FORMULATEXT(D7)</f>
        <v>=$B$2*B7+$B$3*C7</v>
      </c>
      <c r="F7" s="4"/>
      <c r="G7" s="2" t="s">
        <v>17</v>
      </c>
      <c r="H7" s="5">
        <f>_xlfn.VAR.S(B6:B65)</f>
        <v>1.2477690692371124E-2</v>
      </c>
      <c r="I7" s="5">
        <f>_xlfn.VAR.S(C6:C65)</f>
        <v>1.0175180168436861E-2</v>
      </c>
      <c r="J7" s="4" t="str">
        <f t="shared" ref="J7:J8" ca="1" si="2">_xlfn.FORMULATEXT(I7)</f>
        <v>=VAR.S(C6:C65)</v>
      </c>
    </row>
    <row r="8" spans="1:10" ht="14.25" x14ac:dyDescent="0.4">
      <c r="A8" s="9">
        <f>'[1]Page 202中文'!A6</f>
        <v>39329</v>
      </c>
      <c r="B8" s="24">
        <f>Sheet1!E14</f>
        <v>0.10277919731904972</v>
      </c>
      <c r="C8" s="24">
        <f>Sheet1!F14</f>
        <v>-1.1325339375617659E-2</v>
      </c>
      <c r="D8" s="3">
        <f t="shared" si="0"/>
        <v>4.5726928971716027E-2</v>
      </c>
      <c r="E8" s="4" t="str">
        <f t="shared" ca="1" si="1"/>
        <v>=$B$2*B8+$B$3*C8</v>
      </c>
      <c r="F8" s="4"/>
      <c r="G8" s="2" t="s">
        <v>18</v>
      </c>
      <c r="H8" s="3">
        <f>_xlfn.STDEV.S(B6:B65)</f>
        <v>0.11170358406233492</v>
      </c>
      <c r="I8" s="3">
        <f>_xlfn.STDEV.S(C6:C65)</f>
        <v>0.10087209806699204</v>
      </c>
      <c r="J8" s="4" t="str">
        <f t="shared" ca="1" si="2"/>
        <v>=STDEV.S(C6:C65)</v>
      </c>
    </row>
    <row r="9" spans="1:10" ht="14.25" x14ac:dyDescent="0.4">
      <c r="A9" s="9">
        <f>'[1]Page 202中文'!A7</f>
        <v>39356</v>
      </c>
      <c r="B9" s="24">
        <f>Sheet1!E15</f>
        <v>0.21325577144663097</v>
      </c>
      <c r="C9" s="24">
        <f>Sheet1!F15</f>
        <v>-0.14034256446726184</v>
      </c>
      <c r="D9" s="3">
        <f t="shared" si="0"/>
        <v>3.6456603489684561E-2</v>
      </c>
      <c r="E9" s="4"/>
      <c r="F9" s="4"/>
      <c r="G9" s="2" t="s">
        <v>36</v>
      </c>
      <c r="H9" s="5">
        <f>_xlfn.COVARIANCE.S(B6:B65,C6:C65)</f>
        <v>1.98912626457544E-3</v>
      </c>
      <c r="I9" s="4" t="str">
        <f ca="1">_xlfn.FORMULATEXT(H9)</f>
        <v>=COVARIANCE.S(B6:B65,C6:C65)</v>
      </c>
      <c r="J9" s="4"/>
    </row>
    <row r="10" spans="1:10" x14ac:dyDescent="0.4">
      <c r="A10" s="9">
        <f>'[1]Page 202中文'!A8</f>
        <v>39387</v>
      </c>
      <c r="B10" s="24">
        <f>Sheet1!E16</f>
        <v>-4.1546131347922108E-2</v>
      </c>
      <c r="C10" s="24">
        <f>Sheet1!F16</f>
        <v>4.9100771409077877E-2</v>
      </c>
      <c r="D10" s="3">
        <f t="shared" si="0"/>
        <v>3.7773200305778847E-3</v>
      </c>
      <c r="E10" s="4"/>
      <c r="F10" s="4"/>
      <c r="G10" s="4"/>
      <c r="H10" s="4"/>
      <c r="I10" s="4"/>
      <c r="J10" s="4"/>
    </row>
    <row r="11" spans="1:10" ht="14.25" x14ac:dyDescent="0.4">
      <c r="A11" s="9">
        <f>'[1]Page 202中文'!A9</f>
        <v>39419</v>
      </c>
      <c r="B11" s="24">
        <f>Sheet1!E17</f>
        <v>8.3456241210519033E-2</v>
      </c>
      <c r="C11" s="24">
        <f>Sheet1!F17</f>
        <v>0.10971548218681069</v>
      </c>
      <c r="D11" s="3">
        <f t="shared" si="0"/>
        <v>9.6585861698664871E-2</v>
      </c>
      <c r="E11" s="4"/>
      <c r="F11" s="4"/>
      <c r="G11" s="2" t="s">
        <v>37</v>
      </c>
      <c r="H11" s="4"/>
      <c r="I11" s="4"/>
      <c r="J11" s="4"/>
    </row>
    <row r="12" spans="1:10" x14ac:dyDescent="0.4">
      <c r="A12" s="9">
        <f>'[1]Page 202中文'!A10</f>
        <v>39449</v>
      </c>
      <c r="B12" s="24">
        <f>Sheet1!E18</f>
        <v>-0.38073309363831809</v>
      </c>
      <c r="C12" s="24">
        <f>Sheet1!F18</f>
        <v>-0.17577344556712143</v>
      </c>
      <c r="D12" s="3">
        <f t="shared" si="0"/>
        <v>-0.27825326960271979</v>
      </c>
      <c r="E12" s="4"/>
      <c r="F12" s="4"/>
      <c r="G12" s="4"/>
      <c r="H12" s="6">
        <f>AVERAGE(D6:D65)</f>
        <v>1.1832816580426148E-2</v>
      </c>
      <c r="I12" s="4" t="str">
        <f ca="1">_xlfn.FORMULATEXT(H12)</f>
        <v>=AVERAGE(D6:D65)</v>
      </c>
      <c r="J12" s="4"/>
    </row>
    <row r="13" spans="1:10" x14ac:dyDescent="0.4">
      <c r="A13" s="9">
        <f>'[1]Page 202中文'!A11</f>
        <v>39479</v>
      </c>
      <c r="B13" s="24">
        <f>Sheet1!E19</f>
        <v>-7.9464171354247048E-2</v>
      </c>
      <c r="C13" s="24">
        <f>Sheet1!F19</f>
        <v>4.3738862747725364E-2</v>
      </c>
      <c r="D13" s="3">
        <f t="shared" si="0"/>
        <v>-1.7862654303260842E-2</v>
      </c>
      <c r="E13" s="4"/>
      <c r="F13" s="4"/>
      <c r="G13" s="4"/>
      <c r="H13" s="3">
        <f>B2*H6+B3*I6</f>
        <v>1.1832816580426151E-2</v>
      </c>
      <c r="I13" s="4" t="str">
        <f ca="1">_xlfn.FORMULATEXT(H13)</f>
        <v>=B2*H6+B3*I6</v>
      </c>
      <c r="J13" s="4"/>
    </row>
    <row r="14" spans="1:10" ht="14.25" x14ac:dyDescent="0.4">
      <c r="A14" s="9">
        <f>'[1]Page 202中文'!A12</f>
        <v>39510</v>
      </c>
      <c r="B14" s="24">
        <f>Sheet1!E20</f>
        <v>0.13786131069600946</v>
      </c>
      <c r="C14" s="24">
        <f>Sheet1!F20</f>
        <v>2.8106815164888964E-2</v>
      </c>
      <c r="D14" s="3">
        <f t="shared" si="0"/>
        <v>8.2984062930449215E-2</v>
      </c>
      <c r="E14" s="4"/>
      <c r="F14" s="4"/>
      <c r="G14" s="2" t="s">
        <v>38</v>
      </c>
      <c r="H14" s="4"/>
      <c r="I14" s="4"/>
      <c r="J14" s="4"/>
    </row>
    <row r="15" spans="1:10" x14ac:dyDescent="0.4">
      <c r="A15" s="9">
        <f>'[1]Page 202中文'!A13</f>
        <v>39539</v>
      </c>
      <c r="B15" s="24">
        <f>Sheet1!E21</f>
        <v>0.1924328663982752</v>
      </c>
      <c r="C15" s="24">
        <f>Sheet1!F21</f>
        <v>7.5482824127682258E-2</v>
      </c>
      <c r="D15" s="3">
        <f t="shared" si="0"/>
        <v>0.13395784526297871</v>
      </c>
      <c r="E15" s="4"/>
      <c r="F15" s="4"/>
      <c r="G15" s="4"/>
      <c r="H15" s="5">
        <f>_xlfn.VAR.S(D6:D65)</f>
        <v>6.6577808474897176E-3</v>
      </c>
      <c r="I15" s="4" t="str">
        <f t="shared" ref="I14:I19" ca="1" si="3">_xlfn.FORMULATEXT(H15)</f>
        <v>=VAR.S(D6:D65)</v>
      </c>
      <c r="J15" s="4"/>
    </row>
    <row r="16" spans="1:10" x14ac:dyDescent="0.4">
      <c r="A16" s="9">
        <f>'[1]Page 202中文'!A14</f>
        <v>39569</v>
      </c>
      <c r="B16" s="24">
        <f>Sheet1!E22</f>
        <v>8.1655486531183152E-2</v>
      </c>
      <c r="C16" s="24">
        <f>Sheet1!F22</f>
        <v>4.440137406058902E-2</v>
      </c>
      <c r="D16" s="3">
        <f t="shared" si="0"/>
        <v>6.302843029588609E-2</v>
      </c>
      <c r="E16" s="4"/>
      <c r="F16" s="4"/>
      <c r="G16" s="4"/>
      <c r="H16" s="5">
        <f>B2^2*H7+B3^2*I7+2*B2*B3*H9</f>
        <v>6.6577808474897167E-3</v>
      </c>
      <c r="I16" s="4" t="str">
        <f t="shared" ca="1" si="3"/>
        <v>=B2^2*H7+B3^2*I7+2*B2*B3*H9</v>
      </c>
      <c r="J16" s="4"/>
    </row>
    <row r="17" spans="1:10" ht="14.25" x14ac:dyDescent="0.4">
      <c r="A17" s="9">
        <f>'[1]Page 202中文'!A15</f>
        <v>39601</v>
      </c>
      <c r="B17" s="24">
        <f>Sheet1!E23</f>
        <v>-0.1197983099913898</v>
      </c>
      <c r="C17" s="24">
        <f>Sheet1!F23</f>
        <v>-2.148777639203717E-2</v>
      </c>
      <c r="D17" s="3">
        <f t="shared" si="0"/>
        <v>-7.0643043191713481E-2</v>
      </c>
      <c r="E17" s="4"/>
      <c r="F17" s="4"/>
      <c r="G17" s="2" t="s">
        <v>39</v>
      </c>
      <c r="H17" s="5"/>
      <c r="I17" s="4"/>
      <c r="J17" s="4"/>
    </row>
    <row r="18" spans="1:10" x14ac:dyDescent="0.4">
      <c r="A18" s="9">
        <f>'[1]Page 202中文'!A16</f>
        <v>39630</v>
      </c>
      <c r="B18" s="24">
        <f>Sheet1!E24</f>
        <v>-5.2035390780932597E-2</v>
      </c>
      <c r="C18" s="24">
        <f>Sheet1!F24</f>
        <v>-1.0700662251397116E-2</v>
      </c>
      <c r="D18" s="3">
        <f t="shared" si="0"/>
        <v>-3.1368026516164854E-2</v>
      </c>
      <c r="E18" s="4"/>
      <c r="F18" s="4"/>
      <c r="G18" s="4"/>
      <c r="H18" s="5">
        <f>SQRT(H15)</f>
        <v>8.1595225641514821E-2</v>
      </c>
      <c r="I18" s="4" t="str">
        <f t="shared" ca="1" si="3"/>
        <v>=SQRT(H15)</v>
      </c>
      <c r="J18" s="4"/>
    </row>
    <row r="19" spans="1:10" x14ac:dyDescent="0.4">
      <c r="A19" s="9">
        <f>'[1]Page 202中文'!A17</f>
        <v>39661</v>
      </c>
      <c r="B19" s="24">
        <f>Sheet1!E25</f>
        <v>6.4440214953050093E-2</v>
      </c>
      <c r="C19" s="24">
        <f>Sheet1!F25</f>
        <v>-6.6582237591538612E-2</v>
      </c>
      <c r="D19" s="3">
        <f t="shared" si="0"/>
        <v>-1.0710113192442597E-3</v>
      </c>
      <c r="E19" s="4"/>
      <c r="F19" s="4"/>
      <c r="G19" s="4"/>
      <c r="H19" s="5">
        <f>_xlfn.STDEV.S(D6:D65)</f>
        <v>8.1595225641514821E-2</v>
      </c>
      <c r="I19" s="4" t="str">
        <f t="shared" ca="1" si="3"/>
        <v>=STDEV.S(D6:D65)</v>
      </c>
      <c r="J19" s="4"/>
    </row>
    <row r="20" spans="1:10" x14ac:dyDescent="0.4">
      <c r="A20" s="9">
        <f>'[1]Page 202中文'!A18</f>
        <v>39693</v>
      </c>
      <c r="B20" s="24">
        <f>Sheet1!E26</f>
        <v>-0.39981836644088625</v>
      </c>
      <c r="C20" s="24">
        <f>Sheet1!F26</f>
        <v>9.9259633949873111E-2</v>
      </c>
      <c r="D20" s="3">
        <f t="shared" si="0"/>
        <v>-0.15027936624550658</v>
      </c>
      <c r="E20" s="4"/>
      <c r="F20" s="4"/>
      <c r="G20" s="4"/>
      <c r="H20" s="4"/>
      <c r="I20" s="4"/>
      <c r="J20" s="4"/>
    </row>
    <row r="21" spans="1:10" x14ac:dyDescent="0.4">
      <c r="A21" s="9">
        <f>'[1]Page 202中文'!A19</f>
        <v>39722</v>
      </c>
      <c r="B21" s="24">
        <f>Sheet1!E27</f>
        <v>-5.4883829263157574E-2</v>
      </c>
      <c r="C21" s="24">
        <f>Sheet1!F27</f>
        <v>-0.15460431591839269</v>
      </c>
      <c r="D21" s="3">
        <f t="shared" si="0"/>
        <v>-0.10474407259077513</v>
      </c>
      <c r="E21" s="4"/>
      <c r="F21" s="4"/>
      <c r="G21" s="4"/>
      <c r="H21" s="4"/>
      <c r="I21" s="4"/>
      <c r="J21" s="4"/>
    </row>
    <row r="22" spans="1:10" x14ac:dyDescent="0.4">
      <c r="A22" s="9">
        <f>'[1]Page 202中文'!A20</f>
        <v>39755</v>
      </c>
      <c r="B22" s="24">
        <f>Sheet1!E28</f>
        <v>-0.1492829110072178</v>
      </c>
      <c r="C22" s="24">
        <f>Sheet1!F28</f>
        <v>-0.15560986725547385</v>
      </c>
      <c r="D22" s="3">
        <f t="shared" si="0"/>
        <v>-0.15244638913134584</v>
      </c>
      <c r="E22" s="4"/>
      <c r="F22" s="4"/>
      <c r="G22" s="4"/>
      <c r="H22" s="4"/>
      <c r="I22" s="4"/>
      <c r="J22" s="4"/>
    </row>
    <row r="23" spans="1:10" x14ac:dyDescent="0.4">
      <c r="A23" s="9">
        <f>'[1]Page 202中文'!A21</f>
        <v>39783</v>
      </c>
      <c r="B23" s="24">
        <f>Sheet1!E29</f>
        <v>-8.2284346358150504E-2</v>
      </c>
      <c r="C23" s="24">
        <f>Sheet1!F29</f>
        <v>7.4547538529370433E-2</v>
      </c>
      <c r="D23" s="3">
        <f t="shared" si="0"/>
        <v>-3.8684039143900353E-3</v>
      </c>
      <c r="E23" s="4"/>
      <c r="F23" s="4"/>
      <c r="G23" s="4"/>
      <c r="H23" s="4"/>
      <c r="I23" s="4"/>
      <c r="J23" s="4"/>
    </row>
    <row r="24" spans="1:10" x14ac:dyDescent="0.4">
      <c r="A24" s="9">
        <f>'[1]Page 202中文'!A22</f>
        <v>39815</v>
      </c>
      <c r="B24" s="24">
        <f>Sheet1!E30</f>
        <v>5.4492623327868875E-2</v>
      </c>
      <c r="C24" s="24">
        <f>Sheet1!F30</f>
        <v>-8.5877648447684057E-2</v>
      </c>
      <c r="D24" s="3">
        <f t="shared" si="0"/>
        <v>-1.5692512559907591E-2</v>
      </c>
      <c r="E24" s="4"/>
      <c r="F24" s="4"/>
      <c r="G24" s="4"/>
      <c r="H24" s="4"/>
      <c r="I24" s="4"/>
      <c r="J24" s="4"/>
    </row>
    <row r="25" spans="1:10" x14ac:dyDescent="0.4">
      <c r="A25" s="9">
        <f>'[1]Page 202中文'!A23</f>
        <v>39846</v>
      </c>
      <c r="B25" s="24">
        <f>Sheet1!E31</f>
        <v>-9.1396088725236701E-3</v>
      </c>
      <c r="C25" s="24">
        <f>Sheet1!F31</f>
        <v>8.7485100776333188E-2</v>
      </c>
      <c r="D25" s="3">
        <f t="shared" si="0"/>
        <v>3.9172745951904758E-2</v>
      </c>
      <c r="E25" s="4"/>
      <c r="F25" s="4"/>
      <c r="G25" s="4"/>
      <c r="H25" s="4"/>
      <c r="I25" s="4"/>
      <c r="J25" s="4"/>
    </row>
    <row r="26" spans="1:10" x14ac:dyDescent="0.4">
      <c r="A26" s="9">
        <f>'[1]Page 202中文'!A24</f>
        <v>39874</v>
      </c>
      <c r="B26" s="24">
        <f>Sheet1!E32</f>
        <v>0.16298909104050577</v>
      </c>
      <c r="C26" s="24">
        <f>Sheet1!F32</f>
        <v>7.9283690746198177E-2</v>
      </c>
      <c r="D26" s="3">
        <f t="shared" si="0"/>
        <v>0.12113639089335197</v>
      </c>
      <c r="E26" s="4"/>
      <c r="F26" s="4"/>
      <c r="G26" s="4"/>
      <c r="H26" s="4"/>
      <c r="I26" s="4"/>
      <c r="J26" s="4"/>
    </row>
    <row r="27" spans="1:10" x14ac:dyDescent="0.4">
      <c r="A27" s="9">
        <f>'[1]Page 202中文'!A25</f>
        <v>39904</v>
      </c>
      <c r="B27" s="24">
        <f>Sheet1!E33</f>
        <v>0.17982923486757607</v>
      </c>
      <c r="C27" s="24">
        <f>Sheet1!F33</f>
        <v>7.5840213721359739E-2</v>
      </c>
      <c r="D27" s="3">
        <f t="shared" si="0"/>
        <v>0.12783472429446791</v>
      </c>
      <c r="E27" s="4"/>
      <c r="F27" s="4"/>
      <c r="G27" s="4"/>
      <c r="H27" s="4"/>
      <c r="I27" s="4"/>
      <c r="J27" s="4"/>
    </row>
    <row r="28" spans="1:10" x14ac:dyDescent="0.4">
      <c r="A28" s="9">
        <f>'[1]Page 202中文'!A26</f>
        <v>39934</v>
      </c>
      <c r="B28" s="24">
        <f>Sheet1!E34</f>
        <v>7.6325060512100487E-2</v>
      </c>
      <c r="C28" s="24">
        <f>Sheet1!F34</f>
        <v>-7.3749951677636247E-2</v>
      </c>
      <c r="D28" s="3">
        <f t="shared" si="0"/>
        <v>1.2875544172321202E-3</v>
      </c>
      <c r="E28" s="4"/>
      <c r="F28" s="4"/>
      <c r="G28" s="4"/>
      <c r="H28" s="4"/>
      <c r="I28" s="4"/>
      <c r="J28" s="4"/>
    </row>
    <row r="29" spans="1:10" x14ac:dyDescent="0.4">
      <c r="A29" s="9">
        <f>'[1]Page 202中文'!A27</f>
        <v>39965</v>
      </c>
      <c r="B29" s="24">
        <f>Sheet1!E35</f>
        <v>4.7593800830517959E-2</v>
      </c>
      <c r="C29" s="24">
        <f>Sheet1!F35</f>
        <v>5.9428227214138622E-3</v>
      </c>
      <c r="D29" s="3">
        <f t="shared" si="0"/>
        <v>2.6768311775965909E-2</v>
      </c>
      <c r="E29" s="4"/>
      <c r="F29" s="4"/>
      <c r="G29" s="4"/>
      <c r="H29" s="4"/>
      <c r="I29" s="4"/>
      <c r="J29" s="4"/>
    </row>
    <row r="30" spans="1:10" x14ac:dyDescent="0.4">
      <c r="A30" s="9">
        <f>'[1]Page 202中文'!A28</f>
        <v>39995</v>
      </c>
      <c r="B30" s="24">
        <f>Sheet1!E36</f>
        <v>0.1372893300962372</v>
      </c>
      <c r="C30" s="24">
        <f>Sheet1!F36</f>
        <v>0.15692342686377875</v>
      </c>
      <c r="D30" s="3">
        <f t="shared" si="0"/>
        <v>0.14710637848000796</v>
      </c>
      <c r="E30" s="4"/>
      <c r="F30" s="4"/>
      <c r="G30" s="4"/>
      <c r="H30" s="4"/>
      <c r="I30" s="4"/>
      <c r="J30" s="4"/>
    </row>
    <row r="31" spans="1:10" x14ac:dyDescent="0.4">
      <c r="A31" s="9">
        <f>'[1]Page 202中文'!A29</f>
        <v>40028</v>
      </c>
      <c r="B31" s="24">
        <f>Sheet1!E37</f>
        <v>2.9073217760958888E-2</v>
      </c>
      <c r="C31" s="24">
        <f>Sheet1!F37</f>
        <v>-6.15000331038262E-2</v>
      </c>
      <c r="D31" s="3">
        <f t="shared" si="0"/>
        <v>-1.6213407671433658E-2</v>
      </c>
      <c r="E31" s="4"/>
      <c r="F31" s="4"/>
      <c r="G31" s="4"/>
      <c r="H31" s="4"/>
      <c r="I31" s="4"/>
      <c r="J31" s="4"/>
    </row>
    <row r="32" spans="1:10" x14ac:dyDescent="0.4">
      <c r="A32" s="9">
        <f>'[1]Page 202中文'!A30</f>
        <v>40057</v>
      </c>
      <c r="B32" s="24">
        <f>Sheet1!E38</f>
        <v>9.7032730793050262E-2</v>
      </c>
      <c r="C32" s="24">
        <f>Sheet1!F38</f>
        <v>-8.3829169740196469E-2</v>
      </c>
      <c r="D32" s="3">
        <f t="shared" si="0"/>
        <v>6.6017805264268967E-3</v>
      </c>
      <c r="E32" s="4"/>
      <c r="F32" s="4"/>
      <c r="G32" s="4"/>
      <c r="H32" s="4"/>
      <c r="I32" s="4"/>
      <c r="J32" s="4"/>
    </row>
    <row r="33" spans="1:10" x14ac:dyDescent="0.4">
      <c r="A33" s="9">
        <f>'[1]Page 202中文'!A31</f>
        <v>40087</v>
      </c>
      <c r="B33" s="24">
        <f>Sheet1!E39</f>
        <v>1.6852077291324211E-2</v>
      </c>
      <c r="C33" s="24">
        <f>Sheet1!F39</f>
        <v>-7.8084554978161788E-2</v>
      </c>
      <c r="D33" s="3">
        <f t="shared" si="0"/>
        <v>-3.061623884341879E-2</v>
      </c>
      <c r="E33" s="4"/>
      <c r="F33" s="4"/>
      <c r="G33" s="4"/>
      <c r="H33" s="4"/>
      <c r="I33" s="4"/>
      <c r="J33" s="4"/>
    </row>
    <row r="34" spans="1:10" x14ac:dyDescent="0.4">
      <c r="A34" s="9">
        <f>'[1]Page 202中文'!A32</f>
        <v>40119</v>
      </c>
      <c r="B34" s="24">
        <f>Sheet1!E40</f>
        <v>5.8769258379585923E-2</v>
      </c>
      <c r="C34" s="24">
        <f>Sheet1!F40</f>
        <v>-7.1423111488264107E-2</v>
      </c>
      <c r="D34" s="3">
        <f t="shared" si="0"/>
        <v>-6.3269265543390921E-3</v>
      </c>
      <c r="E34" s="4"/>
      <c r="F34" s="4"/>
      <c r="G34" s="4"/>
      <c r="H34" s="4"/>
      <c r="I34" s="4"/>
      <c r="J34" s="4"/>
    </row>
    <row r="35" spans="1:10" x14ac:dyDescent="0.4">
      <c r="A35" s="9">
        <f>'[1]Page 202中文'!A33</f>
        <v>40148</v>
      </c>
      <c r="B35" s="24">
        <f>Sheet1!E41</f>
        <v>5.2710427941470024E-2</v>
      </c>
      <c r="C35" s="24">
        <f>Sheet1!F41</f>
        <v>-4.1167719650558612E-2</v>
      </c>
      <c r="D35" s="3">
        <f t="shared" si="0"/>
        <v>5.7713541454557059E-3</v>
      </c>
      <c r="E35" s="4"/>
      <c r="F35" s="4"/>
      <c r="G35" s="4"/>
      <c r="H35" s="4"/>
      <c r="I35" s="4"/>
      <c r="J35" s="4"/>
    </row>
    <row r="36" spans="1:10" x14ac:dyDescent="0.4">
      <c r="A36" s="9">
        <f>'[1]Page 202中文'!A34</f>
        <v>40182</v>
      </c>
      <c r="B36" s="24">
        <f>Sheet1!E42</f>
        <v>-9.276986999929468E-2</v>
      </c>
      <c r="C36" s="24">
        <f>Sheet1!F42</f>
        <v>-4.9649352712548125E-2</v>
      </c>
      <c r="D36" s="3">
        <f t="shared" si="0"/>
        <v>-7.1209611355921409E-2</v>
      </c>
      <c r="E36" s="4"/>
      <c r="F36" s="4"/>
      <c r="G36" s="4"/>
      <c r="H36" s="4"/>
      <c r="I36" s="4"/>
      <c r="J36" s="4"/>
    </row>
    <row r="37" spans="1:10" x14ac:dyDescent="0.4">
      <c r="A37" s="9">
        <f>'[1]Page 202中文'!A35</f>
        <v>40210</v>
      </c>
      <c r="B37" s="24">
        <f>Sheet1!E43</f>
        <v>6.3346777240967267E-2</v>
      </c>
      <c r="C37" s="24">
        <f>Sheet1!F43</f>
        <v>-1.0395649281585149E-2</v>
      </c>
      <c r="D37" s="3">
        <f t="shared" si="0"/>
        <v>2.6475563979691058E-2</v>
      </c>
      <c r="E37" s="4"/>
      <c r="F37" s="4"/>
      <c r="G37" s="4"/>
      <c r="H37" s="4"/>
      <c r="I37" s="4"/>
      <c r="J37" s="4"/>
    </row>
    <row r="38" spans="1:10" x14ac:dyDescent="0.4">
      <c r="A38" s="9">
        <f>'[1]Page 202中文'!A36</f>
        <v>40238</v>
      </c>
      <c r="B38" s="24">
        <f>Sheet1!E44</f>
        <v>0.13843091369336494</v>
      </c>
      <c r="C38" s="24">
        <f>Sheet1!F44</f>
        <v>-5.2299177690205201E-2</v>
      </c>
      <c r="D38" s="3">
        <f t="shared" si="0"/>
        <v>4.3065868001579868E-2</v>
      </c>
      <c r="E38" s="4"/>
      <c r="F38" s="4"/>
      <c r="G38" s="4"/>
      <c r="H38" s="4"/>
      <c r="I38" s="4"/>
      <c r="J38" s="4"/>
    </row>
    <row r="39" spans="1:10" x14ac:dyDescent="0.4">
      <c r="A39" s="9">
        <f>'[1]Page 202中文'!A37</f>
        <v>40269</v>
      </c>
      <c r="B39" s="24">
        <f>Sheet1!E45</f>
        <v>0.10527966132537296</v>
      </c>
      <c r="C39" s="24">
        <f>Sheet1!F45</f>
        <v>-0.12896357210294498</v>
      </c>
      <c r="D39" s="3">
        <f t="shared" si="0"/>
        <v>-1.1841955388786012E-2</v>
      </c>
      <c r="E39" s="4"/>
      <c r="F39" s="4"/>
      <c r="G39" s="4"/>
      <c r="H39" s="4"/>
      <c r="I39" s="4"/>
      <c r="J39" s="4"/>
    </row>
    <row r="40" spans="1:10" x14ac:dyDescent="0.4">
      <c r="A40" s="9">
        <f>'[1]Page 202中文'!A38</f>
        <v>40301</v>
      </c>
      <c r="B40" s="24">
        <f>Sheet1!E46</f>
        <v>-1.6256125688273504E-2</v>
      </c>
      <c r="C40" s="24">
        <f>Sheet1!F46</f>
        <v>-2.9358569459494093E-2</v>
      </c>
      <c r="D40" s="3">
        <f t="shared" si="0"/>
        <v>-2.28073475738838E-2</v>
      </c>
      <c r="E40" s="4"/>
      <c r="F40" s="4"/>
      <c r="G40" s="4"/>
      <c r="H40" s="4"/>
      <c r="I40" s="4"/>
      <c r="J40" s="4"/>
    </row>
    <row r="41" spans="1:10" x14ac:dyDescent="0.4">
      <c r="A41" s="9">
        <f>'[1]Page 202中文'!A39</f>
        <v>40330</v>
      </c>
      <c r="B41" s="24">
        <f>Sheet1!E47</f>
        <v>-2.1046783061035752E-2</v>
      </c>
      <c r="C41" s="24">
        <f>Sheet1!F47</f>
        <v>1.596405471184585E-3</v>
      </c>
      <c r="D41" s="3">
        <f t="shared" si="0"/>
        <v>-9.7251887949255829E-3</v>
      </c>
      <c r="E41" s="4"/>
      <c r="F41" s="4"/>
      <c r="G41" s="4"/>
      <c r="H41" s="4"/>
      <c r="I41" s="4"/>
      <c r="J41" s="4"/>
    </row>
    <row r="42" spans="1:10" x14ac:dyDescent="0.4">
      <c r="A42" s="9">
        <f>'[1]Page 202中文'!A40</f>
        <v>40360</v>
      </c>
      <c r="B42" s="24">
        <f>Sheet1!E48</f>
        <v>2.2486107993936241E-2</v>
      </c>
      <c r="C42" s="24">
        <f>Sheet1!F48</f>
        <v>-9.5649941531219279E-2</v>
      </c>
      <c r="D42" s="3">
        <f t="shared" si="0"/>
        <v>-3.6581916768641518E-2</v>
      </c>
      <c r="E42" s="4"/>
      <c r="F42" s="4"/>
      <c r="G42" s="4"/>
      <c r="H42" s="4"/>
      <c r="I42" s="4"/>
      <c r="J42" s="4"/>
    </row>
    <row r="43" spans="1:10" x14ac:dyDescent="0.4">
      <c r="A43" s="9">
        <f>'[1]Page 202中文'!A41</f>
        <v>40392</v>
      </c>
      <c r="B43" s="24">
        <f>Sheet1!E49</f>
        <v>-5.6575493392081351E-2</v>
      </c>
      <c r="C43" s="24">
        <f>Sheet1!F49</f>
        <v>-4.8926692260298776E-2</v>
      </c>
      <c r="D43" s="3">
        <f t="shared" si="0"/>
        <v>-5.275109282619006E-2</v>
      </c>
      <c r="E43" s="4"/>
      <c r="F43" s="4"/>
      <c r="G43" s="4"/>
      <c r="H43" s="4"/>
      <c r="I43" s="4"/>
      <c r="J43" s="4"/>
    </row>
    <row r="44" spans="1:10" x14ac:dyDescent="0.4">
      <c r="A44" s="9">
        <f>'[1]Page 202中文'!A42</f>
        <v>40422</v>
      </c>
      <c r="B44" s="24">
        <f>Sheet1!E50</f>
        <v>0.15462068747353472</v>
      </c>
      <c r="C44" s="24">
        <f>Sheet1!F50</f>
        <v>0.20428859062387794</v>
      </c>
      <c r="D44" s="3">
        <f t="shared" si="0"/>
        <v>0.17945463904870634</v>
      </c>
      <c r="E44" s="4"/>
      <c r="F44" s="4"/>
      <c r="G44" s="4"/>
      <c r="H44" s="4"/>
      <c r="I44" s="4"/>
      <c r="J44" s="4"/>
    </row>
    <row r="45" spans="1:10" x14ac:dyDescent="0.4">
      <c r="A45" s="9">
        <f>'[1]Page 202中文'!A43</f>
        <v>40452</v>
      </c>
      <c r="B45" s="24">
        <f>Sheet1!E51</f>
        <v>5.8950248562960224E-2</v>
      </c>
      <c r="C45" s="24">
        <f>Sheet1!F51</f>
        <v>0.10843903128952363</v>
      </c>
      <c r="D45" s="3">
        <f t="shared" si="0"/>
        <v>8.3694639926241932E-2</v>
      </c>
      <c r="E45" s="4"/>
      <c r="F45" s="4"/>
      <c r="G45" s="4"/>
      <c r="H45" s="4"/>
      <c r="I45" s="4"/>
      <c r="J45" s="4"/>
    </row>
    <row r="46" spans="1:10" x14ac:dyDescent="0.4">
      <c r="A46" s="9">
        <f>'[1]Page 202中文'!A44</f>
        <v>40483</v>
      </c>
      <c r="B46" s="24">
        <f>Sheet1!E52</f>
        <v>3.3231293656654268E-2</v>
      </c>
      <c r="C46" s="24">
        <f>Sheet1!F52</f>
        <v>0.14558950506341742</v>
      </c>
      <c r="D46" s="3">
        <f t="shared" si="0"/>
        <v>8.9410399360035836E-2</v>
      </c>
      <c r="E46" s="4"/>
      <c r="F46" s="4"/>
      <c r="G46" s="4"/>
      <c r="H46" s="4"/>
      <c r="I46" s="4"/>
      <c r="J46" s="4"/>
    </row>
    <row r="47" spans="1:10" x14ac:dyDescent="0.4">
      <c r="A47" s="9">
        <f>'[1]Page 202中文'!A45</f>
        <v>40513</v>
      </c>
      <c r="B47" s="24">
        <f>Sheet1!E53</f>
        <v>3.6014054427722354E-2</v>
      </c>
      <c r="C47" s="24">
        <f>Sheet1!F53</f>
        <v>2.232654849361675E-2</v>
      </c>
      <c r="D47" s="3">
        <f t="shared" si="0"/>
        <v>2.9170301460669554E-2</v>
      </c>
      <c r="E47" s="4"/>
      <c r="F47" s="4"/>
      <c r="G47" s="4"/>
      <c r="H47" s="4"/>
      <c r="I47" s="4"/>
      <c r="J47" s="4"/>
    </row>
    <row r="48" spans="1:10" x14ac:dyDescent="0.4">
      <c r="A48" s="9">
        <f>'[1]Page 202中文'!A46</f>
        <v>40546</v>
      </c>
      <c r="B48" s="24">
        <f>Sheet1!E54</f>
        <v>5.0654449496584847E-2</v>
      </c>
      <c r="C48" s="24">
        <f>Sheet1!F54</f>
        <v>0.10541961681369323</v>
      </c>
      <c r="D48" s="3">
        <f t="shared" si="0"/>
        <v>7.8037033155139046E-2</v>
      </c>
      <c r="E48" s="4"/>
      <c r="F48" s="4"/>
      <c r="G48" s="4"/>
      <c r="H48" s="4"/>
      <c r="I48" s="4"/>
      <c r="J48" s="4"/>
    </row>
    <row r="49" spans="1:10" x14ac:dyDescent="0.4">
      <c r="A49" s="9">
        <f>'[1]Page 202中文'!A47</f>
        <v>40575</v>
      </c>
      <c r="B49" s="24">
        <f>Sheet1!E55</f>
        <v>4.01191659602591E-2</v>
      </c>
      <c r="C49" s="24">
        <f>Sheet1!F55</f>
        <v>0.10687906118330369</v>
      </c>
      <c r="D49" s="3">
        <f t="shared" si="0"/>
        <v>7.3499113571781391E-2</v>
      </c>
      <c r="E49" s="4"/>
      <c r="F49" s="4"/>
      <c r="G49" s="4"/>
      <c r="H49" s="4"/>
      <c r="I49" s="4"/>
      <c r="J49" s="4"/>
    </row>
    <row r="50" spans="1:10" x14ac:dyDescent="0.4">
      <c r="A50" s="9">
        <f>'[1]Page 202中文'!A48</f>
        <v>40603</v>
      </c>
      <c r="B50" s="24">
        <f>Sheet1!E56</f>
        <v>-1.3395856706299903E-2</v>
      </c>
      <c r="C50" s="24">
        <f>Sheet1!F56</f>
        <v>-1.9843939177158147E-2</v>
      </c>
      <c r="D50" s="3">
        <f t="shared" si="0"/>
        <v>-1.6619897941729026E-2</v>
      </c>
      <c r="E50" s="4"/>
      <c r="F50" s="4"/>
      <c r="G50" s="4"/>
      <c r="H50" s="4"/>
      <c r="I50" s="4"/>
      <c r="J50" s="4"/>
    </row>
    <row r="51" spans="1:10" x14ac:dyDescent="0.4">
      <c r="A51" s="9">
        <f>'[1]Page 202中文'!A49</f>
        <v>40634</v>
      </c>
      <c r="B51" s="24">
        <f>Sheet1!E57</f>
        <v>4.6375898988789757E-3</v>
      </c>
      <c r="C51" s="24">
        <f>Sheet1!F57</f>
        <v>-0.26529215658624006</v>
      </c>
      <c r="D51" s="3">
        <f t="shared" si="0"/>
        <v>-0.13032728334368054</v>
      </c>
      <c r="E51" s="4"/>
      <c r="F51" s="4"/>
      <c r="G51" s="4"/>
      <c r="H51" s="4"/>
      <c r="I51" s="4"/>
      <c r="J51" s="4"/>
    </row>
    <row r="52" spans="1:10" x14ac:dyDescent="0.4">
      <c r="A52" s="9">
        <f>'[1]Page 202中文'!A50</f>
        <v>40665</v>
      </c>
      <c r="B52" s="24">
        <f>Sheet1!E58</f>
        <v>-6.5906594228294924E-3</v>
      </c>
      <c r="C52" s="24">
        <f>Sheet1!F58</f>
        <v>6.7397847984603548E-2</v>
      </c>
      <c r="D52" s="3">
        <f t="shared" si="0"/>
        <v>3.0403594280887028E-2</v>
      </c>
      <c r="E52" s="4"/>
      <c r="F52" s="4"/>
      <c r="G52" s="4"/>
      <c r="H52" s="4"/>
      <c r="I52" s="4"/>
      <c r="J52" s="4"/>
    </row>
    <row r="53" spans="1:10" x14ac:dyDescent="0.4">
      <c r="A53" s="9">
        <f>'[1]Page 202中文'!A51</f>
        <v>40695</v>
      </c>
      <c r="B53" s="24">
        <f>Sheet1!E59</f>
        <v>-3.5585320181802882E-2</v>
      </c>
      <c r="C53" s="24">
        <f>Sheet1!F59</f>
        <v>0.18034583836025603</v>
      </c>
      <c r="D53" s="3">
        <f t="shared" si="0"/>
        <v>7.2380259089226573E-2</v>
      </c>
      <c r="E53" s="4"/>
      <c r="F53" s="4"/>
      <c r="G53" s="4"/>
      <c r="H53" s="4"/>
      <c r="I53" s="4"/>
      <c r="J53" s="4"/>
    </row>
    <row r="54" spans="1:10" x14ac:dyDescent="0.4">
      <c r="A54" s="9">
        <f>'[1]Page 202中文'!A52</f>
        <v>40725</v>
      </c>
      <c r="B54" s="24">
        <f>Sheet1!E60</f>
        <v>0.15124821709115263</v>
      </c>
      <c r="C54" s="24">
        <f>Sheet1!F60</f>
        <v>0.20324820307949171</v>
      </c>
      <c r="D54" s="3">
        <f t="shared" si="0"/>
        <v>0.17724821008532216</v>
      </c>
      <c r="E54" s="4"/>
      <c r="F54" s="4"/>
      <c r="G54" s="4"/>
      <c r="H54" s="4"/>
      <c r="I54" s="4"/>
      <c r="J54" s="4"/>
    </row>
    <row r="55" spans="1:10" x14ac:dyDescent="0.4">
      <c r="A55" s="9">
        <f>'[1]Page 202中文'!A53</f>
        <v>40756</v>
      </c>
      <c r="B55" s="24">
        <f>Sheet1!E61</f>
        <v>-1.4575073248301941E-2</v>
      </c>
      <c r="C55" s="24">
        <f>Sheet1!F61</f>
        <v>2.1957711353171334E-3</v>
      </c>
      <c r="D55" s="3">
        <f t="shared" si="0"/>
        <v>-6.1896510564924036E-3</v>
      </c>
      <c r="E55" s="4"/>
      <c r="F55" s="4"/>
      <c r="G55" s="4"/>
      <c r="H55" s="4"/>
      <c r="I55" s="4"/>
      <c r="J55" s="4"/>
    </row>
    <row r="56" spans="1:10" x14ac:dyDescent="0.4">
      <c r="A56" s="9">
        <f>'[1]Page 202中文'!A54</f>
        <v>40787</v>
      </c>
      <c r="B56" s="24">
        <f>Sheet1!E62</f>
        <v>-9.1627607052127934E-3</v>
      </c>
      <c r="C56" s="24">
        <f>Sheet1!F62</f>
        <v>2.0000666706669435E-2</v>
      </c>
      <c r="D56" s="3">
        <f t="shared" si="0"/>
        <v>5.4189530007283208E-3</v>
      </c>
      <c r="E56" s="4"/>
      <c r="F56" s="4"/>
      <c r="G56" s="4"/>
      <c r="H56" s="4"/>
      <c r="I56" s="4"/>
      <c r="J56" s="4"/>
    </row>
    <row r="57" spans="1:10" x14ac:dyDescent="0.4">
      <c r="A57" s="9">
        <f>'[1]Page 202中文'!A55</f>
        <v>40819</v>
      </c>
      <c r="B57" s="24">
        <f>Sheet1!E63</f>
        <v>5.9704792012682126E-2</v>
      </c>
      <c r="C57" s="24">
        <f>Sheet1!F63</f>
        <v>-0.22019528503533467</v>
      </c>
      <c r="D57" s="3">
        <f t="shared" si="0"/>
        <v>-8.0245246511326279E-2</v>
      </c>
      <c r="E57" s="4"/>
      <c r="F57" s="4"/>
      <c r="G57" s="4"/>
      <c r="H57" s="4"/>
      <c r="I57" s="4"/>
      <c r="J57" s="4"/>
    </row>
    <row r="58" spans="1:10" x14ac:dyDescent="0.4">
      <c r="A58" s="9">
        <f>'[1]Page 202中文'!A56</f>
        <v>40848</v>
      </c>
      <c r="B58" s="24">
        <f>Sheet1!E64</f>
        <v>-5.7399677831886937E-2</v>
      </c>
      <c r="C58" s="24">
        <f>Sheet1!F64</f>
        <v>-9.6183161090669669E-2</v>
      </c>
      <c r="D58" s="3">
        <f t="shared" si="0"/>
        <v>-7.6791419461278307E-2</v>
      </c>
      <c r="E58" s="4"/>
      <c r="F58" s="4"/>
      <c r="G58" s="4"/>
      <c r="H58" s="4"/>
      <c r="I58" s="4"/>
      <c r="J58" s="4"/>
    </row>
    <row r="59" spans="1:10" x14ac:dyDescent="0.4">
      <c r="A59" s="9">
        <f>'[1]Page 202中文'!A57</f>
        <v>40878</v>
      </c>
      <c r="B59" s="24">
        <f>Sheet1!E65</f>
        <v>5.794303530036643E-2</v>
      </c>
      <c r="C59" s="24">
        <f>Sheet1!F65</f>
        <v>-1.0241494052196907E-2</v>
      </c>
      <c r="D59" s="3">
        <f t="shared" si="0"/>
        <v>2.3850770624084763E-2</v>
      </c>
      <c r="E59" s="4"/>
      <c r="F59" s="4"/>
      <c r="G59" s="4"/>
      <c r="H59" s="4"/>
      <c r="I59" s="4"/>
      <c r="J59" s="4"/>
    </row>
    <row r="60" spans="1:10" x14ac:dyDescent="0.4">
      <c r="A60" s="9">
        <f>'[1]Page 202中文'!A58</f>
        <v>40911</v>
      </c>
      <c r="B60" s="24">
        <f>Sheet1!E66</f>
        <v>0.11965782035865079</v>
      </c>
      <c r="C60" s="24">
        <f>Sheet1!F66</f>
        <v>2.4596960000504701E-2</v>
      </c>
      <c r="D60" s="3">
        <f t="shared" si="0"/>
        <v>7.2127390179577741E-2</v>
      </c>
      <c r="E60" s="4"/>
      <c r="F60" s="4"/>
      <c r="G60" s="4"/>
      <c r="H60" s="4"/>
      <c r="I60" s="4"/>
      <c r="J60" s="4"/>
    </row>
    <row r="61" spans="1:10" x14ac:dyDescent="0.4">
      <c r="A61" s="9">
        <f>'[1]Page 202中文'!A59</f>
        <v>40940</v>
      </c>
      <c r="B61" s="24">
        <f>Sheet1!E67</f>
        <v>0.17253259275455476</v>
      </c>
      <c r="C61" s="24">
        <f>Sheet1!F67</f>
        <v>-4.8588347918139083E-2</v>
      </c>
      <c r="D61" s="3">
        <f t="shared" si="0"/>
        <v>6.1972122418207841E-2</v>
      </c>
      <c r="E61" s="4"/>
      <c r="F61" s="4"/>
      <c r="G61" s="4"/>
      <c r="H61" s="4"/>
      <c r="I61" s="4"/>
      <c r="J61" s="4"/>
    </row>
    <row r="62" spans="1:10" x14ac:dyDescent="0.4">
      <c r="A62" s="9">
        <f>'[1]Page 202中文'!A60</f>
        <v>40969</v>
      </c>
      <c r="B62" s="24">
        <f>Sheet1!E68</f>
        <v>0.1001018936056976</v>
      </c>
      <c r="C62" s="24">
        <f>Sheet1!F68</f>
        <v>-5.4754775012495489E-2</v>
      </c>
      <c r="D62" s="3">
        <f t="shared" si="0"/>
        <v>2.2673559296601056E-2</v>
      </c>
      <c r="E62" s="4"/>
      <c r="F62" s="4"/>
      <c r="G62" s="4"/>
      <c r="H62" s="4"/>
      <c r="I62" s="4"/>
      <c r="J62" s="4"/>
    </row>
    <row r="63" spans="1:10" x14ac:dyDescent="0.4">
      <c r="A63" s="9">
        <f>'[1]Page 202中文'!A61</f>
        <v>41001</v>
      </c>
      <c r="B63" s="24">
        <f>Sheet1!E69</f>
        <v>-2.6312638158984922E-2</v>
      </c>
      <c r="C63" s="24">
        <f>Sheet1!F69</f>
        <v>-2.8446094702639788E-2</v>
      </c>
      <c r="D63" s="3">
        <f t="shared" si="0"/>
        <v>-2.7379366430812353E-2</v>
      </c>
      <c r="E63" s="4"/>
      <c r="F63" s="4"/>
      <c r="G63" s="4"/>
      <c r="H63" s="4"/>
      <c r="I63" s="4"/>
      <c r="J63" s="4"/>
    </row>
    <row r="64" spans="1:10" x14ac:dyDescent="0.4">
      <c r="A64" s="9">
        <f>'[1]Page 202中文'!A62</f>
        <v>41030</v>
      </c>
      <c r="B64" s="24">
        <f>Sheet1!E70</f>
        <v>-1.0760104160047555E-2</v>
      </c>
      <c r="C64" s="24">
        <f>Sheet1!F70</f>
        <v>-1.9193855066193692E-2</v>
      </c>
      <c r="D64" s="3">
        <f t="shared" si="0"/>
        <v>-1.4976979613120623E-2</v>
      </c>
      <c r="E64" s="4"/>
      <c r="F64" s="4"/>
      <c r="G64" s="4"/>
      <c r="H64" s="4"/>
      <c r="I64" s="4"/>
      <c r="J64" s="4"/>
    </row>
    <row r="65" spans="1:10" x14ac:dyDescent="0.4">
      <c r="A65" s="9">
        <f>'[1]Page 202中文'!A63</f>
        <v>41061</v>
      </c>
      <c r="B65" s="24">
        <f>Sheet1!E71</f>
        <v>1.0794351321817304E-2</v>
      </c>
      <c r="C65" s="24">
        <f>Sheet1!F71</f>
        <v>0.10957899438258194</v>
      </c>
      <c r="D65" s="3">
        <f t="shared" si="0"/>
        <v>6.018667285219962E-2</v>
      </c>
      <c r="E65" s="4"/>
      <c r="F65" s="4"/>
      <c r="G65" s="4"/>
      <c r="H65" s="4"/>
      <c r="I65" s="4"/>
      <c r="J65" s="4"/>
    </row>
  </sheetData>
  <mergeCells count="1">
    <mergeCell ref="A1:E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28DC5-71AA-4DD9-947E-B8A0709A0F91}">
  <dimension ref="A1:J37"/>
  <sheetViews>
    <sheetView topLeftCell="A10" workbookViewId="0">
      <selection activeCell="L35" sqref="L35"/>
    </sheetView>
  </sheetViews>
  <sheetFormatPr defaultRowHeight="13.9" x14ac:dyDescent="0.4"/>
  <cols>
    <col min="1" max="1" width="27.46484375" customWidth="1"/>
  </cols>
  <sheetData>
    <row r="1" spans="1:10" ht="18.399999999999999" x14ac:dyDescent="0.5">
      <c r="A1" s="25" t="s">
        <v>40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ht="14.25" x14ac:dyDescent="0.4">
      <c r="A2" s="2" t="s">
        <v>34</v>
      </c>
      <c r="B2" s="8" t="s">
        <v>0</v>
      </c>
      <c r="C2" s="8" t="s">
        <v>1</v>
      </c>
      <c r="D2" s="4"/>
      <c r="E2" s="4"/>
      <c r="F2" s="4"/>
      <c r="G2" s="4"/>
      <c r="H2" s="4"/>
      <c r="I2" s="4"/>
      <c r="J2" s="4"/>
    </row>
    <row r="3" spans="1:10" ht="14.25" x14ac:dyDescent="0.4">
      <c r="A3" s="27" t="s">
        <v>35</v>
      </c>
      <c r="B3" s="6">
        <f>Sheet4!H6</f>
        <v>2.6092535382995975E-2</v>
      </c>
      <c r="C3" s="6">
        <f>Sheet4!I6</f>
        <v>-2.4269022221436731E-3</v>
      </c>
      <c r="D3" s="4"/>
      <c r="E3" s="4"/>
      <c r="F3" s="4"/>
      <c r="G3" s="4"/>
      <c r="H3" s="4"/>
      <c r="I3" s="4"/>
      <c r="J3" s="4"/>
    </row>
    <row r="4" spans="1:10" ht="14.25" x14ac:dyDescent="0.4">
      <c r="A4" s="27" t="s">
        <v>17</v>
      </c>
      <c r="B4" s="32">
        <f>Sheet4!H7</f>
        <v>1.2477690692371124E-2</v>
      </c>
      <c r="C4" s="32">
        <f>Sheet4!I7</f>
        <v>1.0175180168436861E-2</v>
      </c>
      <c r="D4" s="4"/>
      <c r="E4" s="4"/>
      <c r="F4" s="4"/>
      <c r="G4" s="4"/>
      <c r="H4" s="4"/>
      <c r="I4" s="4"/>
      <c r="J4" s="4"/>
    </row>
    <row r="5" spans="1:10" ht="14.25" x14ac:dyDescent="0.4">
      <c r="A5" s="27" t="s">
        <v>18</v>
      </c>
      <c r="B5" s="6">
        <f>Sheet4!H8</f>
        <v>0.11170358406233492</v>
      </c>
      <c r="C5" s="6">
        <f>Sheet4!I8</f>
        <v>0.10087209806699204</v>
      </c>
      <c r="D5" s="4"/>
      <c r="E5" s="4"/>
      <c r="F5" s="4"/>
      <c r="G5" s="4"/>
      <c r="H5" s="4"/>
      <c r="I5" s="4"/>
      <c r="J5" s="4"/>
    </row>
    <row r="6" spans="1:10" ht="14.25" x14ac:dyDescent="0.4">
      <c r="A6" s="27" t="s">
        <v>36</v>
      </c>
      <c r="B6" s="32">
        <f>Sheet4!H9</f>
        <v>1.98912626457544E-3</v>
      </c>
      <c r="C6" s="6"/>
      <c r="D6" s="4"/>
      <c r="E6" s="4"/>
      <c r="F6" s="4"/>
      <c r="G6" s="4"/>
      <c r="H6" s="4"/>
      <c r="I6" s="4"/>
      <c r="J6" s="4"/>
    </row>
    <row r="7" spans="1:10" x14ac:dyDescent="0.4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ht="14.25" x14ac:dyDescent="0.4">
      <c r="A8" s="28" t="s">
        <v>41</v>
      </c>
      <c r="B8" s="4">
        <v>0.5</v>
      </c>
      <c r="C8" s="4"/>
      <c r="D8" s="4"/>
      <c r="E8" s="4"/>
      <c r="F8" s="4"/>
      <c r="G8" s="4"/>
      <c r="H8" s="4"/>
      <c r="I8" s="4"/>
      <c r="J8" s="4"/>
    </row>
    <row r="9" spans="1:10" x14ac:dyDescent="0.4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ht="14.25" x14ac:dyDescent="0.4">
      <c r="A10" s="29" t="s">
        <v>37</v>
      </c>
      <c r="B10" s="6">
        <f>B3*B8+C3*(1-B8)</f>
        <v>1.1832816580426151E-2</v>
      </c>
      <c r="C10" s="4" t="str">
        <f ca="1">_xlfn.FORMULATEXT(B10)</f>
        <v>=B3*B8+C3*(1-B8)</v>
      </c>
      <c r="D10" s="4"/>
      <c r="E10" s="4"/>
      <c r="F10" s="4"/>
      <c r="G10" s="4"/>
      <c r="H10" s="4"/>
      <c r="I10" s="4"/>
      <c r="J10" s="4"/>
    </row>
    <row r="11" spans="1:10" ht="14.25" x14ac:dyDescent="0.4">
      <c r="A11" s="2" t="s">
        <v>38</v>
      </c>
      <c r="B11" s="5">
        <f>B8^2*B4+(1-B8)^2*C4+2*B8*(1-B8)*B6</f>
        <v>6.6577808474897167E-3</v>
      </c>
      <c r="C11" s="4" t="str">
        <f t="shared" ref="C11:C12" ca="1" si="0">_xlfn.FORMULATEXT(B11)</f>
        <v>=B8^2*B4+(1-B8)^2*C4+2*B8*(1-B8)*B6</v>
      </c>
      <c r="D11" s="4"/>
      <c r="E11" s="4"/>
      <c r="F11" s="4"/>
      <c r="G11" s="4"/>
      <c r="H11" s="4"/>
      <c r="I11" s="4"/>
      <c r="J11" s="4"/>
    </row>
    <row r="12" spans="1:10" ht="14.25" x14ac:dyDescent="0.4">
      <c r="A12" s="29" t="s">
        <v>39</v>
      </c>
      <c r="B12" s="3">
        <f>SQRT(B11)</f>
        <v>8.1595225641514821E-2</v>
      </c>
      <c r="C12" s="4" t="str">
        <f t="shared" ca="1" si="0"/>
        <v>=SQRT(B11)</v>
      </c>
      <c r="D12" s="4"/>
      <c r="E12" s="4"/>
      <c r="F12" s="4"/>
      <c r="G12" s="4"/>
      <c r="H12" s="4"/>
      <c r="I12" s="4"/>
      <c r="J12" s="4"/>
    </row>
    <row r="13" spans="1:10" x14ac:dyDescent="0.4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ht="14.25" x14ac:dyDescent="0.4">
      <c r="A14" s="30" t="s">
        <v>42</v>
      </c>
      <c r="B14" s="4"/>
      <c r="C14" s="4"/>
      <c r="D14" s="4"/>
      <c r="E14" s="4"/>
      <c r="F14" s="4"/>
      <c r="G14" s="4"/>
      <c r="H14" s="4"/>
      <c r="I14" s="4"/>
      <c r="J14" s="4"/>
    </row>
    <row r="15" spans="1:10" ht="41.25" x14ac:dyDescent="0.4">
      <c r="A15" s="4"/>
      <c r="B15" s="31" t="s">
        <v>43</v>
      </c>
      <c r="C15" s="31" t="s">
        <v>44</v>
      </c>
      <c r="D15" s="4"/>
      <c r="E15" s="4"/>
      <c r="F15" s="4"/>
      <c r="G15" s="4"/>
      <c r="H15" s="4"/>
      <c r="I15" s="4"/>
      <c r="J15" s="4"/>
    </row>
    <row r="16" spans="1:10" ht="14.25" x14ac:dyDescent="0.4">
      <c r="A16" s="4" t="s">
        <v>41</v>
      </c>
      <c r="B16" s="6">
        <f>B12</f>
        <v>8.1595225641514821E-2</v>
      </c>
      <c r="C16" s="6">
        <f>B10</f>
        <v>1.1832816580426151E-2</v>
      </c>
      <c r="D16" s="4" t="str">
        <f ca="1">_xlfn.FORMULATEXT(C16)</f>
        <v>=B10</v>
      </c>
      <c r="E16" s="4"/>
      <c r="F16" s="4"/>
      <c r="G16" s="4"/>
      <c r="H16" s="4"/>
      <c r="I16" s="4"/>
      <c r="J16" s="4"/>
    </row>
    <row r="17" spans="1:6" x14ac:dyDescent="0.4">
      <c r="A17" s="33" cm="1">
        <f t="array" ref="A17:A37">_xlfn.SEQUENCE(21,1,-0.5,0.1)</f>
        <v>-0.5</v>
      </c>
      <c r="B17" s="6">
        <f t="dataTable" ref="B17:C37" dt2D="0" dtr="0" r1="B8"/>
        <v>0.15175601686658938</v>
      </c>
      <c r="C17" s="6">
        <v>-1.6686621024713497E-2</v>
      </c>
    </row>
    <row r="18" spans="1:6" x14ac:dyDescent="0.4">
      <c r="A18" s="33">
        <v>-0.4</v>
      </c>
      <c r="B18" s="6">
        <v>0.14039929566985415</v>
      </c>
      <c r="C18" s="6">
        <v>-1.3834677264199534E-2</v>
      </c>
    </row>
    <row r="19" spans="1:6" x14ac:dyDescent="0.4">
      <c r="A19" s="33">
        <v>-0.30000000000000004</v>
      </c>
      <c r="B19" s="6">
        <v>0.12948949054113562</v>
      </c>
      <c r="C19" s="6">
        <v>-1.0982733503685569E-2</v>
      </c>
    </row>
    <row r="20" spans="1:6" x14ac:dyDescent="0.4">
      <c r="A20" s="33">
        <v>-0.20000000000000004</v>
      </c>
      <c r="B20" s="6">
        <v>0.11914942913521538</v>
      </c>
      <c r="C20" s="6">
        <v>-8.1307897431716035E-3</v>
      </c>
      <c r="F20" t="str">
        <f ca="1">_xlfn.FORMULATEXT(A17)</f>
        <v>=SEQUENCE(21,1,-0.5,0.1)</v>
      </c>
    </row>
    <row r="21" spans="1:6" x14ac:dyDescent="0.4">
      <c r="A21" s="33">
        <v>-0.10000000000000003</v>
      </c>
      <c r="B21" s="6">
        <v>0.10954057299706679</v>
      </c>
      <c r="C21" s="6">
        <v>-5.2788459826576383E-3</v>
      </c>
    </row>
    <row r="22" spans="1:6" x14ac:dyDescent="0.4">
      <c r="A22" s="33">
        <v>0</v>
      </c>
      <c r="B22" s="6">
        <v>0.10087209806699204</v>
      </c>
      <c r="C22" s="6">
        <v>-2.4269022221436731E-3</v>
      </c>
    </row>
    <row r="23" spans="1:6" x14ac:dyDescent="0.4">
      <c r="A23" s="33">
        <v>0.1</v>
      </c>
      <c r="B23" s="6">
        <v>9.3406185935307029E-2</v>
      </c>
      <c r="C23" s="6">
        <v>4.2504153837029206E-4</v>
      </c>
    </row>
    <row r="24" spans="1:6" x14ac:dyDescent="0.4">
      <c r="A24" s="33">
        <v>0.2</v>
      </c>
      <c r="B24" s="6">
        <v>8.7451377005502776E-2</v>
      </c>
      <c r="C24" s="6">
        <v>3.2769852988842572E-3</v>
      </c>
    </row>
    <row r="25" spans="1:6" x14ac:dyDescent="0.4">
      <c r="A25" s="33">
        <v>0.30000000000000004</v>
      </c>
      <c r="B25" s="6">
        <v>8.3332247515407548E-2</v>
      </c>
      <c r="C25" s="6">
        <v>6.1289290593982216E-3</v>
      </c>
    </row>
    <row r="26" spans="1:6" x14ac:dyDescent="0.4">
      <c r="A26" s="33">
        <v>0.4</v>
      </c>
      <c r="B26" s="6">
        <v>8.1328199158796452E-2</v>
      </c>
      <c r="C26" s="6">
        <v>8.9808728199121876E-3</v>
      </c>
    </row>
    <row r="27" spans="1:6" x14ac:dyDescent="0.4">
      <c r="A27" s="33">
        <v>0.5</v>
      </c>
      <c r="B27" s="6">
        <v>8.1595225641514821E-2</v>
      </c>
      <c r="C27" s="6">
        <v>1.1832816580426151E-2</v>
      </c>
    </row>
    <row r="28" spans="1:6" x14ac:dyDescent="0.4">
      <c r="A28" s="33">
        <v>0.6</v>
      </c>
      <c r="B28" s="6">
        <v>8.4111700037507939E-2</v>
      </c>
      <c r="C28" s="6">
        <v>1.4684760340940116E-2</v>
      </c>
    </row>
    <row r="29" spans="1:6" x14ac:dyDescent="0.4">
      <c r="A29" s="33">
        <v>0.7</v>
      </c>
      <c r="B29" s="6">
        <v>8.8686344414136573E-2</v>
      </c>
      <c r="C29" s="6">
        <v>1.7536704101454078E-2</v>
      </c>
    </row>
    <row r="30" spans="1:6" x14ac:dyDescent="0.4">
      <c r="A30" s="33">
        <v>0.79999999999999993</v>
      </c>
      <c r="B30" s="6">
        <v>9.5022363970378748E-2</v>
      </c>
      <c r="C30" s="6">
        <v>2.0388647861968045E-2</v>
      </c>
    </row>
    <row r="31" spans="1:6" x14ac:dyDescent="0.4">
      <c r="A31" s="33">
        <v>0.89999999999999991</v>
      </c>
      <c r="B31" s="6">
        <v>0.10279457179310859</v>
      </c>
      <c r="C31" s="6">
        <v>2.3240591622482008E-2</v>
      </c>
    </row>
    <row r="32" spans="1:6" x14ac:dyDescent="0.4">
      <c r="A32" s="33">
        <v>0.99999999999999989</v>
      </c>
      <c r="B32" s="6">
        <v>0.11170358406233491</v>
      </c>
      <c r="C32" s="6">
        <v>2.6092535382995972E-2</v>
      </c>
    </row>
    <row r="33" spans="1:3" x14ac:dyDescent="0.4">
      <c r="A33" s="33">
        <v>1.0999999999999999</v>
      </c>
      <c r="B33" s="6">
        <v>0.12149958749414266</v>
      </c>
      <c r="C33" s="6">
        <v>2.8944479143509939E-2</v>
      </c>
    </row>
    <row r="34" spans="1:3" x14ac:dyDescent="0.4">
      <c r="A34" s="33">
        <v>1.2</v>
      </c>
      <c r="B34" s="6">
        <v>0.13198523097966561</v>
      </c>
      <c r="C34" s="6">
        <v>3.1796422904023909E-2</v>
      </c>
    </row>
    <row r="35" spans="1:3" x14ac:dyDescent="0.4">
      <c r="A35" s="33">
        <v>1.3</v>
      </c>
      <c r="B35" s="6">
        <v>0.1430088983206908</v>
      </c>
      <c r="C35" s="6">
        <v>3.4648366664537869E-2</v>
      </c>
    </row>
    <row r="36" spans="1:3" x14ac:dyDescent="0.4">
      <c r="A36" s="33">
        <v>1.4000000000000001</v>
      </c>
      <c r="B36" s="6">
        <v>0.15445543424455099</v>
      </c>
      <c r="C36" s="6">
        <v>3.7500310425051836E-2</v>
      </c>
    </row>
    <row r="37" spans="1:3" x14ac:dyDescent="0.4">
      <c r="A37" s="33">
        <v>1.5000000000000002</v>
      </c>
      <c r="B37" s="6">
        <v>0.16623750991602676</v>
      </c>
      <c r="C37" s="6">
        <v>4.0352254185565803E-2</v>
      </c>
    </row>
  </sheetData>
  <mergeCells count="1">
    <mergeCell ref="A1:J1"/>
  </mergeCells>
  <phoneticPr fontId="18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F8415-B5C8-491B-8B4E-8074526E5258}">
  <dimension ref="A1:G45"/>
  <sheetViews>
    <sheetView tabSelected="1" workbookViewId="0">
      <selection activeCell="H19" sqref="H19"/>
    </sheetView>
  </sheetViews>
  <sheetFormatPr defaultRowHeight="13.9" x14ac:dyDescent="0.4"/>
  <cols>
    <col min="1" max="1" width="29" customWidth="1"/>
    <col min="2" max="2" width="13.59765625" customWidth="1"/>
    <col min="3" max="3" width="20.6640625" bestFit="1" customWidth="1"/>
    <col min="4" max="4" width="13.9296875" customWidth="1"/>
    <col min="5" max="5" width="13.265625" customWidth="1"/>
    <col min="6" max="6" width="12.06640625" customWidth="1"/>
  </cols>
  <sheetData>
    <row r="1" spans="1:7" ht="18.399999999999999" x14ac:dyDescent="0.5">
      <c r="A1" s="25" t="s">
        <v>45</v>
      </c>
      <c r="B1" s="25"/>
      <c r="C1" s="25"/>
      <c r="D1" s="25"/>
      <c r="E1" s="25"/>
      <c r="F1" s="25"/>
      <c r="G1" s="19"/>
    </row>
    <row r="2" spans="1:7" ht="28.15" x14ac:dyDescent="0.4">
      <c r="A2" s="34" t="s">
        <v>46</v>
      </c>
      <c r="B2" s="34"/>
      <c r="C2" s="34"/>
      <c r="D2" s="34"/>
      <c r="E2" s="4"/>
      <c r="F2" s="20" t="s">
        <v>47</v>
      </c>
      <c r="G2" s="4"/>
    </row>
    <row r="3" spans="1:7" x14ac:dyDescent="0.4">
      <c r="A3" s="35">
        <v>0.1</v>
      </c>
      <c r="B3" s="35">
        <v>0.01</v>
      </c>
      <c r="C3" s="35">
        <v>0.03</v>
      </c>
      <c r="D3" s="35">
        <v>0.05</v>
      </c>
      <c r="E3" s="4"/>
      <c r="F3" s="36">
        <v>0.06</v>
      </c>
      <c r="G3" s="4"/>
    </row>
    <row r="4" spans="1:7" x14ac:dyDescent="0.4">
      <c r="A4" s="35">
        <v>0.01</v>
      </c>
      <c r="B4" s="35">
        <v>0.3</v>
      </c>
      <c r="C4" s="35">
        <v>0.06</v>
      </c>
      <c r="D4" s="35">
        <v>-0.04</v>
      </c>
      <c r="E4" s="4"/>
      <c r="F4" s="36">
        <v>0.08</v>
      </c>
      <c r="G4" s="4"/>
    </row>
    <row r="5" spans="1:7" x14ac:dyDescent="0.4">
      <c r="A5" s="35">
        <v>0.03</v>
      </c>
      <c r="B5" s="35">
        <v>0.06</v>
      </c>
      <c r="C5" s="35">
        <v>0.4</v>
      </c>
      <c r="D5" s="35">
        <v>0.02</v>
      </c>
      <c r="E5" s="4"/>
      <c r="F5" s="36">
        <v>0.1</v>
      </c>
      <c r="G5" s="4"/>
    </row>
    <row r="6" spans="1:7" x14ac:dyDescent="0.4">
      <c r="A6" s="35">
        <v>0.05</v>
      </c>
      <c r="B6" s="35">
        <v>-0.04</v>
      </c>
      <c r="C6" s="35">
        <v>0.02</v>
      </c>
      <c r="D6" s="35">
        <v>0.5</v>
      </c>
      <c r="E6" s="4"/>
      <c r="F6" s="36">
        <v>0.15</v>
      </c>
      <c r="G6" s="4"/>
    </row>
    <row r="7" spans="1:7" x14ac:dyDescent="0.4">
      <c r="A7" s="4"/>
      <c r="B7" s="4"/>
      <c r="C7" s="4"/>
      <c r="D7" s="4"/>
      <c r="E7" s="4"/>
      <c r="F7" s="4"/>
      <c r="G7" s="4"/>
    </row>
    <row r="8" spans="1:7" ht="14.25" x14ac:dyDescent="0.4">
      <c r="A8" s="4" t="s">
        <v>48</v>
      </c>
      <c r="B8" s="35">
        <v>0.2</v>
      </c>
      <c r="C8" s="35">
        <v>0.3</v>
      </c>
      <c r="D8" s="35">
        <v>0.4</v>
      </c>
      <c r="E8" s="35">
        <v>0.1</v>
      </c>
      <c r="F8" s="4"/>
      <c r="G8" s="4"/>
    </row>
    <row r="9" spans="1:7" ht="14.25" x14ac:dyDescent="0.4">
      <c r="A9" s="4" t="s">
        <v>49</v>
      </c>
      <c r="B9" s="35">
        <v>0.2</v>
      </c>
      <c r="C9" s="35">
        <v>0.1</v>
      </c>
      <c r="D9" s="35">
        <v>0.1</v>
      </c>
      <c r="E9" s="35">
        <v>0.6</v>
      </c>
      <c r="F9" s="4"/>
      <c r="G9" s="4"/>
    </row>
    <row r="10" spans="1:7" x14ac:dyDescent="0.4">
      <c r="A10" s="4"/>
      <c r="B10" s="4"/>
      <c r="C10" s="4"/>
      <c r="D10" s="4"/>
      <c r="E10" s="4"/>
      <c r="F10" s="4"/>
      <c r="G10" s="4"/>
    </row>
    <row r="11" spans="1:7" ht="14.25" x14ac:dyDescent="0.4">
      <c r="A11" s="30" t="s">
        <v>50</v>
      </c>
      <c r="B11" s="4"/>
      <c r="C11" s="4"/>
      <c r="D11" s="4"/>
      <c r="E11" s="4"/>
      <c r="F11" s="4"/>
      <c r="G11" s="4"/>
    </row>
    <row r="12" spans="1:7" ht="15.75" x14ac:dyDescent="0.5">
      <c r="A12" s="4" t="s">
        <v>51</v>
      </c>
      <c r="B12" s="3">
        <f t="array" ref="B12">MMULT(B8:E8,F3:F6)</f>
        <v>9.1000000000000011E-2</v>
      </c>
      <c r="C12" s="4" t="str">
        <f ca="1">_xlfn.FORMULATEXT(B12)</f>
        <v>{=MMULT(B8:E8,F3:F6)}</v>
      </c>
      <c r="D12" s="4" t="s">
        <v>52</v>
      </c>
      <c r="E12" s="6">
        <f t="array" ref="E12">MMULT(B9:E9,F3:F6)</f>
        <v>0.12</v>
      </c>
      <c r="F12" s="4"/>
      <c r="G12" s="4"/>
    </row>
    <row r="13" spans="1:7" ht="16.5" x14ac:dyDescent="0.5">
      <c r="A13" s="4" t="s">
        <v>53</v>
      </c>
      <c r="B13" s="4">
        <f t="array" ref="B13">MMULT(MMULT(B8:E8,A3:D6),TRANSPOSE(B8:E8))</f>
        <v>0.12160000000000001</v>
      </c>
      <c r="C13" s="4" t="str">
        <f ca="1">_xlfn.FORMULATEXT(B13)</f>
        <v>{=MMULT(MMULT(B8:E8,A3:D6),TRANSPOSE(B8:E8))}</v>
      </c>
      <c r="D13" s="4" t="s">
        <v>54</v>
      </c>
      <c r="E13" s="4">
        <f t="array" ref="E13">MMULT(MMULT(B9:E9,A3:D6),TRANSPOSE(B9:E9))</f>
        <v>0.2034</v>
      </c>
      <c r="F13" s="37"/>
      <c r="G13" s="37"/>
    </row>
    <row r="14" spans="1:7" ht="14.25" x14ac:dyDescent="0.4">
      <c r="A14" s="4" t="s">
        <v>55</v>
      </c>
      <c r="B14" s="4">
        <f t="array" ref="B14">MMULT(MMULT(B8:E8,A3:D6),TRANSPOSE(B9:E9))</f>
        <v>7.1400000000000005E-2</v>
      </c>
      <c r="C14" s="4" t="str">
        <f t="shared" ref="C14:C15" ca="1" si="0">_xlfn.FORMULATEXT(B14)</f>
        <v>{=MMULT(MMULT(B8:E8,A3:D6),TRANSPOSE(B9:E9))}</v>
      </c>
      <c r="D14" s="4"/>
      <c r="E14" s="4"/>
      <c r="F14" s="37"/>
      <c r="G14" s="37"/>
    </row>
    <row r="15" spans="1:7" ht="15.75" x14ac:dyDescent="0.5">
      <c r="A15" s="4" t="s">
        <v>56</v>
      </c>
      <c r="B15" s="5">
        <f>B14/SQRT(B13*E13)</f>
        <v>0.45400010156574272</v>
      </c>
      <c r="C15" s="4" t="str">
        <f t="shared" ca="1" si="0"/>
        <v>=B14/SQRT(B13*E13)</v>
      </c>
      <c r="D15" s="4"/>
      <c r="E15" s="4"/>
      <c r="F15" s="37"/>
      <c r="G15" s="37"/>
    </row>
    <row r="16" spans="1:7" x14ac:dyDescent="0.4">
      <c r="A16" s="4"/>
      <c r="B16" s="4"/>
      <c r="C16" s="4"/>
      <c r="D16" s="4"/>
      <c r="E16" s="4"/>
      <c r="F16" s="4"/>
      <c r="G16" s="4"/>
    </row>
    <row r="17" spans="1:7" ht="14.25" x14ac:dyDescent="0.4">
      <c r="A17" s="30" t="s">
        <v>57</v>
      </c>
      <c r="B17" s="4"/>
      <c r="C17" s="4"/>
      <c r="D17" s="4"/>
      <c r="E17" s="4"/>
      <c r="F17" s="4"/>
      <c r="G17" s="4"/>
    </row>
    <row r="18" spans="1:7" ht="14.25" x14ac:dyDescent="0.4">
      <c r="A18" s="4" t="s">
        <v>58</v>
      </c>
      <c r="B18" s="4">
        <v>0.3</v>
      </c>
      <c r="C18" s="4"/>
      <c r="D18" s="4"/>
      <c r="E18" s="4"/>
      <c r="F18" s="4"/>
      <c r="G18" s="4"/>
    </row>
    <row r="19" spans="1:7" ht="34.25" customHeight="1" x14ac:dyDescent="0.5">
      <c r="A19" s="38" t="s">
        <v>59</v>
      </c>
      <c r="B19" s="3">
        <f>B18*B12+(1-B18)*E12</f>
        <v>0.1113</v>
      </c>
      <c r="C19" s="4" t="str">
        <f ca="1">_xlfn.FORMULATEXT(B19)</f>
        <v>=B18*B12+(1-B18)*E12</v>
      </c>
      <c r="D19" s="4"/>
      <c r="E19" s="4"/>
      <c r="F19" s="4"/>
      <c r="G19" s="4"/>
    </row>
    <row r="20" spans="1:7" ht="30" x14ac:dyDescent="0.5">
      <c r="A20" s="38" t="s">
        <v>60</v>
      </c>
      <c r="B20" s="5">
        <f>B18^2*B13+(1-B18)^2*E13+2*B18*(1-B18)*B14</f>
        <v>0.140598</v>
      </c>
      <c r="C20" s="4" t="str">
        <f t="shared" ref="C20:C21" ca="1" si="1">_xlfn.FORMULATEXT(B20)</f>
        <v>=B18^2*B13+(1-B18)^2*E13+2*B18*(1-B18)*B14</v>
      </c>
      <c r="D20" s="4"/>
      <c r="E20" s="4"/>
      <c r="F20" s="4"/>
      <c r="G20" s="4"/>
    </row>
    <row r="21" spans="1:7" ht="29.25" x14ac:dyDescent="0.5">
      <c r="A21" s="38" t="s">
        <v>61</v>
      </c>
      <c r="B21" s="3">
        <f>SQRT(B20)</f>
        <v>0.37496399827183408</v>
      </c>
      <c r="C21" s="4" t="str">
        <f t="shared" ca="1" si="1"/>
        <v>=SQRT(B20)</v>
      </c>
      <c r="D21" s="4"/>
      <c r="E21" s="4"/>
      <c r="F21" s="4"/>
      <c r="G21" s="4"/>
    </row>
    <row r="22" spans="1:7" x14ac:dyDescent="0.4">
      <c r="A22" s="4"/>
      <c r="B22" s="41" t="s">
        <v>64</v>
      </c>
      <c r="C22" s="4"/>
      <c r="D22" s="4"/>
      <c r="E22" s="4"/>
      <c r="F22" s="4"/>
      <c r="G22" s="4"/>
    </row>
    <row r="23" spans="1:7" x14ac:dyDescent="0.4">
      <c r="A23" s="40" t="s">
        <v>63</v>
      </c>
      <c r="B23" s="4"/>
      <c r="C23" s="4"/>
      <c r="D23" s="4"/>
      <c r="E23" s="4"/>
      <c r="F23" s="4"/>
      <c r="G23" s="4"/>
    </row>
    <row r="24" spans="1:7" ht="14.25" x14ac:dyDescent="0.4">
      <c r="A24" s="20" t="s">
        <v>62</v>
      </c>
      <c r="B24" s="21" t="s">
        <v>18</v>
      </c>
      <c r="C24" s="21" t="s">
        <v>16</v>
      </c>
      <c r="D24" s="4"/>
      <c r="E24" s="4"/>
      <c r="F24" s="4"/>
      <c r="G24" s="4"/>
    </row>
    <row r="25" spans="1:7" x14ac:dyDescent="0.4">
      <c r="A25" s="4"/>
      <c r="B25" s="6">
        <f>B21</f>
        <v>0.37496399827183408</v>
      </c>
      <c r="C25" s="6">
        <f>B19</f>
        <v>0.1113</v>
      </c>
      <c r="D25" s="4"/>
      <c r="E25" s="4"/>
      <c r="F25" s="4"/>
      <c r="G25" s="4"/>
    </row>
    <row r="26" spans="1:7" x14ac:dyDescent="0.4">
      <c r="A26" s="39" cm="1">
        <f t="array" ref="A26:A41">_xlfn.SEQUENCE(16,1,-0.5,0.1)</f>
        <v>-0.5</v>
      </c>
      <c r="B26" s="3">
        <f t="dataTable" ref="B26:C41" dt2D="0" dtr="0" r1="B18"/>
        <v>0.6172114710534794</v>
      </c>
      <c r="C26" s="3">
        <v>0.13449999999999998</v>
      </c>
      <c r="D26" s="4"/>
      <c r="E26" s="4"/>
      <c r="F26" s="4"/>
      <c r="G26" s="4"/>
    </row>
    <row r="27" spans="1:7" x14ac:dyDescent="0.4">
      <c r="A27" s="39">
        <v>-0.4</v>
      </c>
      <c r="B27" s="3">
        <v>0.58150838343054012</v>
      </c>
      <c r="C27" s="3">
        <v>0.13159999999999997</v>
      </c>
      <c r="D27" s="4"/>
      <c r="E27" s="4"/>
      <c r="F27" s="4"/>
      <c r="G27" s="4"/>
    </row>
    <row r="28" spans="1:7" x14ac:dyDescent="0.4">
      <c r="A28" s="39">
        <v>-0.30000000000000004</v>
      </c>
      <c r="B28" s="3">
        <v>0.54680709578424458</v>
      </c>
      <c r="C28" s="3">
        <v>0.12869999999999998</v>
      </c>
      <c r="D28" s="4"/>
      <c r="E28" s="4"/>
      <c r="F28" s="4"/>
      <c r="G28" s="4"/>
    </row>
    <row r="29" spans="1:7" x14ac:dyDescent="0.4">
      <c r="A29" s="39">
        <v>-0.20000000000000004</v>
      </c>
      <c r="B29" s="3">
        <v>0.51331082201722567</v>
      </c>
      <c r="C29" s="3">
        <v>0.1258</v>
      </c>
      <c r="D29" s="4"/>
      <c r="E29" s="4"/>
      <c r="F29" s="4"/>
      <c r="G29" s="4"/>
    </row>
    <row r="30" spans="1:7" x14ac:dyDescent="0.4">
      <c r="A30" s="39">
        <v>-0.10000000000000003</v>
      </c>
      <c r="B30" s="3">
        <v>0.48127123329781518</v>
      </c>
      <c r="C30" s="3">
        <v>0.12290000000000001</v>
      </c>
      <c r="D30" s="4"/>
      <c r="E30" s="4"/>
      <c r="F30" s="4"/>
      <c r="G30" s="4"/>
    </row>
    <row r="31" spans="1:7" x14ac:dyDescent="0.4">
      <c r="A31" s="39">
        <v>0</v>
      </c>
      <c r="B31" s="3">
        <v>0.45099889135118726</v>
      </c>
      <c r="C31" s="3">
        <v>0.12</v>
      </c>
      <c r="D31" s="4"/>
      <c r="E31" s="4"/>
      <c r="F31" s="4"/>
      <c r="G31" s="4"/>
    </row>
    <row r="32" spans="1:7" x14ac:dyDescent="0.4">
      <c r="A32" s="39">
        <v>0.1</v>
      </c>
      <c r="B32" s="3">
        <v>0.42287350354449971</v>
      </c>
      <c r="C32" s="3">
        <v>0.1171</v>
      </c>
      <c r="D32" s="4"/>
      <c r="E32" s="4"/>
      <c r="F32" s="4"/>
      <c r="G32" s="4"/>
    </row>
    <row r="33" spans="1:7" x14ac:dyDescent="0.4">
      <c r="A33" s="39">
        <v>0.2</v>
      </c>
      <c r="B33" s="3">
        <v>0.39735123002200462</v>
      </c>
      <c r="C33" s="3">
        <v>0.11420000000000001</v>
      </c>
      <c r="D33" s="4"/>
      <c r="E33" s="4"/>
      <c r="F33" s="4"/>
      <c r="G33" s="4"/>
    </row>
    <row r="34" spans="1:7" x14ac:dyDescent="0.4">
      <c r="A34" s="39">
        <v>0.30000000000000004</v>
      </c>
      <c r="B34" s="3">
        <v>0.37496399827183408</v>
      </c>
      <c r="C34" s="3">
        <v>0.1113</v>
      </c>
      <c r="D34" s="4"/>
      <c r="E34" s="4"/>
      <c r="F34" s="4"/>
      <c r="G34" s="4"/>
    </row>
    <row r="35" spans="1:7" x14ac:dyDescent="0.4">
      <c r="A35" s="39">
        <v>0.4</v>
      </c>
      <c r="B35" s="3">
        <v>0.35630324163554844</v>
      </c>
      <c r="C35" s="3">
        <v>0.1084</v>
      </c>
      <c r="D35" s="4"/>
      <c r="E35" s="4"/>
      <c r="F35" s="4"/>
      <c r="G35" s="4"/>
    </row>
    <row r="36" spans="1:7" x14ac:dyDescent="0.4">
      <c r="A36" s="39">
        <v>0.5</v>
      </c>
      <c r="B36" s="3">
        <v>0.3419795315512319</v>
      </c>
      <c r="C36" s="3">
        <v>0.10550000000000001</v>
      </c>
      <c r="D36" s="4"/>
      <c r="E36" s="4"/>
      <c r="F36" s="4"/>
      <c r="G36" s="4"/>
    </row>
    <row r="37" spans="1:7" x14ac:dyDescent="0.4">
      <c r="A37" s="39">
        <v>0.6</v>
      </c>
      <c r="B37" s="3">
        <v>0.33255375505322443</v>
      </c>
      <c r="C37" s="3">
        <v>0.1026</v>
      </c>
      <c r="D37" s="4"/>
      <c r="E37" s="4"/>
      <c r="F37" s="4"/>
      <c r="G37" s="4"/>
    </row>
    <row r="38" spans="1:7" x14ac:dyDescent="0.4">
      <c r="A38" s="39">
        <v>0.7</v>
      </c>
      <c r="B38" s="3">
        <v>0.3284478649648982</v>
      </c>
      <c r="C38" s="3">
        <v>9.9700000000000011E-2</v>
      </c>
      <c r="D38" s="4"/>
      <c r="E38" s="4"/>
      <c r="F38" s="4"/>
      <c r="G38" s="4"/>
    </row>
    <row r="39" spans="1:7" x14ac:dyDescent="0.4">
      <c r="A39" s="39">
        <v>0.79999999999999993</v>
      </c>
      <c r="B39" s="3">
        <v>0.32986057660775409</v>
      </c>
      <c r="C39" s="3">
        <v>9.6800000000000011E-2</v>
      </c>
      <c r="D39" s="4"/>
      <c r="E39" s="4"/>
      <c r="F39" s="4"/>
      <c r="G39" s="4"/>
    </row>
    <row r="40" spans="1:7" x14ac:dyDescent="0.4">
      <c r="A40" s="39">
        <v>0.89999999999999991</v>
      </c>
      <c r="B40" s="3">
        <v>0.33672243762481885</v>
      </c>
      <c r="C40" s="3">
        <v>9.3900000000000011E-2</v>
      </c>
      <c r="D40" s="4"/>
      <c r="E40" s="4"/>
      <c r="F40" s="4"/>
      <c r="G40" s="4"/>
    </row>
    <row r="41" spans="1:7" x14ac:dyDescent="0.4">
      <c r="A41" s="39">
        <v>0.99999999999999989</v>
      </c>
      <c r="B41" s="3">
        <v>0.34871191548325386</v>
      </c>
      <c r="C41" s="3">
        <v>9.1000000000000011E-2</v>
      </c>
      <c r="D41" s="4"/>
      <c r="E41" s="4"/>
      <c r="F41" s="4"/>
      <c r="G41" s="4"/>
    </row>
    <row r="42" spans="1:7" x14ac:dyDescent="0.4">
      <c r="A42" s="39"/>
      <c r="B42" s="3"/>
      <c r="C42" s="3"/>
      <c r="D42" s="4"/>
      <c r="E42" s="4"/>
      <c r="F42" s="4"/>
      <c r="G42" s="4"/>
    </row>
    <row r="43" spans="1:7" x14ac:dyDescent="0.4">
      <c r="A43" s="39"/>
      <c r="B43" s="3"/>
      <c r="C43" s="3"/>
      <c r="D43" s="4"/>
      <c r="E43" s="4"/>
      <c r="F43" s="4"/>
      <c r="G43" s="4"/>
    </row>
    <row r="44" spans="1:7" x14ac:dyDescent="0.4">
      <c r="A44" s="39"/>
      <c r="B44" s="3"/>
      <c r="C44" s="3"/>
      <c r="D44" s="4"/>
      <c r="E44" s="4"/>
      <c r="F44" s="4"/>
      <c r="G44" s="4"/>
    </row>
    <row r="45" spans="1:7" x14ac:dyDescent="0.4">
      <c r="A45" s="39"/>
      <c r="B45" s="3"/>
      <c r="C45" s="3"/>
      <c r="D45" s="4"/>
      <c r="E45" s="4"/>
      <c r="F45" s="4"/>
      <c r="G45" s="4"/>
    </row>
  </sheetData>
  <mergeCells count="3">
    <mergeCell ref="A1:F1"/>
    <mergeCell ref="A2:D2"/>
    <mergeCell ref="F13:G15"/>
  </mergeCells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杰 孙</cp:lastModifiedBy>
  <dcterms:created xsi:type="dcterms:W3CDTF">2025-05-24T06:00:07Z</dcterms:created>
  <dcterms:modified xsi:type="dcterms:W3CDTF">2025-05-24T10:35:44Z</dcterms:modified>
</cp:coreProperties>
</file>