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"/>
    </mc:Choice>
  </mc:AlternateContent>
  <xr:revisionPtr revIDLastSave="0" documentId="13_ncr:1_{368B8633-E7CD-4B66-BD0D-551A49349BD3}" xr6:coauthVersionLast="47" xr6:coauthVersionMax="47" xr10:uidLastSave="{00000000-0000-0000-0000-000000000000}"/>
  <bookViews>
    <workbookView xWindow="-108" yWindow="-108" windowWidth="23256" windowHeight="12456" xr2:uid="{43969D58-BB31-47A6-900F-0CFEDA7ECAD4}"/>
  </bookViews>
  <sheets>
    <sheet name="pretext" sheetId="1" r:id="rId1"/>
    <sheet name="Materials" sheetId="3" r:id="rId2"/>
    <sheet name="magnet selection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2" l="1"/>
  <c r="G35" i="2" s="1"/>
  <c r="F30" i="2"/>
  <c r="F15" i="2"/>
  <c r="F12" i="2"/>
  <c r="J8" i="2"/>
  <c r="L8" i="2" s="1"/>
  <c r="H8" i="2"/>
  <c r="G8" i="2"/>
  <c r="F8" i="2"/>
  <c r="J7" i="2"/>
  <c r="F7" i="2" s="1"/>
  <c r="H7" i="2"/>
  <c r="G7" i="2"/>
  <c r="H6" i="2"/>
  <c r="J6" i="2" s="1"/>
  <c r="G6" i="2"/>
  <c r="F21" i="2" s="1"/>
  <c r="F22" i="2" s="1"/>
  <c r="F25" i="2" s="1"/>
  <c r="L5" i="2"/>
  <c r="J5" i="2"/>
  <c r="H5" i="2"/>
  <c r="G5" i="2"/>
  <c r="F5" i="2" s="1"/>
  <c r="L4" i="2"/>
  <c r="J4" i="2"/>
  <c r="H4" i="2"/>
  <c r="G4" i="2"/>
  <c r="F4" i="2" s="1"/>
  <c r="J3" i="2"/>
  <c r="L3" i="2" s="1"/>
  <c r="H3" i="2"/>
  <c r="G3" i="2"/>
  <c r="F3" i="2" s="1"/>
  <c r="L6" i="2" l="1"/>
  <c r="F6" i="2"/>
  <c r="L7" i="2"/>
</calcChain>
</file>

<file path=xl/sharedStrings.xml><?xml version="1.0" encoding="utf-8"?>
<sst xmlns="http://schemas.openxmlformats.org/spreadsheetml/2006/main" count="169" uniqueCount="121">
  <si>
    <t>https://youtu.be/yiD5nCfmbV0</t>
  </si>
  <si>
    <t>https://www.youtube.com/watch?v=bCEiOnuODac</t>
  </si>
  <si>
    <t>concepts:</t>
  </si>
  <si>
    <t>bldc motors</t>
  </si>
  <si>
    <t>how to make</t>
  </si>
  <si>
    <t>batteries</t>
  </si>
  <si>
    <t>https://hobbyking.com/en_us/blog/reading-and-understanding-lipo-batteries/?___store=en_us</t>
  </si>
  <si>
    <t>// ndi na naten need bumili pa, meron na ako battery dito sa bahay</t>
  </si>
  <si>
    <t>how to know wtf is this motor's current speed</t>
  </si>
  <si>
    <t>https://e2e.ti.com/support/motor-drivers-group/motor-drivers/f/motor-drivers-forum/366017/back-emf-or-hall-sensor-which-would-be-the-best</t>
  </si>
  <si>
    <t>suggestions:</t>
  </si>
  <si>
    <t>1.  materials:</t>
  </si>
  <si>
    <t>magnets</t>
  </si>
  <si>
    <t>shaft</t>
  </si>
  <si>
    <t>gears (bumili nalang tayo mga tig200 lang)</t>
  </si>
  <si>
    <t>bearing</t>
  </si>
  <si>
    <t>copper wires (coated; enameled)</t>
  </si>
  <si>
    <t>2. limitations:</t>
  </si>
  <si>
    <t>ndi na natin need ng oscilloscope</t>
  </si>
  <si>
    <t>-</t>
  </si>
  <si>
    <t>https://shopee.ph/Hobbywing-Skywalker-15A-20A-30A-40A-50A-60A-80A-ESC-for-RC-i.53025630.1165194150</t>
  </si>
  <si>
    <t>esc (kahit 20A lang)</t>
  </si>
  <si>
    <t>microcontroller (esp32)</t>
  </si>
  <si>
    <t>battery (meron na ako dito bahay)</t>
  </si>
  <si>
    <t>https://www.youtube.com/watch?v=uOQk8SJso6Q</t>
  </si>
  <si>
    <t>https://shopee.ph/-Univerlan-78pcs-Gearbox-toy-robot-motor-plastic-gear-DIY-model-accessories-HOT-SELL-i.179871873.15026360267</t>
  </si>
  <si>
    <t>https://www.youtube.com/watch?v=NbcJvGk72HY</t>
  </si>
  <si>
    <t>bdc</t>
  </si>
  <si>
    <t>bldc</t>
  </si>
  <si>
    <t>https://youtu.be/CWulQ1ZSE3c</t>
  </si>
  <si>
    <t xml:space="preserve">baysics ng dc motors </t>
  </si>
  <si>
    <t>must</t>
  </si>
  <si>
    <t>skim this sht</t>
  </si>
  <si>
    <t>bldc ang gagawin, ndi bdc</t>
  </si>
  <si>
    <t>inrunner ung gagawin</t>
  </si>
  <si>
    <t>ung output motion ng motor will be converted into HIGHER torque and LOWER speed -- gagamitin ung gears for that -- to make the "passengers" ng ferris wheel lumipad.</t>
  </si>
  <si>
    <t>must (how to control their speed)</t>
  </si>
  <si>
    <t>planks (para sa coil and the whole project)</t>
  </si>
  <si>
    <t>no.</t>
  </si>
  <si>
    <t>total volume in mm</t>
  </si>
  <si>
    <t>volume size in mm</t>
  </si>
  <si>
    <t>SURFACE AREA (mm) TIMES quantity per buy</t>
  </si>
  <si>
    <t>quantity per buy</t>
  </si>
  <si>
    <t>how many to buy (to get the target surface are of stator)</t>
  </si>
  <si>
    <t>pesos each buy</t>
  </si>
  <si>
    <t>total pesos</t>
  </si>
  <si>
    <t>link</t>
  </si>
  <si>
    <t>option</t>
  </si>
  <si>
    <t>type</t>
  </si>
  <si>
    <t>shape ( + describe the polarity)</t>
  </si>
  <si>
    <t>https://shopee.ph/product/590733809/22314109546?d_id=a94de</t>
  </si>
  <si>
    <t>neodymium</t>
  </si>
  <si>
    <t>https://shopee.ph/Ndfeb-Strong-Magnetic-Iron-Steel-Round-Magnet-8X5mm-10mmX2mm-Square-i.695869163.22240112136?sp_atk=20cbdc45-1ba8-420e-a857-3fbb36ea8554&amp;xptdk=20cbdc45-1ba8-420e-a857-3fbb36ea8554</t>
  </si>
  <si>
    <t>square 20x2</t>
  </si>
  <si>
    <t>https://shopee.ph/STRONG-CERAMIC-FERRITE-RECTANGLE-MAGNET-and-ROUND-MAGNET-for-School-Project-and-DIY-Experiment.-i.309964368.21814181743?is_from_login=true</t>
  </si>
  <si>
    <t>2 pcs 1x1/2x1/4</t>
  </si>
  <si>
    <t>ferrite</t>
  </si>
  <si>
    <t>10pcs 30x3</t>
  </si>
  <si>
    <t>1pc 40x20x8</t>
  </si>
  <si>
    <t>https://shopee.ph/1-Piece-20mm-x-20mm-x-3mm-(-20mm-L-x-20mm-W-x-3mm-H-)-Super-Strong-Neodymium-Rectangular-Bar-Magnet.-i.309964368.6183250145?sp_atk=24622d3e-1718-4baa-88d9-710afd4f766e&amp;xptdk=24622d3e-1718-4baa-88d9-710afd4f766e</t>
  </si>
  <si>
    <t>for no 1</t>
  </si>
  <si>
    <t>each piece only has x (in mm)</t>
  </si>
  <si>
    <t>TARGET SURFACE AREA FOR EACH UNIT IN THE STATOR</t>
  </si>
  <si>
    <t>mm surface area</t>
  </si>
  <si>
    <t>80 MM</t>
  </si>
  <si>
    <t>(40 x 20)mm</t>
  </si>
  <si>
    <t>8 CM</t>
  </si>
  <si>
    <t>(4 x 2)cm</t>
  </si>
  <si>
    <t>hence</t>
  </si>
  <si>
    <t>Theres 50 of these, hence</t>
  </si>
  <si>
    <t>STATOR HAS</t>
  </si>
  <si>
    <t>TOTAL UNITS</t>
  </si>
  <si>
    <t>cm</t>
  </si>
  <si>
    <t>total area</t>
  </si>
  <si>
    <t>mm^2</t>
  </si>
  <si>
    <t>Legend:</t>
  </si>
  <si>
    <t xml:space="preserve">yellow </t>
  </si>
  <si>
    <t>good contenders</t>
  </si>
  <si>
    <t>light orange</t>
  </si>
  <si>
    <t>important parts</t>
  </si>
  <si>
    <t>green</t>
  </si>
  <si>
    <t>for no 4</t>
  </si>
  <si>
    <t xml:space="preserve">each piece only has </t>
  </si>
  <si>
    <t>volume</t>
  </si>
  <si>
    <t>mm^3</t>
  </si>
  <si>
    <t>surface area</t>
  </si>
  <si>
    <t>as opposed to the target of 80mm surface (see q13)</t>
  </si>
  <si>
    <t>There is 10 of these, hence</t>
  </si>
  <si>
    <t>for 6</t>
  </si>
  <si>
    <t>in mm</t>
  </si>
  <si>
    <t>total surface area</t>
  </si>
  <si>
    <t>length</t>
  </si>
  <si>
    <t xml:space="preserve">volume </t>
  </si>
  <si>
    <t>axial (bar)</t>
  </si>
  <si>
    <t>axial (circle)</t>
  </si>
  <si>
    <t>ROTOR Magnet calculation</t>
  </si>
  <si>
    <t>Materials</t>
  </si>
  <si>
    <t>units</t>
  </si>
  <si>
    <t>how many</t>
  </si>
  <si>
    <t>link kay shope</t>
  </si>
  <si>
    <t>copper wire</t>
  </si>
  <si>
    <t>1 or 2</t>
  </si>
  <si>
    <t>https://shopee.ph/60m-10m-of-Magnet-Wire-Enameled-Copper-Wire-Winding-For-Making-Electromagnet-Motor-0.1mm-0.2mm-0.3mm-0.4mm-0.5mm-0.6mm-0.7mm-0.8mm-0.9mm-i.866205405.18246963879?sp_atk=ae06ff3a-610c-4cd3-855c-e95fd915dcec&amp;xptdk=ae06ff3a-610c-4cd3-855c-e95fd915dcec</t>
  </si>
  <si>
    <t>screw</t>
  </si>
  <si>
    <t>?</t>
  </si>
  <si>
    <t>breadboard / perfboard</t>
  </si>
  <si>
    <t>resin</t>
  </si>
  <si>
    <t>clay for resin</t>
  </si>
  <si>
    <t>microcontroller</t>
  </si>
  <si>
    <t xml:space="preserve">esc </t>
  </si>
  <si>
    <t>50m</t>
  </si>
  <si>
    <t>gears</t>
  </si>
  <si>
    <t>esp32</t>
  </si>
  <si>
    <t>20a</t>
  </si>
  <si>
    <r>
      <t xml:space="preserve">check </t>
    </r>
    <r>
      <rPr>
        <b/>
        <u/>
        <sz val="11"/>
        <color theme="1"/>
        <rFont val="Calibri"/>
        <family val="2"/>
        <scheme val="minor"/>
      </rPr>
      <t xml:space="preserve">MAGNET SELECTION </t>
    </r>
    <r>
      <rPr>
        <sz val="11"/>
        <color theme="1"/>
        <rFont val="Calibri"/>
        <family val="2"/>
        <scheme val="minor"/>
      </rPr>
      <t>tab</t>
    </r>
  </si>
  <si>
    <t>battery</t>
  </si>
  <si>
    <t>2s LiPo with at least 1.5 Ah</t>
  </si>
  <si>
    <t>https://shopee.ph/608-608Z-608ZZ-608RS-608-2RS-Bearing-i.27267468.13275078714</t>
  </si>
  <si>
    <t>for RRL:</t>
  </si>
  <si>
    <t>science of electromagnets</t>
  </si>
  <si>
    <t>https://youtu.be/YYQayMrK4Fo?list=PLX-JqQpYfm1XB372KrjxN2yxgd2iYslIc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</si>
</sst>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5" xfId="0" applyBorder="1"/>
    <xf numFmtId="0" fontId="0" fillId="0" borderId="8" xfId="0" applyBorder="1"/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2" borderId="1" xfId="0" applyFill="1" applyBorder="1"/>
    <xf numFmtId="0" fontId="1" fillId="0" borderId="1" xfId="1" applyBorder="1" applyAlignment="1">
      <alignment wrapText="1"/>
    </xf>
    <xf numFmtId="0" fontId="1" fillId="0" borderId="1" xfId="1" applyBorder="1"/>
    <xf numFmtId="16" fontId="0" fillId="0" borderId="0" xfId="0" applyNumberFormat="1"/>
    <xf numFmtId="0" fontId="3" fillId="0" borderId="5" xfId="0" applyFont="1" applyBorder="1"/>
    <xf numFmtId="0" fontId="3" fillId="0" borderId="7" xfId="0" applyFont="1" applyBorder="1"/>
    <xf numFmtId="0" fontId="0" fillId="0" borderId="14" xfId="0" applyBorder="1"/>
    <xf numFmtId="0" fontId="0" fillId="5" borderId="11" xfId="0" applyFill="1" applyBorder="1"/>
    <xf numFmtId="0" fontId="0" fillId="5" borderId="13" xfId="0" applyFill="1" applyBorder="1"/>
    <xf numFmtId="0" fontId="0" fillId="0" borderId="15" xfId="0" applyBorder="1"/>
    <xf numFmtId="0" fontId="0" fillId="5" borderId="8" xfId="0" applyFill="1" applyBorder="1"/>
    <xf numFmtId="0" fontId="0" fillId="5" borderId="10" xfId="0" applyFill="1" applyBorder="1"/>
    <xf numFmtId="0" fontId="0" fillId="0" borderId="9" xfId="0" applyBorder="1"/>
    <xf numFmtId="0" fontId="0" fillId="6" borderId="10" xfId="0" applyFill="1" applyBorder="1" applyAlignment="1">
      <alignment horizontal="left"/>
    </xf>
    <xf numFmtId="0" fontId="0" fillId="0" borderId="16" xfId="0" applyBorder="1"/>
    <xf numFmtId="0" fontId="0" fillId="5" borderId="9" xfId="0" applyFill="1" applyBorder="1" applyAlignment="1">
      <alignment horizontal="center"/>
    </xf>
    <xf numFmtId="0" fontId="0" fillId="0" borderId="10" xfId="0" applyBorder="1"/>
    <xf numFmtId="0" fontId="3" fillId="0" borderId="0" xfId="0" applyFont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11" xfId="0" applyBorder="1"/>
    <xf numFmtId="0" fontId="0" fillId="0" borderId="13" xfId="0" applyBorder="1"/>
    <xf numFmtId="0" fontId="3" fillId="0" borderId="8" xfId="0" applyFont="1" applyBorder="1"/>
    <xf numFmtId="0" fontId="3" fillId="0" borderId="10" xfId="0" applyFont="1" applyBorder="1"/>
    <xf numFmtId="0" fontId="3" fillId="0" borderId="5" xfId="0" applyFont="1" applyBorder="1" applyAlignment="1">
      <alignment wrapText="1"/>
    </xf>
    <xf numFmtId="0" fontId="1" fillId="0" borderId="0" xfId="1"/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1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wrapText="1"/>
    </xf>
    <xf numFmtId="0" fontId="3" fillId="7" borderId="17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/>
    <xf numFmtId="0" fontId="0" fillId="0" borderId="18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ph/Hobbywing-Skywalker-15A-20A-30A-40A-50A-60A-80A-ESC-for-RC-i.53025630.1165194150" TargetMode="External"/><Relationship Id="rId2" Type="http://schemas.openxmlformats.org/officeDocument/2006/relationships/hyperlink" Target="https://shopee.ph/-Univerlan-78pcs-Gearbox-toy-robot-motor-plastic-gear-DIY-model-accessories-HOT-SELL-i.179871873.15026360267" TargetMode="External"/><Relationship Id="rId1" Type="http://schemas.openxmlformats.org/officeDocument/2006/relationships/hyperlink" Target="https://www.youtube.com/watch?v=bCEiOnuODa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ph/-Univerlan-78pcs-Gearbox-toy-robot-motor-plastic-gear-DIY-model-accessories-HOT-SELL-i.179871873.15026360267" TargetMode="External"/><Relationship Id="rId2" Type="http://schemas.openxmlformats.org/officeDocument/2006/relationships/hyperlink" Target="https://shopee.ph/608-608Z-608ZZ-608RS-608-2RS-Bearing-i.27267468.13275078714" TargetMode="External"/><Relationship Id="rId1" Type="http://schemas.openxmlformats.org/officeDocument/2006/relationships/hyperlink" Target="https://shopee.ph/60m-10m-of-Magnet-Wire-Enameled-Copper-Wire-Winding-For-Making-Electromagnet-Motor-0.1mm-0.2mm-0.3mm-0.4mm-0.5mm-0.6mm-0.7mm-0.8mm-0.9mm-i.866205405.18246963879?sp_atk=ae06ff3a-610c-4cd3-855c-e95fd915dcec&amp;xptdk=ae06ff3a-610c-4cd3-855c-e95fd915dcec" TargetMode="External"/><Relationship Id="rId4" Type="http://schemas.openxmlformats.org/officeDocument/2006/relationships/hyperlink" Target="https://shopee.ph/Hobbywing-Skywalker-15A-20A-30A-40A-50A-60A-80A-ESC-for-RC-i.53025630.116519415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ph/1-Piece-20mm-x-20mm-x-3mm-(-20mm-L-x-20mm-W-x-3mm-H-)-Super-Strong-Neodymium-Rectangular-Bar-Magnet.-i.309964368.6183250145?sp_atk=24622d3e-1718-4baa-88d9-710afd4f766e&amp;xptdk=24622d3e-1718-4baa-88d9-710afd4f766e" TargetMode="External"/><Relationship Id="rId2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1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6" Type="http://schemas.openxmlformats.org/officeDocument/2006/relationships/hyperlink" Target="https://shopee.ph/product/590733809/22314109546?d_id=a94de" TargetMode="External"/><Relationship Id="rId5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4" Type="http://schemas.openxmlformats.org/officeDocument/2006/relationships/hyperlink" Target="https://shopee.ph/STRONG-CERAMIC-FERRITE-RECTANGLE-MAGNET-and-ROUND-MAGNET-for-School-Project-and-DIY-Experiment.-i.309964368.21814181743?is_from_login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D857-947A-4A64-B2A3-955470D1FDE7}">
  <dimension ref="B3:K42"/>
  <sheetViews>
    <sheetView tabSelected="1" topLeftCell="A13" workbookViewId="0">
      <selection activeCell="J21" sqref="J21"/>
    </sheetView>
  </sheetViews>
  <sheetFormatPr defaultRowHeight="14.4" x14ac:dyDescent="0.3"/>
  <cols>
    <col min="1" max="1" width="8.88671875" customWidth="1"/>
    <col min="2" max="2" width="22.88671875" customWidth="1"/>
    <col min="3" max="3" width="14.109375" customWidth="1"/>
    <col min="4" max="4" width="34.77734375" customWidth="1"/>
  </cols>
  <sheetData>
    <row r="3" spans="2:9" ht="15" thickBot="1" x14ac:dyDescent="0.35"/>
    <row r="4" spans="2:9" ht="26.4" thickBot="1" x14ac:dyDescent="0.55000000000000004">
      <c r="B4" s="6" t="s">
        <v>2</v>
      </c>
      <c r="C4" s="44" t="s">
        <v>3</v>
      </c>
      <c r="D4" s="4" t="s">
        <v>31</v>
      </c>
      <c r="E4" s="45" t="s">
        <v>0</v>
      </c>
      <c r="F4" s="45"/>
      <c r="G4" s="45"/>
      <c r="H4" s="45"/>
      <c r="I4" s="46"/>
    </row>
    <row r="5" spans="2:9" ht="15" thickBot="1" x14ac:dyDescent="0.35">
      <c r="C5" s="44"/>
      <c r="D5" s="5" t="s">
        <v>36</v>
      </c>
      <c r="E5" s="47" t="s">
        <v>24</v>
      </c>
      <c r="F5" s="47"/>
      <c r="G5" s="47"/>
      <c r="H5" s="47"/>
      <c r="I5" s="48"/>
    </row>
    <row r="6" spans="2:9" ht="15" thickBot="1" x14ac:dyDescent="0.35">
      <c r="C6" s="44"/>
      <c r="D6" s="4" t="s">
        <v>30</v>
      </c>
      <c r="E6" s="45" t="s">
        <v>29</v>
      </c>
      <c r="F6" s="45"/>
      <c r="G6" s="45"/>
      <c r="H6" s="45"/>
      <c r="I6" s="46"/>
    </row>
    <row r="7" spans="2:9" ht="15" thickBot="1" x14ac:dyDescent="0.35">
      <c r="C7" s="44"/>
      <c r="D7" s="4" t="s">
        <v>32</v>
      </c>
      <c r="E7" s="49" t="s">
        <v>1</v>
      </c>
      <c r="F7" s="49"/>
      <c r="G7" s="49"/>
      <c r="H7" s="49"/>
      <c r="I7" s="50"/>
    </row>
    <row r="9" spans="2:9" x14ac:dyDescent="0.3">
      <c r="C9" s="42" t="s">
        <v>4</v>
      </c>
      <c r="D9" t="s">
        <v>28</v>
      </c>
      <c r="E9" t="s">
        <v>0</v>
      </c>
    </row>
    <row r="10" spans="2:9" x14ac:dyDescent="0.3">
      <c r="C10" s="43"/>
      <c r="D10" t="s">
        <v>27</v>
      </c>
      <c r="E10" t="s">
        <v>26</v>
      </c>
    </row>
    <row r="12" spans="2:9" x14ac:dyDescent="0.3">
      <c r="C12" s="41" t="s">
        <v>5</v>
      </c>
      <c r="E12" t="s">
        <v>6</v>
      </c>
    </row>
    <row r="13" spans="2:9" x14ac:dyDescent="0.3">
      <c r="C13" s="41"/>
      <c r="E13" t="s">
        <v>7</v>
      </c>
    </row>
    <row r="15" spans="2:9" ht="40.799999999999997" customHeight="1" x14ac:dyDescent="0.3">
      <c r="C15" s="3" t="s">
        <v>8</v>
      </c>
      <c r="E15" t="s">
        <v>9</v>
      </c>
    </row>
    <row r="18" spans="2:11" ht="36.6" customHeight="1" thickBot="1" x14ac:dyDescent="0.35"/>
    <row r="19" spans="2:11" ht="31.2" thickBot="1" x14ac:dyDescent="0.5">
      <c r="B19" s="58" t="s">
        <v>118</v>
      </c>
      <c r="C19" s="59" t="s">
        <v>119</v>
      </c>
      <c r="D19" s="4" t="s">
        <v>31</v>
      </c>
      <c r="E19" s="45" t="s">
        <v>120</v>
      </c>
      <c r="F19" s="45"/>
      <c r="G19" s="45"/>
      <c r="H19" s="45"/>
      <c r="I19" s="45"/>
      <c r="J19" s="45"/>
      <c r="K19" s="46"/>
    </row>
    <row r="25" spans="2:11" ht="25.8" x14ac:dyDescent="0.5">
      <c r="B25" s="6" t="s">
        <v>10</v>
      </c>
    </row>
    <row r="27" spans="2:11" x14ac:dyDescent="0.3">
      <c r="C27" s="41" t="s">
        <v>11</v>
      </c>
    </row>
    <row r="28" spans="2:11" x14ac:dyDescent="0.3">
      <c r="C28" s="41"/>
      <c r="E28" t="s">
        <v>23</v>
      </c>
    </row>
    <row r="29" spans="2:11" x14ac:dyDescent="0.3">
      <c r="C29" s="41"/>
      <c r="E29" t="s">
        <v>12</v>
      </c>
    </row>
    <row r="30" spans="2:11" x14ac:dyDescent="0.3">
      <c r="C30" s="41"/>
      <c r="E30" t="s">
        <v>22</v>
      </c>
    </row>
    <row r="31" spans="2:11" x14ac:dyDescent="0.3">
      <c r="C31" s="41"/>
      <c r="E31" t="s">
        <v>21</v>
      </c>
      <c r="J31" s="37" t="s">
        <v>20</v>
      </c>
    </row>
    <row r="32" spans="2:11" x14ac:dyDescent="0.3">
      <c r="C32" s="41"/>
      <c r="E32" t="s">
        <v>16</v>
      </c>
    </row>
    <row r="33" spans="3:10" x14ac:dyDescent="0.3">
      <c r="C33" s="41"/>
      <c r="E33" t="s">
        <v>13</v>
      </c>
    </row>
    <row r="34" spans="3:10" x14ac:dyDescent="0.3">
      <c r="C34" s="41"/>
      <c r="E34" t="s">
        <v>14</v>
      </c>
      <c r="J34" s="37" t="s">
        <v>25</v>
      </c>
    </row>
    <row r="35" spans="3:10" x14ac:dyDescent="0.3">
      <c r="C35" s="41"/>
      <c r="E35" t="s">
        <v>15</v>
      </c>
    </row>
    <row r="36" spans="3:10" x14ac:dyDescent="0.3">
      <c r="C36" s="41"/>
      <c r="E36" t="s">
        <v>37</v>
      </c>
    </row>
    <row r="38" spans="3:10" x14ac:dyDescent="0.3">
      <c r="C38" s="2" t="s">
        <v>17</v>
      </c>
    </row>
    <row r="39" spans="3:10" x14ac:dyDescent="0.3">
      <c r="C39" s="1" t="s">
        <v>19</v>
      </c>
      <c r="D39" t="s">
        <v>18</v>
      </c>
    </row>
    <row r="40" spans="3:10" x14ac:dyDescent="0.3">
      <c r="C40" s="1" t="s">
        <v>19</v>
      </c>
      <c r="D40" t="s">
        <v>33</v>
      </c>
    </row>
    <row r="41" spans="3:10" x14ac:dyDescent="0.3">
      <c r="C41" s="1" t="s">
        <v>19</v>
      </c>
      <c r="D41" t="s">
        <v>34</v>
      </c>
    </row>
    <row r="42" spans="3:10" x14ac:dyDescent="0.3">
      <c r="C42" s="1" t="s">
        <v>19</v>
      </c>
      <c r="D42" t="s">
        <v>35</v>
      </c>
    </row>
  </sheetData>
  <mergeCells count="9">
    <mergeCell ref="C27:C36"/>
    <mergeCell ref="C12:C13"/>
    <mergeCell ref="C9:C10"/>
    <mergeCell ref="C4:C7"/>
    <mergeCell ref="E4:I4"/>
    <mergeCell ref="E5:I5"/>
    <mergeCell ref="E6:I6"/>
    <mergeCell ref="E7:I7"/>
    <mergeCell ref="E19:K19"/>
  </mergeCells>
  <hyperlinks>
    <hyperlink ref="E7" r:id="rId1" xr:uid="{3E48C770-EAE1-452F-8FB4-BC563B4E1D3F}"/>
    <hyperlink ref="J34" r:id="rId2" xr:uid="{575FCEDD-73DC-4FC1-88F4-C09ADC5D2426}"/>
    <hyperlink ref="J31" r:id="rId3" xr:uid="{E63AAF86-C271-47E1-87CC-DBFE774B726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2244-2321-4040-8FBF-AD0CA3B741BA}">
  <dimension ref="B3:E15"/>
  <sheetViews>
    <sheetView workbookViewId="0">
      <selection activeCell="L8" sqref="L8"/>
    </sheetView>
  </sheetViews>
  <sheetFormatPr defaultRowHeight="14.4" x14ac:dyDescent="0.3"/>
  <cols>
    <col min="2" max="2" width="14.5546875" customWidth="1"/>
    <col min="3" max="3" width="24.33203125" customWidth="1"/>
    <col min="4" max="4" width="8.44140625" customWidth="1"/>
    <col min="5" max="5" width="22.77734375" customWidth="1"/>
  </cols>
  <sheetData>
    <row r="3" spans="2:5" x14ac:dyDescent="0.3">
      <c r="B3" s="38" t="s">
        <v>96</v>
      </c>
      <c r="C3" s="38" t="s">
        <v>97</v>
      </c>
      <c r="D3" s="38" t="s">
        <v>98</v>
      </c>
      <c r="E3" s="38" t="s">
        <v>99</v>
      </c>
    </row>
    <row r="4" spans="2:5" ht="33.6" customHeight="1" x14ac:dyDescent="0.3">
      <c r="B4" s="2" t="s">
        <v>100</v>
      </c>
      <c r="C4" s="2" t="s">
        <v>110</v>
      </c>
      <c r="D4" s="39" t="s">
        <v>101</v>
      </c>
      <c r="E4" s="11" t="s">
        <v>102</v>
      </c>
    </row>
    <row r="5" spans="2:5" ht="29.4" customHeight="1" x14ac:dyDescent="0.3">
      <c r="B5" s="2" t="s">
        <v>12</v>
      </c>
      <c r="C5" s="2" t="s">
        <v>104</v>
      </c>
      <c r="D5" s="2" t="s">
        <v>104</v>
      </c>
      <c r="E5" s="40" t="s">
        <v>114</v>
      </c>
    </row>
    <row r="6" spans="2:5" ht="18" customHeight="1" x14ac:dyDescent="0.3">
      <c r="B6" s="2" t="s">
        <v>103</v>
      </c>
      <c r="C6" s="2" t="s">
        <v>104</v>
      </c>
      <c r="D6" s="2" t="s">
        <v>104</v>
      </c>
      <c r="E6" s="29" t="s">
        <v>104</v>
      </c>
    </row>
    <row r="7" spans="2:5" ht="28.8" customHeight="1" x14ac:dyDescent="0.3">
      <c r="B7" s="2" t="s">
        <v>105</v>
      </c>
      <c r="C7" s="2" t="s">
        <v>104</v>
      </c>
      <c r="D7" s="2" t="s">
        <v>104</v>
      </c>
      <c r="E7" s="29" t="s">
        <v>104</v>
      </c>
    </row>
    <row r="8" spans="2:5" ht="18" customHeight="1" x14ac:dyDescent="0.3">
      <c r="B8" s="2" t="s">
        <v>108</v>
      </c>
      <c r="C8" s="2" t="s">
        <v>112</v>
      </c>
      <c r="D8" s="2" t="s">
        <v>19</v>
      </c>
      <c r="E8" s="29" t="s">
        <v>19</v>
      </c>
    </row>
    <row r="9" spans="2:5" ht="12.6" customHeight="1" x14ac:dyDescent="0.3">
      <c r="B9" s="2" t="s">
        <v>109</v>
      </c>
      <c r="C9" s="2" t="s">
        <v>113</v>
      </c>
      <c r="D9" s="2"/>
      <c r="E9" s="11" t="s">
        <v>20</v>
      </c>
    </row>
    <row r="10" spans="2:5" ht="12.6" customHeight="1" x14ac:dyDescent="0.3">
      <c r="B10" s="2" t="s">
        <v>13</v>
      </c>
      <c r="C10" s="2" t="s">
        <v>104</v>
      </c>
      <c r="D10" s="2" t="s">
        <v>104</v>
      </c>
      <c r="E10" s="29" t="s">
        <v>104</v>
      </c>
    </row>
    <row r="11" spans="2:5" ht="12.6" customHeight="1" x14ac:dyDescent="0.3">
      <c r="B11" s="2" t="s">
        <v>111</v>
      </c>
      <c r="C11" s="2"/>
      <c r="D11" s="2"/>
      <c r="E11" s="11" t="s">
        <v>25</v>
      </c>
    </row>
    <row r="12" spans="2:5" ht="12.6" customHeight="1" x14ac:dyDescent="0.3">
      <c r="B12" s="2" t="s">
        <v>115</v>
      </c>
      <c r="C12" s="2" t="s">
        <v>116</v>
      </c>
      <c r="D12" s="2">
        <v>1</v>
      </c>
      <c r="E12" s="2"/>
    </row>
    <row r="13" spans="2:5" ht="12.6" customHeight="1" x14ac:dyDescent="0.3">
      <c r="B13" s="2" t="s">
        <v>15</v>
      </c>
      <c r="C13" s="2" t="s">
        <v>104</v>
      </c>
      <c r="D13" s="2" t="s">
        <v>104</v>
      </c>
      <c r="E13" s="11" t="s">
        <v>117</v>
      </c>
    </row>
    <row r="14" spans="2:5" x14ac:dyDescent="0.3">
      <c r="B14" s="2" t="s">
        <v>106</v>
      </c>
      <c r="C14" s="2" t="s">
        <v>104</v>
      </c>
      <c r="D14" s="2" t="s">
        <v>104</v>
      </c>
      <c r="E14" s="29" t="s">
        <v>104</v>
      </c>
    </row>
    <row r="15" spans="2:5" x14ac:dyDescent="0.3">
      <c r="B15" s="2" t="s">
        <v>107</v>
      </c>
      <c r="C15" s="2" t="s">
        <v>104</v>
      </c>
      <c r="D15" s="2" t="s">
        <v>104</v>
      </c>
      <c r="E15" s="29" t="s">
        <v>104</v>
      </c>
    </row>
  </sheetData>
  <hyperlinks>
    <hyperlink ref="E4" r:id="rId1" display="https://shopee.ph/60m-10m-of-Magnet-Wire-Enameled-Copper-Wire-Winding-For-Making-Electromagnet-Motor-0.1mm-0.2mm-0.3mm-0.4mm-0.5mm-0.6mm-0.7mm-0.8mm-0.9mm-i.866205405.18246963879?sp_atk=ae06ff3a-610c-4cd3-855c-e95fd915dcec&amp;xptdk=ae06ff3a-610c-4cd3-855c-e95fd915dcec" xr:uid="{3FEF628A-E8E5-4E6D-B96D-692C93B4E394}"/>
    <hyperlink ref="E13" r:id="rId2" xr:uid="{7146C9D2-A939-45FC-8BA0-C01D9A482EB1}"/>
    <hyperlink ref="E11" r:id="rId3" xr:uid="{9DE474CE-FA2E-4277-886A-BA4D928FC645}"/>
    <hyperlink ref="E9" r:id="rId4" xr:uid="{A735A309-217D-4122-AF07-24BDDB44A5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951F-4090-4031-B4D9-7E54778FB332}">
  <dimension ref="E1:P35"/>
  <sheetViews>
    <sheetView workbookViewId="0">
      <selection activeCell="E2" sqref="E2"/>
    </sheetView>
  </sheetViews>
  <sheetFormatPr defaultRowHeight="14.4" x14ac:dyDescent="0.3"/>
  <cols>
    <col min="6" max="6" width="18.21875" customWidth="1"/>
    <col min="7" max="7" width="12.88671875" customWidth="1"/>
    <col min="8" max="8" width="14.5546875" customWidth="1"/>
    <col min="13" max="13" width="10.6640625" customWidth="1"/>
    <col min="14" max="14" width="17.44140625" customWidth="1"/>
    <col min="15" max="15" width="12.33203125" customWidth="1"/>
    <col min="16" max="16" width="20.33203125" customWidth="1"/>
  </cols>
  <sheetData>
    <row r="1" spans="5:16" x14ac:dyDescent="0.3">
      <c r="E1" s="51" t="s">
        <v>95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5:16" ht="43.2" customHeight="1" x14ac:dyDescent="0.3">
      <c r="E2" s="2" t="s">
        <v>38</v>
      </c>
      <c r="F2" s="7" t="s">
        <v>39</v>
      </c>
      <c r="G2" s="7" t="s">
        <v>40</v>
      </c>
      <c r="H2" s="8" t="s">
        <v>41</v>
      </c>
      <c r="I2" s="8" t="s">
        <v>42</v>
      </c>
      <c r="J2" s="8" t="s">
        <v>43</v>
      </c>
      <c r="K2" s="8" t="s">
        <v>44</v>
      </c>
      <c r="L2" s="8" t="s">
        <v>45</v>
      </c>
      <c r="M2" s="2" t="s">
        <v>46</v>
      </c>
      <c r="N2" s="7" t="s">
        <v>47</v>
      </c>
      <c r="O2" s="7" t="s">
        <v>48</v>
      </c>
      <c r="P2" s="8" t="s">
        <v>49</v>
      </c>
    </row>
    <row r="3" spans="5:16" ht="17.399999999999999" customHeight="1" x14ac:dyDescent="0.3">
      <c r="E3" s="9">
        <v>1</v>
      </c>
      <c r="F3" s="2">
        <f t="shared" ref="F3:F8" si="0">G3*(J3*I3)</f>
        <v>2400</v>
      </c>
      <c r="G3" s="2">
        <f>8*3*2</f>
        <v>48</v>
      </c>
      <c r="H3" s="10">
        <f>3*2*I3</f>
        <v>300</v>
      </c>
      <c r="I3" s="10">
        <v>50</v>
      </c>
      <c r="J3" s="10">
        <f t="shared" ref="J3:J8" si="1">IF(I3 &lt;8, 8/I3, IF(ROUND(($T$15)/(H3/10),0.1)=0,1,ROUND(($T$15)/(H3/10),0.1)))</f>
        <v>1</v>
      </c>
      <c r="K3" s="10">
        <v>239</v>
      </c>
      <c r="L3" s="10">
        <f>J3*K3</f>
        <v>239</v>
      </c>
      <c r="M3" s="11" t="s">
        <v>50</v>
      </c>
      <c r="N3" s="2" t="s">
        <v>19</v>
      </c>
      <c r="O3" s="2" t="s">
        <v>51</v>
      </c>
      <c r="P3" s="10" t="s">
        <v>93</v>
      </c>
    </row>
    <row r="4" spans="5:16" ht="17.399999999999999" customHeight="1" x14ac:dyDescent="0.3">
      <c r="E4" s="2">
        <v>2</v>
      </c>
      <c r="F4" s="2">
        <f t="shared" si="0"/>
        <v>320</v>
      </c>
      <c r="G4" s="2">
        <f>20*2</f>
        <v>40</v>
      </c>
      <c r="H4" s="10">
        <f>20*10*I4</f>
        <v>200</v>
      </c>
      <c r="I4" s="10">
        <v>1</v>
      </c>
      <c r="J4" s="10">
        <f t="shared" si="1"/>
        <v>8</v>
      </c>
      <c r="K4" s="10">
        <v>27</v>
      </c>
      <c r="L4" s="10">
        <f>J4*K4</f>
        <v>216</v>
      </c>
      <c r="M4" s="11" t="s">
        <v>52</v>
      </c>
      <c r="N4" s="2" t="s">
        <v>53</v>
      </c>
      <c r="O4" s="2" t="s">
        <v>51</v>
      </c>
      <c r="P4" s="10" t="s">
        <v>93</v>
      </c>
    </row>
    <row r="5" spans="5:16" x14ac:dyDescent="0.3">
      <c r="E5" s="2">
        <v>3</v>
      </c>
      <c r="F5" s="2">
        <f t="shared" si="0"/>
        <v>163.87063999999998</v>
      </c>
      <c r="G5" s="2">
        <f>(2.54*(2.54/2)*(2.54/4))*10</f>
        <v>20.483829999999998</v>
      </c>
      <c r="H5" s="10">
        <f>25.4*(25.4/2)*I5</f>
        <v>645.16</v>
      </c>
      <c r="I5" s="10">
        <v>2</v>
      </c>
      <c r="J5" s="10">
        <f t="shared" si="1"/>
        <v>4</v>
      </c>
      <c r="K5" s="10">
        <v>55</v>
      </c>
      <c r="L5" s="10">
        <f>J5*K5</f>
        <v>220</v>
      </c>
      <c r="M5" s="12" t="s">
        <v>54</v>
      </c>
      <c r="N5" s="2" t="s">
        <v>55</v>
      </c>
      <c r="O5" s="2" t="s">
        <v>56</v>
      </c>
      <c r="P5" s="10" t="s">
        <v>93</v>
      </c>
    </row>
    <row r="6" spans="5:16" x14ac:dyDescent="0.3">
      <c r="E6" s="9">
        <v>4</v>
      </c>
      <c r="F6" s="2">
        <f t="shared" si="0"/>
        <v>21205.750411731104</v>
      </c>
      <c r="G6" s="2">
        <f>(PI()*(15*15))*3</f>
        <v>2120.5750411731105</v>
      </c>
      <c r="H6" s="10">
        <f>I6*(PI()*15*15)</f>
        <v>7068.5834705770339</v>
      </c>
      <c r="I6" s="10">
        <v>10</v>
      </c>
      <c r="J6" s="10">
        <f t="shared" si="1"/>
        <v>1</v>
      </c>
      <c r="K6" s="10">
        <v>110</v>
      </c>
      <c r="L6" s="10">
        <f>J6*K6</f>
        <v>110</v>
      </c>
      <c r="M6" s="12" t="s">
        <v>54</v>
      </c>
      <c r="N6" s="2" t="s">
        <v>57</v>
      </c>
      <c r="O6" s="2" t="s">
        <v>56</v>
      </c>
      <c r="P6" s="10" t="s">
        <v>94</v>
      </c>
    </row>
    <row r="7" spans="5:16" x14ac:dyDescent="0.3">
      <c r="E7" s="2">
        <v>5</v>
      </c>
      <c r="F7" s="2">
        <f t="shared" si="0"/>
        <v>51200</v>
      </c>
      <c r="G7" s="2">
        <f>40*20*8</f>
        <v>6400</v>
      </c>
      <c r="H7" s="10">
        <f>40*20*I7</f>
        <v>800</v>
      </c>
      <c r="I7" s="10">
        <v>1</v>
      </c>
      <c r="J7" s="10">
        <f t="shared" si="1"/>
        <v>8</v>
      </c>
      <c r="K7" s="10">
        <v>45</v>
      </c>
      <c r="L7" s="10">
        <f t="shared" ref="L7:L8" si="2">J7*K7</f>
        <v>360</v>
      </c>
      <c r="M7" s="12" t="s">
        <v>54</v>
      </c>
      <c r="N7" s="2" t="s">
        <v>58</v>
      </c>
      <c r="O7" s="2" t="s">
        <v>56</v>
      </c>
      <c r="P7" s="10" t="s">
        <v>93</v>
      </c>
    </row>
    <row r="8" spans="5:16" x14ac:dyDescent="0.3">
      <c r="E8" s="9">
        <v>6</v>
      </c>
      <c r="F8" s="2">
        <f t="shared" si="0"/>
        <v>9600</v>
      </c>
      <c r="G8" s="2">
        <f>20*20*3</f>
        <v>1200</v>
      </c>
      <c r="H8" s="10">
        <f>20*20*I8</f>
        <v>400</v>
      </c>
      <c r="I8" s="10">
        <v>1</v>
      </c>
      <c r="J8" s="10">
        <f t="shared" si="1"/>
        <v>8</v>
      </c>
      <c r="K8" s="10">
        <v>69</v>
      </c>
      <c r="L8" s="10">
        <f t="shared" si="2"/>
        <v>552</v>
      </c>
      <c r="M8" s="12" t="s">
        <v>59</v>
      </c>
      <c r="N8" s="2" t="s">
        <v>19</v>
      </c>
      <c r="O8" s="2" t="s">
        <v>51</v>
      </c>
      <c r="P8" s="10" t="s">
        <v>93</v>
      </c>
    </row>
    <row r="10" spans="5:16" ht="15" thickBot="1" x14ac:dyDescent="0.35"/>
    <row r="11" spans="5:16" ht="15" thickBot="1" x14ac:dyDescent="0.35">
      <c r="E11" t="s">
        <v>60</v>
      </c>
      <c r="F11" t="s">
        <v>61</v>
      </c>
      <c r="L11" s="52" t="s">
        <v>62</v>
      </c>
      <c r="M11" s="53"/>
      <c r="N11" s="53"/>
      <c r="O11" s="53"/>
      <c r="P11" s="54"/>
    </row>
    <row r="12" spans="5:16" ht="15" thickBot="1" x14ac:dyDescent="0.35">
      <c r="E12" s="13"/>
      <c r="F12" s="14">
        <f>3*2</f>
        <v>6</v>
      </c>
      <c r="G12" s="15" t="s">
        <v>63</v>
      </c>
      <c r="L12" s="16"/>
      <c r="M12" s="17" t="s">
        <v>64</v>
      </c>
      <c r="N12" s="18" t="s">
        <v>65</v>
      </c>
      <c r="P12" s="19"/>
    </row>
    <row r="13" spans="5:16" ht="15" thickBot="1" x14ac:dyDescent="0.35">
      <c r="L13" s="16"/>
      <c r="M13" s="20" t="s">
        <v>66</v>
      </c>
      <c r="N13" s="21" t="s">
        <v>67</v>
      </c>
      <c r="O13" s="22" t="s">
        <v>68</v>
      </c>
      <c r="P13" s="23">
        <v>64</v>
      </c>
    </row>
    <row r="14" spans="5:16" ht="15" thickBot="1" x14ac:dyDescent="0.35">
      <c r="F14" t="s">
        <v>69</v>
      </c>
      <c r="L14" s="24" t="s">
        <v>70</v>
      </c>
      <c r="M14" s="25">
        <v>8</v>
      </c>
      <c r="N14" s="26" t="s">
        <v>71</v>
      </c>
      <c r="O14" s="22"/>
      <c r="P14" s="26" t="s">
        <v>72</v>
      </c>
    </row>
    <row r="15" spans="5:16" ht="15" thickBot="1" x14ac:dyDescent="0.35">
      <c r="F15" s="14">
        <f>6*50</f>
        <v>300</v>
      </c>
      <c r="G15" s="15" t="s">
        <v>73</v>
      </c>
      <c r="H15" s="27" t="s">
        <v>74</v>
      </c>
    </row>
    <row r="16" spans="5:16" x14ac:dyDescent="0.3">
      <c r="L16" s="55" t="s">
        <v>75</v>
      </c>
      <c r="M16" s="56"/>
    </row>
    <row r="17" spans="5:13" ht="43.2" x14ac:dyDescent="0.3">
      <c r="L17" s="28" t="s">
        <v>76</v>
      </c>
      <c r="M17" s="29" t="s">
        <v>77</v>
      </c>
    </row>
    <row r="18" spans="5:13" ht="28.8" x14ac:dyDescent="0.3">
      <c r="L18" s="30" t="s">
        <v>78</v>
      </c>
      <c r="M18" s="57" t="s">
        <v>79</v>
      </c>
    </row>
    <row r="19" spans="5:13" x14ac:dyDescent="0.3">
      <c r="L19" s="31" t="s">
        <v>80</v>
      </c>
      <c r="M19" s="57"/>
    </row>
    <row r="20" spans="5:13" x14ac:dyDescent="0.3">
      <c r="E20" t="s">
        <v>81</v>
      </c>
      <c r="F20" t="s">
        <v>82</v>
      </c>
    </row>
    <row r="21" spans="5:13" ht="15" thickBot="1" x14ac:dyDescent="0.35">
      <c r="F21">
        <f xml:space="preserve"> G6/10</f>
        <v>212.05750411731105</v>
      </c>
      <c r="G21" t="s">
        <v>83</v>
      </c>
      <c r="H21" t="s">
        <v>84</v>
      </c>
    </row>
    <row r="22" spans="5:13" ht="15" thickBot="1" x14ac:dyDescent="0.35">
      <c r="F22" s="14">
        <f>F21/3</f>
        <v>70.685834705770347</v>
      </c>
      <c r="G22" s="15" t="s">
        <v>85</v>
      </c>
      <c r="H22" t="s">
        <v>74</v>
      </c>
      <c r="I22" t="s">
        <v>86</v>
      </c>
    </row>
    <row r="24" spans="5:13" ht="15" thickBot="1" x14ac:dyDescent="0.35">
      <c r="F24" t="s">
        <v>87</v>
      </c>
    </row>
    <row r="25" spans="5:13" ht="15" thickBot="1" x14ac:dyDescent="0.35">
      <c r="F25" s="14">
        <f>F22*10</f>
        <v>706.85834705770344</v>
      </c>
      <c r="G25" s="15" t="s">
        <v>73</v>
      </c>
      <c r="H25" s="27" t="s">
        <v>74</v>
      </c>
    </row>
    <row r="28" spans="5:13" ht="15" thickBot="1" x14ac:dyDescent="0.35"/>
    <row r="29" spans="5:13" x14ac:dyDescent="0.3">
      <c r="E29" t="s">
        <v>88</v>
      </c>
      <c r="F29" s="32" t="s">
        <v>82</v>
      </c>
      <c r="G29" s="33"/>
    </row>
    <row r="30" spans="5:13" ht="15" thickBot="1" x14ac:dyDescent="0.35">
      <c r="F30" s="34">
        <f>20*20</f>
        <v>400</v>
      </c>
      <c r="G30" s="35" t="s">
        <v>85</v>
      </c>
    </row>
    <row r="32" spans="5:13" ht="15" thickBot="1" x14ac:dyDescent="0.35">
      <c r="F32" t="s">
        <v>89</v>
      </c>
    </row>
    <row r="33" spans="6:8" ht="15" thickBot="1" x14ac:dyDescent="0.35">
      <c r="F33" s="36" t="s">
        <v>90</v>
      </c>
      <c r="G33" s="15">
        <f>20*20</f>
        <v>400</v>
      </c>
      <c r="H33" t="s">
        <v>74</v>
      </c>
    </row>
    <row r="34" spans="6:8" x14ac:dyDescent="0.3">
      <c r="F34" t="s">
        <v>91</v>
      </c>
      <c r="G34">
        <v>3</v>
      </c>
    </row>
    <row r="35" spans="6:8" x14ac:dyDescent="0.3">
      <c r="F35" t="s">
        <v>92</v>
      </c>
      <c r="G35">
        <f>G33*G34</f>
        <v>1200</v>
      </c>
    </row>
  </sheetData>
  <mergeCells count="4">
    <mergeCell ref="E1:P1"/>
    <mergeCell ref="L11:P11"/>
    <mergeCell ref="L16:M16"/>
    <mergeCell ref="M18:M19"/>
  </mergeCells>
  <hyperlinks>
    <hyperlink ref="M4" r:id="rId1" xr:uid="{449FA6BA-7CA8-4B10-A757-20B0AF1175ED}"/>
    <hyperlink ref="M5" r:id="rId2" xr:uid="{A15B4177-5F4F-428E-9658-4F634386EB6B}"/>
    <hyperlink ref="M8" r:id="rId3" xr:uid="{A467BA80-57AE-45A6-AC1E-2A4E4C721796}"/>
    <hyperlink ref="M7" r:id="rId4" xr:uid="{B1326B08-7E19-4A5F-9663-CEAD981273CA}"/>
    <hyperlink ref="M6" r:id="rId5" xr:uid="{45844F57-2C97-4130-A785-5686CCABC0DC}"/>
    <hyperlink ref="M3" r:id="rId6" xr:uid="{C005105F-3149-4D82-A19B-CFBF7671EB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pretext</vt:lpstr>
      <vt:lpstr>Materials</vt:lpstr>
      <vt:lpstr>magnet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2023-09-28T10:15:51Z</dcterms:created>
  <dcterms:modified xsi:type="dcterms:W3CDTF">2023-09-28T12:09:19Z</dcterms:modified>
</cp:coreProperties>
</file>