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AFC74F89-C2F7-4B86-829C-D17289DEB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O26" i="1"/>
  <c r="L9" i="1"/>
  <c r="D9" i="1"/>
  <c r="O37" i="1"/>
  <c r="O34" i="1"/>
  <c r="O42" i="1"/>
  <c r="O32" i="1"/>
  <c r="O29" i="1"/>
  <c r="L29" i="1"/>
  <c r="AF36" i="1"/>
  <c r="L38" i="1"/>
  <c r="D36" i="1"/>
  <c r="E36" i="1"/>
  <c r="E33" i="1"/>
  <c r="D34" i="1"/>
  <c r="E29" i="1"/>
  <c r="E15" i="1"/>
  <c r="D15" i="1"/>
  <c r="AF42" i="1"/>
  <c r="AF41" i="1"/>
  <c r="AB41" i="1"/>
  <c r="AF40" i="1"/>
  <c r="AB40" i="1"/>
  <c r="AF39" i="1"/>
  <c r="AB39" i="1"/>
  <c r="AF38" i="1"/>
  <c r="AB38" i="1"/>
  <c r="T37" i="1"/>
  <c r="AB37" i="1" s="1"/>
  <c r="AB36" i="1"/>
  <c r="AF22" i="1"/>
  <c r="AF23" i="1"/>
  <c r="AF24" i="1"/>
  <c r="AF25" i="1"/>
  <c r="AF20" i="1"/>
  <c r="T26" i="1"/>
  <c r="AF26" i="1" s="1"/>
  <c r="G4" i="1"/>
  <c r="S38" i="1" s="1"/>
  <c r="T21" i="1"/>
  <c r="S28" i="1" s="1"/>
  <c r="F29" i="1" l="1"/>
  <c r="S40" i="1"/>
  <c r="U40" i="1" s="1"/>
  <c r="U38" i="1"/>
  <c r="T27" i="1"/>
  <c r="S37" i="1"/>
  <c r="U37" i="1" s="1"/>
  <c r="S42" i="1"/>
  <c r="U42" i="1" s="1"/>
  <c r="S39" i="1"/>
  <c r="AF37" i="1"/>
  <c r="AF43" i="1" s="1"/>
  <c r="S41" i="1"/>
  <c r="S36" i="1"/>
  <c r="U36" i="1" s="1"/>
  <c r="AB42" i="1"/>
  <c r="AB22" i="1"/>
  <c r="AB23" i="1"/>
  <c r="AB24" i="1"/>
  <c r="AB25" i="1"/>
  <c r="AB26" i="1"/>
  <c r="AB20" i="1"/>
  <c r="D8" i="1"/>
  <c r="D49" i="1" s="1"/>
  <c r="U39" i="1" l="1"/>
  <c r="U41" i="1"/>
  <c r="L37" i="1"/>
  <c r="E47" i="1" l="1"/>
  <c r="D47" i="1"/>
  <c r="X21" i="1" s="1"/>
  <c r="S25" i="1"/>
  <c r="S20" i="1"/>
  <c r="S26" i="1"/>
  <c r="S24" i="1"/>
  <c r="S23" i="1"/>
  <c r="S22" i="1"/>
  <c r="S21" i="1"/>
  <c r="W25" i="1" l="1"/>
  <c r="AE25" i="1" s="1"/>
  <c r="AF21" i="1"/>
  <c r="AE28" i="1" s="1"/>
  <c r="W28" i="1"/>
  <c r="W24" i="1"/>
  <c r="Y24" i="1" s="1"/>
  <c r="U24" i="1"/>
  <c r="U20" i="1"/>
  <c r="S27" i="1"/>
  <c r="S29" i="1" s="1"/>
  <c r="S30" i="1" s="1"/>
  <c r="U26" i="1"/>
  <c r="W26" i="1"/>
  <c r="AE26" i="1" s="1"/>
  <c r="W41" i="1"/>
  <c r="W36" i="1"/>
  <c r="W21" i="1"/>
  <c r="Y21" i="1" s="1"/>
  <c r="W42" i="1"/>
  <c r="W39" i="1"/>
  <c r="W38" i="1"/>
  <c r="W37" i="1"/>
  <c r="W40" i="1"/>
  <c r="D50" i="1"/>
  <c r="G49" i="1" s="1"/>
  <c r="U25" i="1"/>
  <c r="U22" i="1"/>
  <c r="W20" i="1"/>
  <c r="U23" i="1"/>
  <c r="W22" i="1"/>
  <c r="Y22" i="1" s="1"/>
  <c r="W23" i="1"/>
  <c r="Y23" i="1" s="1"/>
  <c r="AB21" i="1"/>
  <c r="AE24" i="1" l="1"/>
  <c r="AC24" i="1"/>
  <c r="AE22" i="1"/>
  <c r="Y26" i="1"/>
  <c r="AC26" i="1" s="1"/>
  <c r="AA23" i="1"/>
  <c r="AA24" i="1"/>
  <c r="AE21" i="1"/>
  <c r="Y25" i="1"/>
  <c r="AA25" i="1" s="1"/>
  <c r="AA22" i="1"/>
  <c r="AE20" i="1"/>
  <c r="W27" i="1"/>
  <c r="W29" i="1" s="1"/>
  <c r="W30" i="1" s="1"/>
  <c r="Y42" i="1"/>
  <c r="AE42" i="1"/>
  <c r="Y38" i="1"/>
  <c r="AE38" i="1"/>
  <c r="Y39" i="1"/>
  <c r="AE39" i="1"/>
  <c r="Y36" i="1"/>
  <c r="AE36" i="1"/>
  <c r="Y20" i="1"/>
  <c r="AG20" i="1" s="1"/>
  <c r="AG22" i="1"/>
  <c r="AE23" i="1"/>
  <c r="Y40" i="1"/>
  <c r="AE40" i="1"/>
  <c r="Y41" i="1"/>
  <c r="AE41" i="1"/>
  <c r="AG23" i="1"/>
  <c r="Y37" i="1"/>
  <c r="AE37" i="1"/>
  <c r="AG24" i="1"/>
  <c r="AC23" i="1"/>
  <c r="AC22" i="1"/>
  <c r="U21" i="1"/>
  <c r="U27" i="1" s="1"/>
  <c r="AA26" i="1" l="1"/>
  <c r="AG26" i="1"/>
  <c r="AC25" i="1"/>
  <c r="AG25" i="1"/>
  <c r="AE27" i="1"/>
  <c r="AE29" i="1" s="1"/>
  <c r="AE30" i="1" s="1"/>
  <c r="AC38" i="1"/>
  <c r="AA38" i="1"/>
  <c r="AG38" i="1"/>
  <c r="AA20" i="1"/>
  <c r="AC20" i="1"/>
  <c r="AG21" i="1"/>
  <c r="AC21" i="1"/>
  <c r="AC37" i="1"/>
  <c r="AA37" i="1"/>
  <c r="AG37" i="1"/>
  <c r="AG39" i="1"/>
  <c r="AC39" i="1"/>
  <c r="AA39" i="1"/>
  <c r="AA41" i="1"/>
  <c r="AG41" i="1"/>
  <c r="AC41" i="1"/>
  <c r="AE43" i="1"/>
  <c r="AG40" i="1"/>
  <c r="AA40" i="1"/>
  <c r="AC40" i="1"/>
  <c r="AG36" i="1"/>
  <c r="AA36" i="1"/>
  <c r="AC36" i="1"/>
  <c r="AA42" i="1"/>
  <c r="AG42" i="1"/>
  <c r="AC42" i="1"/>
  <c r="AA21" i="1"/>
  <c r="AH21" i="1" l="1"/>
  <c r="AG43" i="1"/>
</calcChain>
</file>

<file path=xl/sharedStrings.xml><?xml version="1.0" encoding="utf-8"?>
<sst xmlns="http://schemas.openxmlformats.org/spreadsheetml/2006/main" count="111" uniqueCount="71">
  <si>
    <t>total abono</t>
  </si>
  <si>
    <t>used</t>
  </si>
  <si>
    <t>unused</t>
  </si>
  <si>
    <t>temporary bayad for 3dprint</t>
  </si>
  <si>
    <t>total</t>
  </si>
  <si>
    <t>gargarita</t>
  </si>
  <si>
    <t>guarino</t>
  </si>
  <si>
    <t>gillarte</t>
  </si>
  <si>
    <t>hilasque</t>
  </si>
  <si>
    <t>hular</t>
  </si>
  <si>
    <t>guray</t>
  </si>
  <si>
    <t>price paid</t>
  </si>
  <si>
    <t>kulang</t>
  </si>
  <si>
    <t>expected</t>
  </si>
  <si>
    <t>3d print</t>
  </si>
  <si>
    <t>elisi</t>
  </si>
  <si>
    <t>2nd design</t>
  </si>
  <si>
    <t>1st design</t>
  </si>
  <si>
    <t>with greed x2</t>
  </si>
  <si>
    <t>total removed</t>
  </si>
  <si>
    <t>total price per one person</t>
  </si>
  <si>
    <t>materials</t>
  </si>
  <si>
    <t>for materials</t>
  </si>
  <si>
    <t>for all</t>
  </si>
  <si>
    <t>fauni</t>
  </si>
  <si>
    <t>total expense</t>
  </si>
  <si>
    <t>abono ni jesi</t>
  </si>
  <si>
    <t>babayaran nla ako</t>
  </si>
  <si>
    <t>/6</t>
  </si>
  <si>
    <t>LiPo 11.1V RC battery</t>
  </si>
  <si>
    <t>switch</t>
  </si>
  <si>
    <t>xt30 connector plug</t>
  </si>
  <si>
    <t xml:space="preserve">(0.7mm dia) 28m enameled copper wire </t>
  </si>
  <si>
    <t>manganese zinc rod</t>
  </si>
  <si>
    <t>breadboard</t>
  </si>
  <si>
    <t>perfboard</t>
  </si>
  <si>
    <t>50cm pvc pipe</t>
  </si>
  <si>
    <t>(50x10x2)mm n42 neodymium</t>
  </si>
  <si>
    <t>2 packs</t>
  </si>
  <si>
    <t>(10diax3)mm n50 neodymium</t>
  </si>
  <si>
    <t>(10diax2)mm n35 neodymium</t>
  </si>
  <si>
    <t>100 resistors (50 10ohms; 50 150ohms)</t>
  </si>
  <si>
    <t>watt meter 150A</t>
  </si>
  <si>
    <t>shrink tube</t>
  </si>
  <si>
    <t>3 electromagnets</t>
  </si>
  <si>
    <t xml:space="preserve">(x10) 3144 hall effect sensor </t>
  </si>
  <si>
    <t>(4m) blue 22awg</t>
  </si>
  <si>
    <t xml:space="preserve">(4m) each red&amp;black 22awg </t>
  </si>
  <si>
    <t xml:space="preserve">(x10) (6x13x5)mm bearing </t>
  </si>
  <si>
    <t>1000kv bldc motor</t>
  </si>
  <si>
    <t>(x5) op-amp</t>
  </si>
  <si>
    <t>for lawrenze</t>
  </si>
  <si>
    <t>(x20 each) 100k, 10k, 4.7k, 2.2k, 1k ohms</t>
  </si>
  <si>
    <t>(x4) (20x2)mm n25 neodymium</t>
  </si>
  <si>
    <t xml:space="preserve">(x10) 49E hall effect sensor </t>
  </si>
  <si>
    <t>ESC 20A hobbywing skywalker</t>
  </si>
  <si>
    <t xml:space="preserve">(0.1mm dia) 50m enameled copper wire </t>
  </si>
  <si>
    <t>logic level converter - bidirectional</t>
  </si>
  <si>
    <t>breadboard x2+ alligator clipsx10 + jumper wire pack</t>
  </si>
  <si>
    <t>alligator clipsx10</t>
  </si>
  <si>
    <t>(x5) 10k potentiometer</t>
  </si>
  <si>
    <t>fidget spinner</t>
  </si>
  <si>
    <t>50pcs 8x3x2mm neodymium (unknown grade)</t>
  </si>
  <si>
    <t>3m 0.052" dia enameled copper wire</t>
  </si>
  <si>
    <t>5pcs 1N4007 diode</t>
  </si>
  <si>
    <t>10pcs 1N4001 diode</t>
  </si>
  <si>
    <t>shiping fee</t>
  </si>
  <si>
    <t>shop voucher</t>
  </si>
  <si>
    <t>battery x3 (169 each)</t>
  </si>
  <si>
    <t>shipping fee</t>
  </si>
  <si>
    <t>3 cell 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</si>
</sst>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2" xfId="0" applyBorder="1"/>
    <xf numFmtId="0" fontId="1" fillId="0" borderId="12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0"/>
  <sheetViews>
    <sheetView tabSelected="1" topLeftCell="A7" zoomScaleNormal="100" workbookViewId="0">
      <selection activeCell="K27" sqref="K27"/>
    </sheetView>
  </sheetViews>
  <sheetFormatPr defaultRowHeight="14.4" x14ac:dyDescent="0.3"/>
  <cols>
    <col min="2" max="2" width="20" customWidth="1"/>
    <col min="3" max="3" width="10.6640625" customWidth="1"/>
    <col min="15" max="15" width="11.44140625" customWidth="1"/>
  </cols>
  <sheetData>
    <row r="1" spans="2:12" ht="15" thickBot="1" x14ac:dyDescent="0.35"/>
    <row r="2" spans="2:12" ht="15" thickBot="1" x14ac:dyDescent="0.35">
      <c r="C2" s="14" t="s">
        <v>14</v>
      </c>
      <c r="D2" s="15"/>
      <c r="E2" s="15"/>
      <c r="F2" s="15"/>
      <c r="G2" s="16"/>
    </row>
    <row r="3" spans="2:12" x14ac:dyDescent="0.3">
      <c r="C3" t="s">
        <v>15</v>
      </c>
      <c r="D3">
        <v>230</v>
      </c>
    </row>
    <row r="4" spans="2:12" x14ac:dyDescent="0.3">
      <c r="C4" t="s">
        <v>16</v>
      </c>
      <c r="D4">
        <v>1000</v>
      </c>
      <c r="F4" t="s">
        <v>4</v>
      </c>
      <c r="G4">
        <f>SUM(D3:D4)+20+D5</f>
        <v>1370</v>
      </c>
    </row>
    <row r="5" spans="2:12" x14ac:dyDescent="0.3">
      <c r="C5" t="s">
        <v>17</v>
      </c>
      <c r="D5">
        <v>120</v>
      </c>
      <c r="E5">
        <v>770</v>
      </c>
    </row>
    <row r="6" spans="2:12" ht="15" thickBot="1" x14ac:dyDescent="0.35"/>
    <row r="7" spans="2:12" ht="15" thickBot="1" x14ac:dyDescent="0.35">
      <c r="B7" s="14" t="s">
        <v>21</v>
      </c>
      <c r="C7" s="15"/>
      <c r="D7" s="15"/>
      <c r="E7" s="15"/>
      <c r="F7" s="15"/>
      <c r="G7" s="15"/>
      <c r="H7" s="15"/>
      <c r="I7" s="15"/>
      <c r="J7" s="16"/>
    </row>
    <row r="8" spans="2:12" x14ac:dyDescent="0.3">
      <c r="B8" t="s">
        <v>29</v>
      </c>
      <c r="C8">
        <v>2</v>
      </c>
      <c r="D8">
        <f>458*2</f>
        <v>916</v>
      </c>
      <c r="J8" t="s">
        <v>18</v>
      </c>
    </row>
    <row r="9" spans="2:12" x14ac:dyDescent="0.3">
      <c r="B9" t="s">
        <v>30</v>
      </c>
      <c r="C9">
        <v>2</v>
      </c>
      <c r="D9">
        <f>53-5-19</f>
        <v>29</v>
      </c>
      <c r="L9">
        <f>5+19</f>
        <v>24</v>
      </c>
    </row>
    <row r="10" spans="2:12" x14ac:dyDescent="0.3">
      <c r="B10" t="s">
        <v>31</v>
      </c>
      <c r="C10">
        <v>2</v>
      </c>
      <c r="D10">
        <v>104</v>
      </c>
    </row>
    <row r="11" spans="2:12" x14ac:dyDescent="0.3">
      <c r="B11" t="s">
        <v>32</v>
      </c>
      <c r="C11">
        <v>1</v>
      </c>
      <c r="D11">
        <v>335</v>
      </c>
    </row>
    <row r="12" spans="2:12" x14ac:dyDescent="0.3">
      <c r="B12" t="s">
        <v>47</v>
      </c>
      <c r="C12">
        <v>1</v>
      </c>
      <c r="D12">
        <v>110</v>
      </c>
    </row>
    <row r="13" spans="2:12" x14ac:dyDescent="0.3">
      <c r="B13" t="s">
        <v>33</v>
      </c>
      <c r="C13">
        <v>2</v>
      </c>
      <c r="D13">
        <v>172</v>
      </c>
    </row>
    <row r="14" spans="2:12" x14ac:dyDescent="0.3">
      <c r="B14" t="s">
        <v>46</v>
      </c>
      <c r="C14">
        <v>1</v>
      </c>
      <c r="D14">
        <v>48</v>
      </c>
    </row>
    <row r="15" spans="2:12" x14ac:dyDescent="0.3">
      <c r="B15" t="s">
        <v>34</v>
      </c>
      <c r="C15">
        <v>1</v>
      </c>
      <c r="D15">
        <f>123 - (25*2)</f>
        <v>73</v>
      </c>
      <c r="E15">
        <f>25*2</f>
        <v>50</v>
      </c>
      <c r="G15" t="s">
        <v>35</v>
      </c>
    </row>
    <row r="16" spans="2:12" x14ac:dyDescent="0.3">
      <c r="B16" t="s">
        <v>36</v>
      </c>
      <c r="C16">
        <v>1</v>
      </c>
      <c r="D16">
        <v>87</v>
      </c>
    </row>
    <row r="17" spans="2:34" x14ac:dyDescent="0.3">
      <c r="B17" t="s">
        <v>37</v>
      </c>
      <c r="C17">
        <v>4</v>
      </c>
      <c r="D17">
        <v>273</v>
      </c>
      <c r="R17" t="s">
        <v>3</v>
      </c>
      <c r="W17" t="s">
        <v>22</v>
      </c>
      <c r="AA17" t="s">
        <v>23</v>
      </c>
    </row>
    <row r="18" spans="2:34" x14ac:dyDescent="0.3">
      <c r="B18" t="s">
        <v>48</v>
      </c>
      <c r="C18" t="s">
        <v>38</v>
      </c>
      <c r="D18">
        <v>214</v>
      </c>
    </row>
    <row r="19" spans="2:34" ht="15" thickBot="1" x14ac:dyDescent="0.35">
      <c r="E19">
        <v>133</v>
      </c>
      <c r="G19" t="s">
        <v>39</v>
      </c>
      <c r="S19" t="s">
        <v>13</v>
      </c>
      <c r="T19" t="s">
        <v>11</v>
      </c>
      <c r="U19" t="s">
        <v>12</v>
      </c>
      <c r="W19" t="s">
        <v>13</v>
      </c>
      <c r="X19" t="s">
        <v>11</v>
      </c>
      <c r="Y19" t="s">
        <v>12</v>
      </c>
      <c r="AA19" t="s">
        <v>13</v>
      </c>
      <c r="AB19" t="s">
        <v>11</v>
      </c>
      <c r="AC19" t="s">
        <v>12</v>
      </c>
      <c r="AE19" t="s">
        <v>13</v>
      </c>
      <c r="AF19" t="s">
        <v>11</v>
      </c>
      <c r="AG19" t="s">
        <v>12</v>
      </c>
    </row>
    <row r="20" spans="2:34" x14ac:dyDescent="0.3">
      <c r="E20">
        <v>230</v>
      </c>
      <c r="G20" t="s">
        <v>40</v>
      </c>
      <c r="R20" t="s">
        <v>5</v>
      </c>
      <c r="S20">
        <f t="shared" ref="S20:S26" si="0">(G$4/7)</f>
        <v>195.71428571428572</v>
      </c>
      <c r="T20" s="3">
        <v>200</v>
      </c>
      <c r="U20">
        <f>S20-T20</f>
        <v>-4.2857142857142776</v>
      </c>
      <c r="W20">
        <f t="shared" ref="W20:W26" si="1">($D$47/7)</f>
        <v>590</v>
      </c>
      <c r="X20" s="3">
        <v>0</v>
      </c>
      <c r="Y20">
        <f t="shared" ref="Y20:Y26" si="2">W20-X20</f>
        <v>590</v>
      </c>
      <c r="AA20">
        <f>U20+Y20</f>
        <v>585.71428571428578</v>
      </c>
      <c r="AB20">
        <f>T20+X20</f>
        <v>200</v>
      </c>
      <c r="AC20">
        <f>U20+Y20</f>
        <v>585.71428571428578</v>
      </c>
      <c r="AE20">
        <f>S20+W20</f>
        <v>785.71428571428578</v>
      </c>
      <c r="AF20">
        <f>T20+X20</f>
        <v>200</v>
      </c>
      <c r="AG20">
        <f>U20+Y20</f>
        <v>585.71428571428578</v>
      </c>
    </row>
    <row r="21" spans="2:34" x14ac:dyDescent="0.3">
      <c r="E21">
        <v>195</v>
      </c>
      <c r="G21" t="s">
        <v>41</v>
      </c>
      <c r="R21" t="s">
        <v>6</v>
      </c>
      <c r="S21">
        <f t="shared" si="0"/>
        <v>195.71428571428572</v>
      </c>
      <c r="T21" s="4">
        <f>770+120</f>
        <v>890</v>
      </c>
      <c r="U21">
        <f>S21-T21</f>
        <v>-694.28571428571422</v>
      </c>
      <c r="W21">
        <f t="shared" si="1"/>
        <v>590</v>
      </c>
      <c r="X21" s="4">
        <f>D47</f>
        <v>4130</v>
      </c>
      <c r="Y21">
        <f>W21-X21</f>
        <v>-3540</v>
      </c>
      <c r="AA21">
        <f>U21+Y21</f>
        <v>-4234.2857142857138</v>
      </c>
      <c r="AB21">
        <f>T21+X21</f>
        <v>5020</v>
      </c>
      <c r="AC21">
        <f>U21+Y21</f>
        <v>-4234.2857142857138</v>
      </c>
      <c r="AE21">
        <f t="shared" ref="AE21:AE26" si="3">S21+W21</f>
        <v>785.71428571428578</v>
      </c>
      <c r="AF21">
        <f t="shared" ref="AF21:AF26" si="4">T21+X21</f>
        <v>5020</v>
      </c>
      <c r="AG21">
        <f t="shared" ref="AG21:AG26" si="5">U21+Y21</f>
        <v>-4234.2857142857138</v>
      </c>
      <c r="AH21">
        <f>SUM(AG20:AG26)</f>
        <v>-985.99999999999909</v>
      </c>
    </row>
    <row r="22" spans="2:34" x14ac:dyDescent="0.3">
      <c r="B22" t="s">
        <v>42</v>
      </c>
      <c r="C22">
        <v>1</v>
      </c>
      <c r="D22">
        <v>269</v>
      </c>
      <c r="R22" t="s">
        <v>7</v>
      </c>
      <c r="S22">
        <f t="shared" si="0"/>
        <v>195.71428571428572</v>
      </c>
      <c r="T22" s="4">
        <v>190</v>
      </c>
      <c r="U22">
        <f t="shared" ref="U22:U26" si="6">S22-T22</f>
        <v>5.7142857142857224</v>
      </c>
      <c r="W22">
        <f t="shared" si="1"/>
        <v>590</v>
      </c>
      <c r="X22" s="4">
        <v>500</v>
      </c>
      <c r="Y22">
        <f t="shared" si="2"/>
        <v>90</v>
      </c>
      <c r="AA22">
        <f t="shared" ref="AA22:AA26" si="7">U22+Y22</f>
        <v>95.714285714285722</v>
      </c>
      <c r="AB22">
        <f t="shared" ref="AB22:AB26" si="8">T22+X22</f>
        <v>690</v>
      </c>
      <c r="AC22">
        <f t="shared" ref="AC22:AC26" si="9">U22+Y22</f>
        <v>95.714285714285722</v>
      </c>
      <c r="AE22">
        <f t="shared" si="3"/>
        <v>785.71428571428578</v>
      </c>
      <c r="AF22">
        <f t="shared" si="4"/>
        <v>690</v>
      </c>
      <c r="AG22">
        <f t="shared" si="5"/>
        <v>95.714285714285722</v>
      </c>
    </row>
    <row r="23" spans="2:34" ht="15" thickBot="1" x14ac:dyDescent="0.35">
      <c r="B23" t="s">
        <v>43</v>
      </c>
      <c r="C23">
        <v>1</v>
      </c>
      <c r="D23">
        <v>284</v>
      </c>
      <c r="L23" t="s">
        <v>51</v>
      </c>
      <c r="R23" t="s">
        <v>24</v>
      </c>
      <c r="S23">
        <f t="shared" si="0"/>
        <v>195.71428571428572</v>
      </c>
      <c r="T23" s="4">
        <v>190</v>
      </c>
      <c r="U23">
        <f t="shared" si="6"/>
        <v>5.7142857142857224</v>
      </c>
      <c r="W23">
        <f t="shared" si="1"/>
        <v>590</v>
      </c>
      <c r="X23" s="4">
        <v>0</v>
      </c>
      <c r="Y23">
        <f t="shared" si="2"/>
        <v>590</v>
      </c>
      <c r="AA23">
        <f t="shared" si="7"/>
        <v>595.71428571428578</v>
      </c>
      <c r="AB23">
        <f t="shared" si="8"/>
        <v>190</v>
      </c>
      <c r="AC23">
        <f t="shared" si="9"/>
        <v>595.71428571428578</v>
      </c>
      <c r="AE23">
        <f t="shared" si="3"/>
        <v>785.71428571428578</v>
      </c>
      <c r="AF23">
        <f t="shared" si="4"/>
        <v>190</v>
      </c>
      <c r="AG23">
        <f t="shared" si="5"/>
        <v>595.71428571428578</v>
      </c>
    </row>
    <row r="24" spans="2:34" x14ac:dyDescent="0.3">
      <c r="E24">
        <v>372</v>
      </c>
      <c r="G24" t="s">
        <v>44</v>
      </c>
      <c r="M24" s="17" t="s">
        <v>30</v>
      </c>
      <c r="N24" s="18"/>
      <c r="O24" s="19">
        <v>5</v>
      </c>
      <c r="R24" t="s">
        <v>8</v>
      </c>
      <c r="S24">
        <f t="shared" si="0"/>
        <v>195.71428571428572</v>
      </c>
      <c r="T24" s="4">
        <v>190</v>
      </c>
      <c r="U24">
        <f t="shared" si="6"/>
        <v>5.7142857142857224</v>
      </c>
      <c r="W24">
        <f t="shared" si="1"/>
        <v>590</v>
      </c>
      <c r="X24" s="4">
        <v>0</v>
      </c>
      <c r="Y24">
        <f t="shared" si="2"/>
        <v>590</v>
      </c>
      <c r="AA24">
        <f t="shared" si="7"/>
        <v>595.71428571428578</v>
      </c>
      <c r="AB24">
        <f t="shared" si="8"/>
        <v>190</v>
      </c>
      <c r="AC24">
        <f t="shared" si="9"/>
        <v>595.71428571428578</v>
      </c>
      <c r="AE24">
        <f t="shared" si="3"/>
        <v>785.71428571428578</v>
      </c>
      <c r="AF24">
        <f t="shared" si="4"/>
        <v>190</v>
      </c>
      <c r="AG24">
        <f t="shared" si="5"/>
        <v>595.71428571428578</v>
      </c>
    </row>
    <row r="25" spans="2:34" ht="15" thickBot="1" x14ac:dyDescent="0.35">
      <c r="B25" t="s">
        <v>45</v>
      </c>
      <c r="C25">
        <v>1</v>
      </c>
      <c r="D25">
        <v>55</v>
      </c>
      <c r="M25" s="20" t="s">
        <v>69</v>
      </c>
      <c r="N25" s="21"/>
      <c r="O25" s="22">
        <v>19</v>
      </c>
      <c r="R25" t="s">
        <v>9</v>
      </c>
      <c r="S25">
        <f t="shared" si="0"/>
        <v>195.71428571428572</v>
      </c>
      <c r="T25" s="4">
        <v>0</v>
      </c>
      <c r="U25">
        <f t="shared" si="6"/>
        <v>195.71428571428572</v>
      </c>
      <c r="W25">
        <f t="shared" si="1"/>
        <v>590</v>
      </c>
      <c r="X25" s="4">
        <v>0</v>
      </c>
      <c r="Y25">
        <f t="shared" si="2"/>
        <v>590</v>
      </c>
      <c r="AA25">
        <f t="shared" si="7"/>
        <v>785.71428571428578</v>
      </c>
      <c r="AB25">
        <f t="shared" si="8"/>
        <v>0</v>
      </c>
      <c r="AC25">
        <f t="shared" si="9"/>
        <v>785.71428571428578</v>
      </c>
      <c r="AE25">
        <f t="shared" si="3"/>
        <v>785.71428571428578</v>
      </c>
      <c r="AF25">
        <f t="shared" si="4"/>
        <v>0</v>
      </c>
      <c r="AG25">
        <f t="shared" si="5"/>
        <v>785.71428571428578</v>
      </c>
    </row>
    <row r="26" spans="2:34" ht="15" thickBot="1" x14ac:dyDescent="0.35">
      <c r="E26">
        <v>240</v>
      </c>
      <c r="G26" t="s">
        <v>49</v>
      </c>
      <c r="M26" s="20"/>
      <c r="N26" s="21"/>
      <c r="O26" s="12">
        <f>O25+O24</f>
        <v>24</v>
      </c>
      <c r="R26" t="s">
        <v>10</v>
      </c>
      <c r="S26">
        <f t="shared" si="0"/>
        <v>195.71428571428572</v>
      </c>
      <c r="T26" s="5">
        <f>190+6</f>
        <v>196</v>
      </c>
      <c r="U26">
        <f t="shared" si="6"/>
        <v>-0.28571428571427759</v>
      </c>
      <c r="W26">
        <f t="shared" si="1"/>
        <v>590</v>
      </c>
      <c r="X26" s="5">
        <v>0</v>
      </c>
      <c r="Y26">
        <f t="shared" si="2"/>
        <v>590</v>
      </c>
      <c r="AA26">
        <f t="shared" si="7"/>
        <v>589.71428571428578</v>
      </c>
      <c r="AB26">
        <f t="shared" si="8"/>
        <v>196</v>
      </c>
      <c r="AC26">
        <f t="shared" si="9"/>
        <v>589.71428571428578</v>
      </c>
      <c r="AE26">
        <f t="shared" si="3"/>
        <v>785.71428571428578</v>
      </c>
      <c r="AF26">
        <f t="shared" si="4"/>
        <v>196</v>
      </c>
      <c r="AG26">
        <f t="shared" si="5"/>
        <v>589.71428571428578</v>
      </c>
    </row>
    <row r="27" spans="2:34" x14ac:dyDescent="0.3">
      <c r="E27">
        <v>75</v>
      </c>
      <c r="G27" t="s">
        <v>45</v>
      </c>
      <c r="M27" s="20"/>
      <c r="N27" s="21"/>
      <c r="O27" s="22"/>
      <c r="S27">
        <f>SUM(S20:S26)</f>
        <v>1370.0000000000002</v>
      </c>
      <c r="T27">
        <f>SUM(T20:T26)</f>
        <v>1856</v>
      </c>
      <c r="U27">
        <f>SUM(U20:U26)</f>
        <v>-485.99999999999966</v>
      </c>
      <c r="W27">
        <f>SUM(W20:W26)</f>
        <v>4130</v>
      </c>
      <c r="AE27">
        <f>SUM(AE20:AE26)</f>
        <v>5500</v>
      </c>
    </row>
    <row r="28" spans="2:34" x14ac:dyDescent="0.3">
      <c r="E28">
        <v>107</v>
      </c>
      <c r="G28" t="s">
        <v>50</v>
      </c>
      <c r="M28" s="20"/>
      <c r="N28" s="21"/>
      <c r="O28" s="22"/>
      <c r="R28" s="10" t="s">
        <v>26</v>
      </c>
      <c r="S28" s="10">
        <f>T21</f>
        <v>890</v>
      </c>
      <c r="T28" s="10"/>
      <c r="U28" s="10"/>
      <c r="V28" s="10"/>
      <c r="W28" s="10">
        <f>X21</f>
        <v>4130</v>
      </c>
      <c r="Y28" s="10"/>
      <c r="Z28" s="10"/>
      <c r="AA28" s="10"/>
      <c r="AB28" s="10"/>
      <c r="AC28" s="10"/>
      <c r="AD28" s="10"/>
      <c r="AE28" s="10">
        <f>AF21</f>
        <v>5020</v>
      </c>
      <c r="AF28" s="10"/>
      <c r="AG28" s="10"/>
    </row>
    <row r="29" spans="2:34" x14ac:dyDescent="0.3">
      <c r="D29">
        <v>0</v>
      </c>
      <c r="E29">
        <f>118+19-7.5</f>
        <v>129.5</v>
      </c>
      <c r="F29">
        <f>L29+E29</f>
        <v>648</v>
      </c>
      <c r="L29">
        <f>169*3+19-7.5</f>
        <v>518.5</v>
      </c>
      <c r="M29" s="20" t="s">
        <v>68</v>
      </c>
      <c r="N29" s="21"/>
      <c r="O29" s="22">
        <f>169*3</f>
        <v>507</v>
      </c>
      <c r="Q29" t="s">
        <v>27</v>
      </c>
      <c r="S29">
        <f>S27-(S28-S21)</f>
        <v>675.71428571428601</v>
      </c>
      <c r="W29">
        <f>W27-(W28-W21)</f>
        <v>590</v>
      </c>
      <c r="AE29">
        <f>AE27-(AE28-AE21)</f>
        <v>1265.7142857142862</v>
      </c>
    </row>
    <row r="30" spans="2:34" x14ac:dyDescent="0.3">
      <c r="E30">
        <v>114</v>
      </c>
      <c r="G30" t="s">
        <v>52</v>
      </c>
      <c r="M30" s="20" t="s">
        <v>66</v>
      </c>
      <c r="N30" s="21"/>
      <c r="O30" s="22">
        <v>19</v>
      </c>
      <c r="R30" t="s">
        <v>28</v>
      </c>
      <c r="S30">
        <f>S29/6</f>
        <v>112.61904761904766</v>
      </c>
      <c r="W30">
        <f>W29/6</f>
        <v>98.333333333333329</v>
      </c>
      <c r="AE30">
        <f>AE29/6</f>
        <v>210.95238095238105</v>
      </c>
    </row>
    <row r="31" spans="2:34" ht="15" thickBot="1" x14ac:dyDescent="0.35">
      <c r="E31">
        <v>108</v>
      </c>
      <c r="G31" t="s">
        <v>53</v>
      </c>
      <c r="M31" s="20" t="s">
        <v>67</v>
      </c>
      <c r="N31" s="21"/>
      <c r="O31" s="22">
        <v>-7.5</v>
      </c>
    </row>
    <row r="32" spans="2:34" ht="15" thickBot="1" x14ac:dyDescent="0.35">
      <c r="E32">
        <v>106</v>
      </c>
      <c r="G32" t="s">
        <v>54</v>
      </c>
      <c r="M32" s="20"/>
      <c r="N32" s="21"/>
      <c r="O32" s="12">
        <f>169*3+19-7.5</f>
        <v>518.5</v>
      </c>
    </row>
    <row r="33" spans="2:33" x14ac:dyDescent="0.3">
      <c r="E33">
        <f>20+231</f>
        <v>251</v>
      </c>
      <c r="G33" t="s">
        <v>49</v>
      </c>
      <c r="M33" s="20"/>
      <c r="N33" s="21"/>
      <c r="O33" s="22"/>
      <c r="R33" t="s">
        <v>3</v>
      </c>
      <c r="W33" t="s">
        <v>22</v>
      </c>
      <c r="AA33" t="s">
        <v>23</v>
      </c>
    </row>
    <row r="34" spans="2:33" x14ac:dyDescent="0.3">
      <c r="B34" t="s">
        <v>55</v>
      </c>
      <c r="C34">
        <v>1</v>
      </c>
      <c r="D34">
        <f>468+20</f>
        <v>488</v>
      </c>
      <c r="M34" s="20" t="s">
        <v>68</v>
      </c>
      <c r="N34" s="21"/>
      <c r="O34" s="22">
        <f>169*3</f>
        <v>507</v>
      </c>
    </row>
    <row r="35" spans="2:33" ht="15" thickBot="1" x14ac:dyDescent="0.35">
      <c r="E35">
        <v>88</v>
      </c>
      <c r="G35" t="s">
        <v>56</v>
      </c>
      <c r="M35" s="20" t="s">
        <v>69</v>
      </c>
      <c r="N35" s="21"/>
      <c r="O35" s="22">
        <v>38</v>
      </c>
      <c r="S35" t="s">
        <v>13</v>
      </c>
      <c r="T35" t="s">
        <v>11</v>
      </c>
      <c r="U35" t="s">
        <v>12</v>
      </c>
      <c r="W35" t="s">
        <v>13</v>
      </c>
      <c r="X35" t="s">
        <v>11</v>
      </c>
      <c r="Y35" t="s">
        <v>12</v>
      </c>
      <c r="AA35" t="s">
        <v>13</v>
      </c>
      <c r="AB35" t="s">
        <v>11</v>
      </c>
      <c r="AC35" t="s">
        <v>12</v>
      </c>
      <c r="AE35" t="s">
        <v>13</v>
      </c>
      <c r="AF35" t="s">
        <v>11</v>
      </c>
      <c r="AG35" t="s">
        <v>12</v>
      </c>
    </row>
    <row r="36" spans="2:33" ht="43.8" customHeight="1" thickBot="1" x14ac:dyDescent="0.35">
      <c r="B36" s="11" t="s">
        <v>58</v>
      </c>
      <c r="C36">
        <v>1</v>
      </c>
      <c r="D36">
        <f>65+65+65+249+19</f>
        <v>463</v>
      </c>
      <c r="E36">
        <f>74+19</f>
        <v>93</v>
      </c>
      <c r="G36" t="s">
        <v>57</v>
      </c>
      <c r="M36" s="20" t="s">
        <v>70</v>
      </c>
      <c r="N36" s="21"/>
      <c r="O36" s="22">
        <v>69</v>
      </c>
      <c r="R36" t="s">
        <v>5</v>
      </c>
      <c r="S36">
        <f t="shared" ref="S36:S42" si="10">(G$4/7)</f>
        <v>195.71428571428572</v>
      </c>
      <c r="T36" s="3">
        <v>195</v>
      </c>
      <c r="U36">
        <f>S36-T36</f>
        <v>0.71428571428572241</v>
      </c>
      <c r="W36">
        <f t="shared" ref="W36:W42" si="11">($D$47/7)</f>
        <v>590</v>
      </c>
      <c r="X36" s="3">
        <v>593</v>
      </c>
      <c r="Y36">
        <f t="shared" ref="Y36" si="12">W36-X36</f>
        <v>-3</v>
      </c>
      <c r="AA36">
        <f>U36+Y36</f>
        <v>-2.2857142857142776</v>
      </c>
      <c r="AB36">
        <f>T36+X36</f>
        <v>788</v>
      </c>
      <c r="AC36">
        <f>U36+Y36</f>
        <v>-2.2857142857142776</v>
      </c>
      <c r="AE36">
        <f>S36+W36</f>
        <v>785.71428571428578</v>
      </c>
      <c r="AF36">
        <f>T36+X36</f>
        <v>788</v>
      </c>
      <c r="AG36">
        <f>U36+Y36</f>
        <v>-2.2857142857142776</v>
      </c>
    </row>
    <row r="37" spans="2:33" ht="15" thickBot="1" x14ac:dyDescent="0.35">
      <c r="D37">
        <v>0</v>
      </c>
      <c r="E37">
        <v>0</v>
      </c>
      <c r="L37">
        <f>614</f>
        <v>614</v>
      </c>
      <c r="M37" s="20"/>
      <c r="N37" s="21"/>
      <c r="O37" s="12">
        <f>O34+O35+O36</f>
        <v>614</v>
      </c>
      <c r="R37" t="s">
        <v>6</v>
      </c>
      <c r="S37">
        <f t="shared" si="10"/>
        <v>195.71428571428572</v>
      </c>
      <c r="T37" s="4">
        <f>770+120</f>
        <v>890</v>
      </c>
      <c r="U37">
        <f>S37-T37</f>
        <v>-694.28571428571422</v>
      </c>
      <c r="W37">
        <f t="shared" si="11"/>
        <v>590</v>
      </c>
      <c r="X37" s="4">
        <v>4283</v>
      </c>
      <c r="Y37">
        <f>W37-X37</f>
        <v>-3693</v>
      </c>
      <c r="AA37">
        <f>U37+Y37</f>
        <v>-4387.2857142857138</v>
      </c>
      <c r="AB37">
        <f>T37+X37</f>
        <v>5173</v>
      </c>
      <c r="AC37">
        <f>U37+Y37</f>
        <v>-4387.2857142857138</v>
      </c>
      <c r="AE37">
        <f t="shared" ref="AE37:AE42" si="13">S37+W37</f>
        <v>785.71428571428578</v>
      </c>
      <c r="AF37">
        <f t="shared" ref="AF37:AF42" si="14">T37+X37</f>
        <v>5173</v>
      </c>
      <c r="AG37">
        <f t="shared" ref="AG37:AG42" si="15">U37+Y37</f>
        <v>-4387.2857142857138</v>
      </c>
    </row>
    <row r="38" spans="2:33" x14ac:dyDescent="0.3">
      <c r="D38">
        <v>0</v>
      </c>
      <c r="E38">
        <v>0</v>
      </c>
      <c r="L38">
        <f>272-166-19</f>
        <v>87</v>
      </c>
      <c r="M38" s="20"/>
      <c r="N38" s="21"/>
      <c r="O38" s="22"/>
      <c r="R38" t="s">
        <v>7</v>
      </c>
      <c r="S38">
        <f t="shared" si="10"/>
        <v>195.71428571428572</v>
      </c>
      <c r="T38" s="4">
        <v>195</v>
      </c>
      <c r="U38">
        <f t="shared" ref="U38:U42" si="16">S38-T38</f>
        <v>0.71428571428572241</v>
      </c>
      <c r="W38">
        <f t="shared" si="11"/>
        <v>590</v>
      </c>
      <c r="X38" s="4">
        <v>593</v>
      </c>
      <c r="Y38">
        <f t="shared" ref="Y38:Y42" si="17">W38-X38</f>
        <v>-3</v>
      </c>
      <c r="AA38">
        <f t="shared" ref="AA38:AA42" si="18">U38+Y38</f>
        <v>-2.2857142857142776</v>
      </c>
      <c r="AB38">
        <f t="shared" ref="AB38:AB42" si="19">T38+X38</f>
        <v>788</v>
      </c>
      <c r="AC38">
        <f t="shared" ref="AC38:AC42" si="20">U38+Y38</f>
        <v>-2.2857142857142776</v>
      </c>
      <c r="AE38">
        <f t="shared" si="13"/>
        <v>785.71428571428578</v>
      </c>
      <c r="AF38">
        <f t="shared" si="14"/>
        <v>788</v>
      </c>
      <c r="AG38">
        <f t="shared" si="15"/>
        <v>-2.2857142857142776</v>
      </c>
    </row>
    <row r="39" spans="2:33" x14ac:dyDescent="0.3">
      <c r="B39" t="s">
        <v>59</v>
      </c>
      <c r="C39">
        <v>1</v>
      </c>
      <c r="D39">
        <v>102</v>
      </c>
      <c r="M39" s="20"/>
      <c r="N39" s="21"/>
      <c r="O39" s="22"/>
      <c r="R39" t="s">
        <v>24</v>
      </c>
      <c r="S39">
        <f t="shared" si="10"/>
        <v>195.71428571428572</v>
      </c>
      <c r="T39" s="4">
        <v>195</v>
      </c>
      <c r="U39">
        <f t="shared" si="16"/>
        <v>0.71428571428572241</v>
      </c>
      <c r="W39">
        <f t="shared" si="11"/>
        <v>590</v>
      </c>
      <c r="X39" s="4">
        <v>593</v>
      </c>
      <c r="Y39">
        <f t="shared" si="17"/>
        <v>-3</v>
      </c>
      <c r="AA39">
        <f t="shared" si="18"/>
        <v>-2.2857142857142776</v>
      </c>
      <c r="AB39">
        <f t="shared" si="19"/>
        <v>788</v>
      </c>
      <c r="AC39">
        <f t="shared" si="20"/>
        <v>-2.2857142857142776</v>
      </c>
      <c r="AE39">
        <f t="shared" si="13"/>
        <v>785.71428571428578</v>
      </c>
      <c r="AF39">
        <f t="shared" si="14"/>
        <v>788</v>
      </c>
      <c r="AG39">
        <f t="shared" si="15"/>
        <v>-2.2857142857142776</v>
      </c>
    </row>
    <row r="40" spans="2:33" x14ac:dyDescent="0.3">
      <c r="B40" t="s">
        <v>60</v>
      </c>
      <c r="C40">
        <v>1</v>
      </c>
      <c r="D40">
        <v>108</v>
      </c>
      <c r="M40" s="20" t="s">
        <v>70</v>
      </c>
      <c r="N40" s="21"/>
      <c r="O40" s="22">
        <v>68</v>
      </c>
      <c r="R40" t="s">
        <v>8</v>
      </c>
      <c r="S40">
        <f t="shared" si="10"/>
        <v>195.71428571428572</v>
      </c>
      <c r="T40" s="4">
        <v>195</v>
      </c>
      <c r="U40">
        <f t="shared" si="16"/>
        <v>0.71428571428572241</v>
      </c>
      <c r="W40">
        <f t="shared" si="11"/>
        <v>590</v>
      </c>
      <c r="X40" s="4">
        <v>593</v>
      </c>
      <c r="Y40">
        <f t="shared" si="17"/>
        <v>-3</v>
      </c>
      <c r="AA40">
        <f t="shared" si="18"/>
        <v>-2.2857142857142776</v>
      </c>
      <c r="AB40">
        <f t="shared" si="19"/>
        <v>788</v>
      </c>
      <c r="AC40">
        <f t="shared" si="20"/>
        <v>-2.2857142857142776</v>
      </c>
      <c r="AE40">
        <f t="shared" si="13"/>
        <v>785.71428571428578</v>
      </c>
      <c r="AF40">
        <f t="shared" si="14"/>
        <v>788</v>
      </c>
      <c r="AG40">
        <f t="shared" si="15"/>
        <v>-2.2857142857142776</v>
      </c>
    </row>
    <row r="41" spans="2:33" ht="15" thickBot="1" x14ac:dyDescent="0.35">
      <c r="E41">
        <v>59</v>
      </c>
      <c r="G41" t="s">
        <v>61</v>
      </c>
      <c r="M41" s="20" t="s">
        <v>69</v>
      </c>
      <c r="N41" s="21"/>
      <c r="O41" s="22">
        <v>19</v>
      </c>
      <c r="R41" t="s">
        <v>9</v>
      </c>
      <c r="S41">
        <f t="shared" si="10"/>
        <v>195.71428571428572</v>
      </c>
      <c r="T41" s="4">
        <v>195</v>
      </c>
      <c r="U41">
        <f t="shared" si="16"/>
        <v>0.71428571428572241</v>
      </c>
      <c r="W41">
        <f t="shared" si="11"/>
        <v>590</v>
      </c>
      <c r="X41" s="4">
        <v>593</v>
      </c>
      <c r="Y41">
        <f t="shared" si="17"/>
        <v>-3</v>
      </c>
      <c r="AA41">
        <f t="shared" si="18"/>
        <v>-2.2857142857142776</v>
      </c>
      <c r="AB41">
        <f t="shared" si="19"/>
        <v>788</v>
      </c>
      <c r="AC41">
        <f t="shared" si="20"/>
        <v>-2.2857142857142776</v>
      </c>
      <c r="AE41">
        <f t="shared" si="13"/>
        <v>785.71428571428578</v>
      </c>
      <c r="AF41">
        <f t="shared" si="14"/>
        <v>788</v>
      </c>
      <c r="AG41">
        <f t="shared" si="15"/>
        <v>-2.2857142857142776</v>
      </c>
    </row>
    <row r="42" spans="2:33" ht="15" thickBot="1" x14ac:dyDescent="0.35">
      <c r="E42">
        <v>269</v>
      </c>
      <c r="G42" t="s">
        <v>62</v>
      </c>
      <c r="M42" s="20"/>
      <c r="N42" s="21"/>
      <c r="O42" s="12">
        <f>SUM(O40:O41)</f>
        <v>87</v>
      </c>
      <c r="R42" t="s">
        <v>10</v>
      </c>
      <c r="S42">
        <f t="shared" si="10"/>
        <v>195.71428571428572</v>
      </c>
      <c r="T42" s="5">
        <v>196</v>
      </c>
      <c r="U42">
        <f t="shared" si="16"/>
        <v>-0.28571428571427759</v>
      </c>
      <c r="W42">
        <f t="shared" si="11"/>
        <v>590</v>
      </c>
      <c r="X42" s="5">
        <v>593</v>
      </c>
      <c r="Y42">
        <f t="shared" si="17"/>
        <v>-3</v>
      </c>
      <c r="AA42">
        <f t="shared" si="18"/>
        <v>-3.2857142857142776</v>
      </c>
      <c r="AB42">
        <f t="shared" si="19"/>
        <v>789</v>
      </c>
      <c r="AC42">
        <f t="shared" si="20"/>
        <v>-3.2857142857142776</v>
      </c>
      <c r="AE42">
        <f t="shared" si="13"/>
        <v>785.71428571428578</v>
      </c>
      <c r="AF42">
        <f t="shared" si="14"/>
        <v>789</v>
      </c>
      <c r="AG42">
        <f t="shared" si="15"/>
        <v>-3.2857142857142776</v>
      </c>
    </row>
    <row r="43" spans="2:33" x14ac:dyDescent="0.3">
      <c r="E43">
        <v>83</v>
      </c>
      <c r="G43" t="s">
        <v>63</v>
      </c>
      <c r="M43" s="20"/>
      <c r="N43" s="21"/>
      <c r="O43" s="22"/>
      <c r="AD43" t="s">
        <v>4</v>
      </c>
      <c r="AE43">
        <f>SUM(AE36:AE42)</f>
        <v>5500</v>
      </c>
      <c r="AF43">
        <f>SUM(AF36:AF42)</f>
        <v>9902</v>
      </c>
      <c r="AG43">
        <f>SUM(AG36:AG42)</f>
        <v>-4402.0000000000018</v>
      </c>
    </row>
    <row r="44" spans="2:33" ht="18.600000000000001" thickBot="1" x14ac:dyDescent="0.4">
      <c r="E44">
        <v>148</v>
      </c>
      <c r="G44" t="s">
        <v>53</v>
      </c>
      <c r="M44" s="20"/>
      <c r="N44" s="21"/>
      <c r="O44" s="23" t="s">
        <v>19</v>
      </c>
    </row>
    <row r="45" spans="2:33" ht="18.600000000000001" thickBot="1" x14ac:dyDescent="0.4">
      <c r="E45">
        <v>52</v>
      </c>
      <c r="G45" t="s">
        <v>64</v>
      </c>
      <c r="M45" s="20"/>
      <c r="N45" s="21"/>
      <c r="O45" s="13">
        <f>SUM(O42)+O37+O32+O26</f>
        <v>1243.5</v>
      </c>
    </row>
    <row r="46" spans="2:33" ht="15" thickBot="1" x14ac:dyDescent="0.35">
      <c r="E46">
        <v>73</v>
      </c>
      <c r="G46" t="s">
        <v>65</v>
      </c>
      <c r="M46" s="24"/>
      <c r="N46" s="25"/>
      <c r="O46" s="26"/>
    </row>
    <row r="47" spans="2:33" x14ac:dyDescent="0.3">
      <c r="D47" s="1">
        <f>SUM(D8:D45)</f>
        <v>4130</v>
      </c>
      <c r="E47" s="1">
        <f>SUM(E8:E46)</f>
        <v>2975.5</v>
      </c>
    </row>
    <row r="48" spans="2:33" x14ac:dyDescent="0.3">
      <c r="D48" s="1" t="s">
        <v>1</v>
      </c>
      <c r="E48" s="1" t="s">
        <v>2</v>
      </c>
      <c r="G48" t="s">
        <v>20</v>
      </c>
    </row>
    <row r="49" spans="3:7" ht="15" thickBot="1" x14ac:dyDescent="0.35">
      <c r="C49" s="6" t="s">
        <v>0</v>
      </c>
      <c r="D49" s="7">
        <f>SUM(D5:E46)</f>
        <v>7995.5</v>
      </c>
      <c r="E49" s="2"/>
      <c r="G49">
        <f>(D50)/7</f>
        <v>785.71428571428567</v>
      </c>
    </row>
    <row r="50" spans="3:7" ht="15" thickBot="1" x14ac:dyDescent="0.35">
      <c r="C50" s="8" t="s">
        <v>25</v>
      </c>
      <c r="D50" s="9">
        <f>D47+G4</f>
        <v>5500</v>
      </c>
    </row>
  </sheetData>
  <mergeCells count="2">
    <mergeCell ref="C2:G2"/>
    <mergeCell ref="B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2023-12-09T15:14:28Z</dcterms:created>
  <dcterms:modified xsi:type="dcterms:W3CDTF">2023-12-16T12:42:45Z</dcterms:modified>
</cp:coreProperties>
</file>