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generator\"/>
    </mc:Choice>
  </mc:AlternateContent>
  <xr:revisionPtr revIDLastSave="0" documentId="13_ncr:1_{0041DEC9-985E-4F9A-89A3-7AEFBFA63E11}" xr6:coauthVersionLast="47" xr6:coauthVersionMax="47" xr10:uidLastSave="{00000000-0000-0000-0000-000000000000}"/>
  <bookViews>
    <workbookView xWindow="-108" yWindow="-108" windowWidth="23256" windowHeight="12456" activeTab="1" xr2:uid="{6EB7C18F-EE50-4A76-837B-874021D0598F}"/>
  </bookViews>
  <sheets>
    <sheet name="Materials" sheetId="1" r:id="rId1"/>
    <sheet name="Schematic" sheetId="2" r:id="rId2"/>
    <sheet name="2d parts in detai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9" i="1"/>
  <c r="N10" i="1"/>
  <c r="N7" i="1"/>
  <c r="J32" i="1"/>
  <c r="K35" i="1"/>
  <c r="K37" i="1" s="1"/>
  <c r="J17" i="1"/>
  <c r="J14" i="1"/>
  <c r="L10" i="1"/>
  <c r="L9" i="1"/>
  <c r="L7" i="1"/>
  <c r="L5" i="1"/>
  <c r="N5" i="1" s="1"/>
  <c r="L8" i="1"/>
  <c r="N8" i="1" s="1"/>
  <c r="L6" i="1"/>
  <c r="K7" i="1"/>
  <c r="K6" i="1"/>
  <c r="K10" i="1"/>
  <c r="K9" i="1"/>
  <c r="K8" i="1"/>
  <c r="J23" i="1" s="1"/>
  <c r="J24" i="1" s="1"/>
  <c r="J27" i="1" s="1"/>
  <c r="K5" i="1"/>
  <c r="P7" i="1" l="1"/>
  <c r="P6" i="1"/>
  <c r="J8" i="1"/>
  <c r="P10" i="1"/>
  <c r="P9" i="1"/>
  <c r="P8" i="1"/>
  <c r="P5" i="1"/>
  <c r="J7" i="1"/>
  <c r="J9" i="1"/>
  <c r="J5" i="1"/>
  <c r="J10" i="1"/>
  <c r="J6" i="1" l="1"/>
</calcChain>
</file>

<file path=xl/sharedStrings.xml><?xml version="1.0" encoding="utf-8"?>
<sst xmlns="http://schemas.openxmlformats.org/spreadsheetml/2006/main" count="182" uniqueCount="126">
  <si>
    <t>Materials</t>
  </si>
  <si>
    <t>Schematic</t>
  </si>
  <si>
    <t>sure?</t>
  </si>
  <si>
    <t>yes</t>
  </si>
  <si>
    <t>units</t>
  </si>
  <si>
    <t>link kay shope</t>
  </si>
  <si>
    <t>how many</t>
  </si>
  <si>
    <t>?</t>
  </si>
  <si>
    <t>1 or 2</t>
  </si>
  <si>
    <t>2d parts</t>
  </si>
  <si>
    <t>copper wire</t>
  </si>
  <si>
    <t>stick</t>
  </si>
  <si>
    <t>magnets</t>
  </si>
  <si>
    <t>12 inch</t>
  </si>
  <si>
    <t>https://shopee.ph/product/23388016/5265547879?d_id=3047e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</si>
  <si>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</si>
  <si>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</si>
  <si>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diode</t>
  </si>
  <si>
    <t>resin</t>
  </si>
  <si>
    <t>plywood</t>
  </si>
  <si>
    <t>5m x 5m</t>
  </si>
  <si>
    <t>breadboard / perfboard</t>
  </si>
  <si>
    <t>10m</t>
  </si>
  <si>
    <t>mm(8 x 3 x 2)</t>
  </si>
  <si>
    <t>https://shopee.ph/product/590733809/22314109546?d_id=a94de</t>
  </si>
  <si>
    <t>total pesos</t>
  </si>
  <si>
    <t>https://shopee.ph/Ndfeb-Strong-Magnetic-Iron-Steel-Round-Magnet-8X5mm-10mmX2mm-Square-i.695869163.22240112136?sp_atk=20cbdc45-1ba8-420e-a857-3fbb36ea8554&amp;xptdk=20cbdc45-1ba8-420e-a857-3fbb36ea8554</t>
  </si>
  <si>
    <t>quantity per buy</t>
  </si>
  <si>
    <t>pesos each buy</t>
  </si>
  <si>
    <t>clay for resin</t>
  </si>
  <si>
    <t>-</t>
  </si>
  <si>
    <t>x</t>
  </si>
  <si>
    <t>Part b</t>
  </si>
  <si>
    <t>X</t>
  </si>
  <si>
    <t>Part D</t>
  </si>
  <si>
    <t>Part C</t>
  </si>
  <si>
    <t>Part E</t>
  </si>
  <si>
    <t>Part B</t>
  </si>
  <si>
    <t>Part F</t>
  </si>
  <si>
    <t>Yes</t>
  </si>
  <si>
    <t>Measurements</t>
  </si>
  <si>
    <t>Main frame</t>
  </si>
  <si>
    <t>(8 * 4 * 3 ) cm</t>
  </si>
  <si>
    <t xml:space="preserve">Wall Support </t>
  </si>
  <si>
    <t>Wall support</t>
  </si>
  <si>
    <t>long ass support</t>
  </si>
  <si>
    <t>(30 * 15 ) cm</t>
  </si>
  <si>
    <t>Labels (optional)</t>
  </si>
  <si>
    <t xml:space="preserve">type </t>
  </si>
  <si>
    <t>material</t>
  </si>
  <si>
    <t>length</t>
  </si>
  <si>
    <t>from B to D</t>
  </si>
  <si>
    <t>from Wallsupp to B</t>
  </si>
  <si>
    <t>x cm</t>
  </si>
  <si>
    <t>last stand</t>
  </si>
  <si>
    <t>legnth</t>
  </si>
  <si>
    <t>from D to LastStand</t>
  </si>
  <si>
    <t>Last stand</t>
  </si>
  <si>
    <t>Wall supp</t>
  </si>
  <si>
    <t>Part A = mainframe</t>
  </si>
  <si>
    <t>Part A</t>
  </si>
  <si>
    <t>Main stand</t>
  </si>
  <si>
    <t>(x * y*z ) cm</t>
  </si>
  <si>
    <t>quanitty</t>
  </si>
  <si>
    <t>https://shopee.ph/STRONG-CERAMIC-FERRITE-RECTANGLE-MAGNET-and-ROUND-MAGNET-for-School-Project-and-DIY-Experiment.-i.309964368.21814181743?is_from_login=true</t>
  </si>
  <si>
    <t>link</t>
  </si>
  <si>
    <t>option</t>
  </si>
  <si>
    <t>2 pcs 1x1/2x1/4</t>
  </si>
  <si>
    <t>total volume in mm</t>
  </si>
  <si>
    <t>volume size in mm</t>
  </si>
  <si>
    <t>cm</t>
  </si>
  <si>
    <t>type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</si>
  <si>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</si>
  <si>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</si>
  <si>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pizza bar</t>
  </si>
  <si>
    <t>in mm</t>
  </si>
  <si>
    <t>square 20x2</t>
  </si>
  <si>
    <t>no.</t>
  </si>
  <si>
    <t>for no 1</t>
  </si>
  <si>
    <t>for no 4</t>
  </si>
  <si>
    <t>pizza circle</t>
  </si>
  <si>
    <t>10pcs 30x3</t>
  </si>
  <si>
    <t xml:space="preserve">each piece only has </t>
  </si>
  <si>
    <t>volume</t>
  </si>
  <si>
    <t>surface area</t>
  </si>
  <si>
    <t>mm^3</t>
  </si>
  <si>
    <t>mm^2</t>
  </si>
  <si>
    <t>for 6</t>
  </si>
  <si>
    <t xml:space="preserve">volume </t>
  </si>
  <si>
    <t>TARGET SURFACE AREA FOR EACH UNIT IN THE STATOR</t>
  </si>
  <si>
    <t>80 MM</t>
  </si>
  <si>
    <t>8 CM</t>
  </si>
  <si>
    <t>(40 x 20)mm</t>
  </si>
  <si>
    <t>(4 x 2)cm</t>
  </si>
  <si>
    <t>as opposed to the target of 80mm surface (see q13)</t>
  </si>
  <si>
    <t>how many to buy (to get the target surface are of stator)</t>
  </si>
  <si>
    <t>STATOR HAS</t>
  </si>
  <si>
    <t>TOTAL UNITS</t>
  </si>
  <si>
    <t>SURFACE AREA (mm) TIMES quantity per buy</t>
  </si>
  <si>
    <t>hence</t>
  </si>
  <si>
    <t>each piece only has x (in mm)</t>
  </si>
  <si>
    <t>Theres 50 of these, hence</t>
  </si>
  <si>
    <t>total area</t>
  </si>
  <si>
    <t>There is 10 of these, hence</t>
  </si>
  <si>
    <t>mm surface area</t>
  </si>
  <si>
    <t>total surface area</t>
  </si>
  <si>
    <t>for number 3</t>
  </si>
  <si>
    <t>neodymium</t>
  </si>
  <si>
    <t>ferrite</t>
  </si>
  <si>
    <t>shape ( + describe the polarity)</t>
  </si>
  <si>
    <t>Legend:</t>
  </si>
  <si>
    <t xml:space="preserve">yellow </t>
  </si>
  <si>
    <t>good contenders</t>
  </si>
  <si>
    <t>light orange</t>
  </si>
  <si>
    <t>important parts</t>
  </si>
  <si>
    <t>green</t>
  </si>
  <si>
    <t>PART D: ROTOR Magnet calculation</t>
  </si>
  <si>
    <t>https://shopee.ph/MAGNETIC-WIRES-16-AWG-0.052-QUALILINE-PURE-COPPER-BEST-FOR-REWINDING-MOTOR-SOLDERING-DIY-MOTOR-i.76994263.21050805770</t>
  </si>
  <si>
    <t>Stator: 4 coils</t>
  </si>
  <si>
    <t>Stand support</t>
  </si>
  <si>
    <t>stand</t>
  </si>
  <si>
    <t>Rotor: magnets</t>
  </si>
  <si>
    <t>electron flow manager</t>
  </si>
  <si>
    <t>Part G</t>
  </si>
  <si>
    <t>Rod</t>
  </si>
  <si>
    <t>Flywheel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</si>
</sst>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" fontId="0" fillId="0" borderId="0" xfId="0" applyNumberFormat="1"/>
    <xf numFmtId="0" fontId="3" fillId="0" borderId="1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 applyAlignment="1">
      <alignment horizontal="center"/>
    </xf>
    <xf numFmtId="0" fontId="3" fillId="0" borderId="1" xfId="1" applyBorder="1"/>
    <xf numFmtId="0" fontId="0" fillId="4" borderId="7" xfId="0" applyFill="1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3" xfId="0" applyFont="1" applyBorder="1"/>
    <xf numFmtId="0" fontId="0" fillId="2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0" borderId="1" xfId="0" applyFont="1" applyBorder="1"/>
    <xf numFmtId="0" fontId="0" fillId="0" borderId="16" xfId="0" applyBorder="1"/>
    <xf numFmtId="0" fontId="0" fillId="0" borderId="16" xfId="0" applyBorder="1" applyAlignment="1">
      <alignment wrapText="1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601980</xdr:colOff>
      <xdr:row>3</xdr:row>
      <xdr:rowOff>22860</xdr:rowOff>
    </xdr:from>
    <xdr:to>
      <xdr:col>27</xdr:col>
      <xdr:colOff>251799</xdr:colOff>
      <xdr:row>16</xdr:row>
      <xdr:rowOff>91719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EF464-691B-7267-7C9A-EAD8D7D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33620" y="800100"/>
          <a:ext cx="3917019" cy="3223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325581</xdr:colOff>
      <xdr:row>24</xdr:row>
      <xdr:rowOff>122612</xdr:rowOff>
    </xdr:from>
    <xdr:to>
      <xdr:col>6</xdr:col>
      <xdr:colOff>581891</xdr:colOff>
      <xdr:row>40</xdr:row>
      <xdr:rowOff>41564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F297AA-6BB2-D14D-1E54-BC549841D721}"/>
            </a:ext>
          </a:extLst>
        </xdr:cNvPr>
        <xdr:cNvSpPr/>
      </xdr:nvSpPr>
      <xdr:spPr>
        <a:xfrm>
          <a:off x="5839690" y="4666903"/>
          <a:ext cx="256310" cy="299466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342552</xdr:colOff>
      <xdr:row>40</xdr:row>
      <xdr:rowOff>55419</xdr:rowOff>
    </xdr:from>
    <xdr:to>
      <xdr:col>44</xdr:col>
      <xdr:colOff>110838</xdr:colOff>
      <xdr:row>41</xdr:row>
      <xdr:rowOff>27709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1C315B-FADA-BA93-98EC-F6CDED385ECA}"/>
            </a:ext>
          </a:extLst>
        </xdr:cNvPr>
        <xdr:cNvSpPr/>
      </xdr:nvSpPr>
      <xdr:spPr>
        <a:xfrm rot="5400000">
          <a:off x="14171295" y="-5128088"/>
          <a:ext cx="152399" cy="25371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1729816</xdr:colOff>
      <xdr:row>24</xdr:row>
      <xdr:rowOff>81721</xdr:rowOff>
    </xdr:from>
    <xdr:to>
      <xdr:col>44</xdr:col>
      <xdr:colOff>83127</xdr:colOff>
      <xdr:row>25</xdr:row>
      <xdr:rowOff>110835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E45440C-B646-8B2B-BAA6-BA39D8A37F02}"/>
            </a:ext>
          </a:extLst>
        </xdr:cNvPr>
        <xdr:cNvSpPr/>
      </xdr:nvSpPr>
      <xdr:spPr>
        <a:xfrm rot="5400000">
          <a:off x="16263532" y="-8688504"/>
          <a:ext cx="209223" cy="2683825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185406</xdr:colOff>
      <xdr:row>27</xdr:row>
      <xdr:rowOff>1</xdr:rowOff>
    </xdr:from>
    <xdr:to>
      <xdr:col>12</xdr:col>
      <xdr:colOff>554182</xdr:colOff>
      <xdr:row>41</xdr:row>
      <xdr:rowOff>42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DFEE87-ED0E-7757-8B52-DFB0927CBD17}"/>
            </a:ext>
          </a:extLst>
        </xdr:cNvPr>
        <xdr:cNvSpPr/>
      </xdr:nvSpPr>
      <xdr:spPr>
        <a:xfrm>
          <a:off x="10063697" y="5084619"/>
          <a:ext cx="368776" cy="271553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42</xdr:col>
      <xdr:colOff>396483</xdr:colOff>
      <xdr:row>26</xdr:row>
      <xdr:rowOff>140991</xdr:rowOff>
    </xdr:from>
    <xdr:to>
      <xdr:col>43</xdr:col>
      <xdr:colOff>60307</xdr:colOff>
      <xdr:row>40</xdr:row>
      <xdr:rowOff>163851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709201-403F-3F85-A7E4-8F4E105239DC}"/>
            </a:ext>
          </a:extLst>
        </xdr:cNvPr>
        <xdr:cNvSpPr/>
      </xdr:nvSpPr>
      <xdr:spPr>
        <a:xfrm>
          <a:off x="25999683" y="5045500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36</xdr:col>
      <xdr:colOff>471054</xdr:colOff>
      <xdr:row>10</xdr:row>
      <xdr:rowOff>166255</xdr:rowOff>
    </xdr:from>
    <xdr:to>
      <xdr:col>41</xdr:col>
      <xdr:colOff>512617</xdr:colOff>
      <xdr:row>37</xdr:row>
      <xdr:rowOff>152401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409F044-CB08-97EA-72F1-8C623BA16AD7}"/>
            </a:ext>
          </a:extLst>
        </xdr:cNvPr>
        <xdr:cNvSpPr/>
      </xdr:nvSpPr>
      <xdr:spPr>
        <a:xfrm>
          <a:off x="22582909" y="2189019"/>
          <a:ext cx="3089563" cy="504305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193964</xdr:colOff>
      <xdr:row>25</xdr:row>
      <xdr:rowOff>96986</xdr:rowOff>
    </xdr:from>
    <xdr:to>
      <xdr:col>6</xdr:col>
      <xdr:colOff>221675</xdr:colOff>
      <xdr:row>38</xdr:row>
      <xdr:rowOff>69274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DA51B119-1D24-6AFB-5FAA-BBA15CD94C88}"/>
            </a:ext>
          </a:extLst>
        </xdr:cNvPr>
        <xdr:cNvCxnSpPr/>
      </xdr:nvCxnSpPr>
      <xdr:spPr>
        <a:xfrm rot="16200000" flipH="1">
          <a:off x="4468094" y="6061365"/>
          <a:ext cx="2507670" cy="27711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249384</xdr:colOff>
      <xdr:row>27</xdr:row>
      <xdr:rowOff>27711</xdr:rowOff>
    </xdr:from>
    <xdr:to>
      <xdr:col>43</xdr:col>
      <xdr:colOff>263237</xdr:colOff>
      <xdr:row>39</xdr:row>
      <xdr:rowOff>13853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33993D6-9C7B-A942-5234-E5B1A810E0A7}"/>
            </a:ext>
          </a:extLst>
        </xdr:cNvPr>
        <xdr:cNvCxnSpPr/>
      </xdr:nvCxnSpPr>
      <xdr:spPr>
        <a:xfrm rot="16200000" flipH="1">
          <a:off x="25464658" y="6276110"/>
          <a:ext cx="2341415" cy="13853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83128</xdr:colOff>
      <xdr:row>42</xdr:row>
      <xdr:rowOff>110839</xdr:rowOff>
    </xdr:from>
    <xdr:to>
      <xdr:col>6</xdr:col>
      <xdr:colOff>387930</xdr:colOff>
      <xdr:row>59</xdr:row>
      <xdr:rowOff>235527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9B67EA24-3208-6431-FBDB-21672C073965}"/>
            </a:ext>
          </a:extLst>
        </xdr:cNvPr>
        <xdr:cNvCxnSpPr/>
      </xdr:nvCxnSpPr>
      <xdr:spPr>
        <a:xfrm rot="5400000" flipH="1" flipV="1">
          <a:off x="4281057" y="9712037"/>
          <a:ext cx="3546761" cy="304802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207818</xdr:colOff>
      <xdr:row>24</xdr:row>
      <xdr:rowOff>166254</xdr:rowOff>
    </xdr:from>
    <xdr:to>
      <xdr:col>39</xdr:col>
      <xdr:colOff>27714</xdr:colOff>
      <xdr:row>50</xdr:row>
      <xdr:rowOff>235529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5597F29E-072A-2736-A9F1-8B42E8B0DCC1}"/>
            </a:ext>
          </a:extLst>
        </xdr:cNvPr>
        <xdr:cNvCxnSpPr/>
      </xdr:nvCxnSpPr>
      <xdr:spPr>
        <a:xfrm rot="5400000" flipH="1" flipV="1">
          <a:off x="23386473" y="6054435"/>
          <a:ext cx="4946075" cy="2258296"/>
        </a:xfrm>
        <a:prstGeom prst="bentConnector3">
          <a:avLst>
            <a:gd name="adj1" fmla="val 81933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13853</xdr:colOff>
      <xdr:row>17</xdr:row>
      <xdr:rowOff>13856</xdr:rowOff>
    </xdr:from>
    <xdr:to>
      <xdr:col>11</xdr:col>
      <xdr:colOff>249382</xdr:colOff>
      <xdr:row>28</xdr:row>
      <xdr:rowOff>110838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12BD4E3-F9D7-335B-BCBA-BFF176ECDFF9}"/>
            </a:ext>
          </a:extLst>
        </xdr:cNvPr>
        <xdr:cNvSpPr/>
      </xdr:nvSpPr>
      <xdr:spPr>
        <a:xfrm>
          <a:off x="5500253" y="3297383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152398</xdr:colOff>
      <xdr:row>17</xdr:row>
      <xdr:rowOff>83128</xdr:rowOff>
    </xdr:from>
    <xdr:to>
      <xdr:col>13</xdr:col>
      <xdr:colOff>554182</xdr:colOff>
      <xdr:row>29</xdr:row>
      <xdr:rowOff>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E1A5270-2248-DBF9-423D-3B2AF9A008D2}"/>
            </a:ext>
          </a:extLst>
        </xdr:cNvPr>
        <xdr:cNvSpPr/>
      </xdr:nvSpPr>
      <xdr:spPr>
        <a:xfrm>
          <a:off x="7024253" y="3366655"/>
          <a:ext cx="1620984" cy="20781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346362</xdr:colOff>
      <xdr:row>16</xdr:row>
      <xdr:rowOff>83128</xdr:rowOff>
    </xdr:from>
    <xdr:to>
      <xdr:col>16</xdr:col>
      <xdr:colOff>138546</xdr:colOff>
      <xdr:row>28</xdr:row>
      <xdr:rowOff>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C2D6F78-4D73-E679-84D1-D2DB8E18521D}"/>
            </a:ext>
          </a:extLst>
        </xdr:cNvPr>
        <xdr:cNvSpPr/>
      </xdr:nvSpPr>
      <xdr:spPr>
        <a:xfrm>
          <a:off x="8437417" y="3186546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831274</xdr:colOff>
      <xdr:row>29</xdr:row>
      <xdr:rowOff>110838</xdr:rowOff>
    </xdr:from>
    <xdr:to>
      <xdr:col>13</xdr:col>
      <xdr:colOff>221676</xdr:colOff>
      <xdr:row>53</xdr:row>
      <xdr:rowOff>277092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BE45B8D7-DA91-B577-FCE0-0450C5AB3DA7}"/>
            </a:ext>
          </a:extLst>
        </xdr:cNvPr>
        <xdr:cNvCxnSpPr/>
      </xdr:nvCxnSpPr>
      <xdr:spPr>
        <a:xfrm rot="5400000" flipH="1" flipV="1">
          <a:off x="7550730" y="7259782"/>
          <a:ext cx="4862945" cy="1454729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13858</xdr:colOff>
      <xdr:row>28</xdr:row>
      <xdr:rowOff>41565</xdr:rowOff>
    </xdr:from>
    <xdr:to>
      <xdr:col>15</xdr:col>
      <xdr:colOff>290947</xdr:colOff>
      <xdr:row>53</xdr:row>
      <xdr:rowOff>263238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575EE9DC-07D5-EE9C-EDBF-99A4E0E469BF}"/>
            </a:ext>
          </a:extLst>
        </xdr:cNvPr>
        <xdr:cNvCxnSpPr/>
      </xdr:nvCxnSpPr>
      <xdr:spPr>
        <a:xfrm rot="5400000" flipH="1" flipV="1">
          <a:off x="8963893" y="7412184"/>
          <a:ext cx="5098473" cy="886689"/>
        </a:xfrm>
        <a:prstGeom prst="bentConnector3">
          <a:avLst>
            <a:gd name="adj1" fmla="val 5707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332512</xdr:colOff>
      <xdr:row>36</xdr:row>
      <xdr:rowOff>55418</xdr:rowOff>
    </xdr:from>
    <xdr:to>
      <xdr:col>20</xdr:col>
      <xdr:colOff>55419</xdr:colOff>
      <xdr:row>53</xdr:row>
      <xdr:rowOff>166255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FEA3CDA-2784-FAA1-7BBE-929D8046BA37}"/>
            </a:ext>
          </a:extLst>
        </xdr:cNvPr>
        <xdr:cNvCxnSpPr/>
      </xdr:nvCxnSpPr>
      <xdr:spPr>
        <a:xfrm rot="10800000">
          <a:off x="8423567" y="6954982"/>
          <a:ext cx="3990107" cy="3352800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69273</xdr:rowOff>
    </xdr:from>
    <xdr:to>
      <xdr:col>13</xdr:col>
      <xdr:colOff>207818</xdr:colOff>
      <xdr:row>37</xdr:row>
      <xdr:rowOff>110836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2E313F0-FCC9-29E4-7376-4D18059B50F1}"/>
            </a:ext>
          </a:extLst>
        </xdr:cNvPr>
        <xdr:cNvSpPr/>
      </xdr:nvSpPr>
      <xdr:spPr>
        <a:xfrm>
          <a:off x="6871855" y="6428509"/>
          <a:ext cx="1427018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637309</xdr:colOff>
      <xdr:row>29</xdr:row>
      <xdr:rowOff>27709</xdr:rowOff>
    </xdr:from>
    <xdr:to>
      <xdr:col>14</xdr:col>
      <xdr:colOff>13855</xdr:colOff>
      <xdr:row>53</xdr:row>
      <xdr:rowOff>346364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41969F7-68A6-1AA1-0DA7-A1F4D95E1DD7}"/>
            </a:ext>
          </a:extLst>
        </xdr:cNvPr>
        <xdr:cNvCxnSpPr/>
      </xdr:nvCxnSpPr>
      <xdr:spPr>
        <a:xfrm rot="16200000" flipV="1">
          <a:off x="7322127" y="6435436"/>
          <a:ext cx="5015346" cy="3089564"/>
        </a:xfrm>
        <a:prstGeom prst="bentConnector3">
          <a:avLst>
            <a:gd name="adj1" fmla="val 19061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110839</xdr:colOff>
      <xdr:row>34</xdr:row>
      <xdr:rowOff>124691</xdr:rowOff>
    </xdr:from>
    <xdr:to>
      <xdr:col>42</xdr:col>
      <xdr:colOff>166255</xdr:colOff>
      <xdr:row>59</xdr:row>
      <xdr:rowOff>207819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5432DFFE-189D-F5DB-C5D5-33D36E1D2769}"/>
            </a:ext>
          </a:extLst>
        </xdr:cNvPr>
        <xdr:cNvCxnSpPr/>
      </xdr:nvCxnSpPr>
      <xdr:spPr>
        <a:xfrm flipV="1">
          <a:off x="5929748" y="6664036"/>
          <a:ext cx="23026252" cy="4946074"/>
        </a:xfrm>
        <a:prstGeom prst="bentConnector3">
          <a:avLst>
            <a:gd name="adj1" fmla="val 93622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55420</xdr:colOff>
      <xdr:row>26</xdr:row>
      <xdr:rowOff>83129</xdr:rowOff>
    </xdr:from>
    <xdr:to>
      <xdr:col>26</xdr:col>
      <xdr:colOff>387932</xdr:colOff>
      <xdr:row>50</xdr:row>
      <xdr:rowOff>110836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38E3FF4C-B477-2FD9-CE1B-E1D4F607FBE5}"/>
            </a:ext>
          </a:extLst>
        </xdr:cNvPr>
        <xdr:cNvCxnSpPr/>
      </xdr:nvCxnSpPr>
      <xdr:spPr>
        <a:xfrm rot="5400000" flipH="1" flipV="1">
          <a:off x="16985676" y="7093527"/>
          <a:ext cx="4544289" cy="332512"/>
        </a:xfrm>
        <a:prstGeom prst="bentConnector3">
          <a:avLst>
            <a:gd name="adj1" fmla="val -1524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4</xdr:row>
      <xdr:rowOff>137160</xdr:rowOff>
    </xdr:from>
    <xdr:to>
      <xdr:col>10</xdr:col>
      <xdr:colOff>441960</xdr:colOff>
      <xdr:row>15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114A47-BA89-5BB1-F357-2466CF213D2D}"/>
            </a:ext>
          </a:extLst>
        </xdr:cNvPr>
        <xdr:cNvSpPr/>
      </xdr:nvSpPr>
      <xdr:spPr>
        <a:xfrm>
          <a:off x="6911340" y="1082040"/>
          <a:ext cx="228600" cy="2263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434340</xdr:colOff>
      <xdr:row>8</xdr:row>
      <xdr:rowOff>64770</xdr:rowOff>
    </xdr:from>
    <xdr:to>
      <xdr:col>17</xdr:col>
      <xdr:colOff>320040</xdr:colOff>
      <xdr:row>9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52498A-7B25-81B3-6A51-E2B60CBA5104}"/>
            </a:ext>
          </a:extLst>
        </xdr:cNvPr>
        <xdr:cNvSpPr/>
      </xdr:nvSpPr>
      <xdr:spPr>
        <a:xfrm rot="5400000">
          <a:off x="9625965" y="832485"/>
          <a:ext cx="384810" cy="293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205740</xdr:colOff>
      <xdr:row>6</xdr:row>
      <xdr:rowOff>99060</xdr:rowOff>
    </xdr:from>
    <xdr:to>
      <xdr:col>13</xdr:col>
      <xdr:colOff>251460</xdr:colOff>
      <xdr:row>11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C3A0432-D9BB-6CE5-7A4E-DA01A6D6FF7B}"/>
            </a:ext>
          </a:extLst>
        </xdr:cNvPr>
        <xdr:cNvCxnSpPr/>
      </xdr:nvCxnSpPr>
      <xdr:spPr>
        <a:xfrm>
          <a:off x="8732520" y="177546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6</xdr:row>
      <xdr:rowOff>106680</xdr:rowOff>
    </xdr:from>
    <xdr:to>
      <xdr:col>14</xdr:col>
      <xdr:colOff>129540</xdr:colOff>
      <xdr:row>11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632784-D367-A58D-C243-C485D281F45D}"/>
            </a:ext>
          </a:extLst>
        </xdr:cNvPr>
        <xdr:cNvCxnSpPr/>
      </xdr:nvCxnSpPr>
      <xdr:spPr>
        <a:xfrm>
          <a:off x="9220200" y="178308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6</xdr:row>
      <xdr:rowOff>152400</xdr:rowOff>
    </xdr:from>
    <xdr:to>
      <xdr:col>21</xdr:col>
      <xdr:colOff>99060</xdr:colOff>
      <xdr:row>10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545BE3-5186-94D5-B02F-D978F33BDDF7}"/>
            </a:ext>
          </a:extLst>
        </xdr:cNvPr>
        <xdr:cNvSpPr/>
      </xdr:nvSpPr>
      <xdr:spPr>
        <a:xfrm>
          <a:off x="13350240" y="1645920"/>
          <a:ext cx="152400" cy="1013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0</xdr:colOff>
      <xdr:row>6</xdr:row>
      <xdr:rowOff>38100</xdr:rowOff>
    </xdr:from>
    <xdr:to>
      <xdr:col>17</xdr:col>
      <xdr:colOff>45720</xdr:colOff>
      <xdr:row>10</xdr:row>
      <xdr:rowOff>327660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6DA8D6-C1F9-C13B-DC76-453B4AECD0F4}"/>
            </a:ext>
          </a:extLst>
        </xdr:cNvPr>
        <xdr:cNvCxnSpPr/>
      </xdr:nvCxnSpPr>
      <xdr:spPr>
        <a:xfrm>
          <a:off x="10965180" y="153162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</xdr:row>
      <xdr:rowOff>350520</xdr:rowOff>
    </xdr:from>
    <xdr:to>
      <xdr:col>12</xdr:col>
      <xdr:colOff>411480</xdr:colOff>
      <xdr:row>10</xdr:row>
      <xdr:rowOff>274320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51BD2E2-199D-A007-F039-C231DD31E663}"/>
            </a:ext>
          </a:extLst>
        </xdr:cNvPr>
        <xdr:cNvCxnSpPr/>
      </xdr:nvCxnSpPr>
      <xdr:spPr>
        <a:xfrm>
          <a:off x="8282940" y="147828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23</xdr:row>
      <xdr:rowOff>7620</xdr:rowOff>
    </xdr:from>
    <xdr:to>
      <xdr:col>9</xdr:col>
      <xdr:colOff>571500</xdr:colOff>
      <xdr:row>28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E113A7-DD3A-9B6C-72E4-69876C833C87}"/>
            </a:ext>
          </a:extLst>
        </xdr:cNvPr>
        <xdr:cNvSpPr/>
      </xdr:nvSpPr>
      <xdr:spPr>
        <a:xfrm>
          <a:off x="6393180" y="5158740"/>
          <a:ext cx="266700" cy="15849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68580</xdr:colOff>
      <xdr:row>22</xdr:row>
      <xdr:rowOff>144780</xdr:rowOff>
    </xdr:from>
    <xdr:to>
      <xdr:col>11</xdr:col>
      <xdr:colOff>335280</xdr:colOff>
      <xdr:row>28</xdr:row>
      <xdr:rowOff>106680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87A484-EE59-A90C-241A-954494E2DC36}"/>
            </a:ext>
          </a:extLst>
        </xdr:cNvPr>
        <xdr:cNvSpPr/>
      </xdr:nvSpPr>
      <xdr:spPr>
        <a:xfrm>
          <a:off x="7376160" y="5113020"/>
          <a:ext cx="266700" cy="15849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MAGNETIC-WIRES-16-AWG-0.052-QUALILINE-PURE-COPPER-BEST-FOR-REWINDING-MOTOR-SOLDERING-DIY-MOTOR-i.76994263.21050805770" TargetMode="External"/><Relationship Id="rId3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7" Type="http://schemas.openxmlformats.org/officeDocument/2006/relationships/hyperlink" Target="https://shopee.ph/product/590733809/22314109546?d_id=a94de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6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0" Type="http://schemas.openxmlformats.org/officeDocument/2006/relationships/hyperlink" Target="https://shopee.ph/product/590733809/22314109546?d_id=a94de" TargetMode="External"/><Relationship Id="rId4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9" Type="http://schemas.openxmlformats.org/officeDocument/2006/relationships/hyperlink" Target="https://shopee.ph/product/23388016/5265547879?d_id=3047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2DF6-7029-4E01-AB00-EF8208A806E9}">
  <dimension ref="A2:V37"/>
  <sheetViews>
    <sheetView topLeftCell="G1" workbookViewId="0">
      <selection activeCell="N6" sqref="N6"/>
    </sheetView>
  </sheetViews>
  <sheetFormatPr defaultRowHeight="14.4" x14ac:dyDescent="0.3"/>
  <cols>
    <col min="2" max="2" width="35.21875" customWidth="1"/>
    <col min="3" max="3" width="11.77734375" customWidth="1"/>
    <col min="4" max="4" width="14.21875" customWidth="1"/>
    <col min="9" max="9" width="13.5546875" customWidth="1"/>
    <col min="10" max="10" width="12" customWidth="1"/>
    <col min="11" max="11" width="11.21875" customWidth="1"/>
    <col min="12" max="12" width="14.44140625" customWidth="1"/>
    <col min="13" max="13" width="7.88671875" customWidth="1"/>
    <col min="14" max="14" width="14.33203125" customWidth="1"/>
    <col min="15" max="15" width="14.88671875" customWidth="1"/>
    <col min="16" max="16" width="11.77734375" customWidth="1"/>
    <col min="17" max="17" width="14.21875" customWidth="1"/>
    <col min="18" max="18" width="12" customWidth="1"/>
    <col min="19" max="19" width="11.21875" customWidth="1"/>
    <col min="20" max="20" width="13.44140625" customWidth="1"/>
  </cols>
  <sheetData>
    <row r="2" spans="1:22" ht="23.4" customHeight="1" x14ac:dyDescent="0.3">
      <c r="A2" s="1" t="s">
        <v>2</v>
      </c>
      <c r="B2" s="1" t="s">
        <v>0</v>
      </c>
      <c r="C2" s="1" t="s">
        <v>4</v>
      </c>
      <c r="D2" s="1" t="s">
        <v>6</v>
      </c>
      <c r="E2" s="1" t="s">
        <v>5</v>
      </c>
    </row>
    <row r="3" spans="1:22" ht="23.4" customHeight="1" x14ac:dyDescent="0.3">
      <c r="A3" t="s">
        <v>3</v>
      </c>
      <c r="B3" t="s">
        <v>19</v>
      </c>
      <c r="C3" t="s">
        <v>20</v>
      </c>
      <c r="D3">
        <v>1</v>
      </c>
      <c r="E3" s="3"/>
      <c r="I3" s="49" t="s">
        <v>116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V3" t="s">
        <v>106</v>
      </c>
    </row>
    <row r="4" spans="1:22" ht="54.6" customHeight="1" x14ac:dyDescent="0.3">
      <c r="A4" t="s">
        <v>3</v>
      </c>
      <c r="B4" t="s">
        <v>10</v>
      </c>
      <c r="C4" t="s">
        <v>22</v>
      </c>
      <c r="D4" t="s">
        <v>8</v>
      </c>
      <c r="E4" s="4" t="s">
        <v>15</v>
      </c>
      <c r="F4" s="4" t="s">
        <v>117</v>
      </c>
      <c r="I4" s="6" t="s">
        <v>77</v>
      </c>
      <c r="J4" s="5" t="s">
        <v>68</v>
      </c>
      <c r="K4" s="5" t="s">
        <v>69</v>
      </c>
      <c r="L4" s="38" t="s">
        <v>98</v>
      </c>
      <c r="M4" s="38" t="s">
        <v>27</v>
      </c>
      <c r="N4" s="38" t="s">
        <v>95</v>
      </c>
      <c r="O4" s="38" t="s">
        <v>28</v>
      </c>
      <c r="P4" s="38" t="s">
        <v>25</v>
      </c>
      <c r="Q4" s="6" t="s">
        <v>65</v>
      </c>
      <c r="R4" s="5" t="s">
        <v>66</v>
      </c>
      <c r="S4" s="5" t="s">
        <v>71</v>
      </c>
      <c r="T4" s="38" t="s">
        <v>109</v>
      </c>
    </row>
    <row r="5" spans="1:22" ht="23.4" customHeight="1" x14ac:dyDescent="0.3">
      <c r="A5" t="s">
        <v>3</v>
      </c>
      <c r="B5" t="s">
        <v>11</v>
      </c>
      <c r="C5" t="s">
        <v>13</v>
      </c>
      <c r="D5">
        <v>2</v>
      </c>
      <c r="E5" s="4" t="s">
        <v>14</v>
      </c>
      <c r="I5" s="37">
        <v>1</v>
      </c>
      <c r="J5" s="6">
        <f t="shared" ref="J5:J10" si="0">K5*(N5*M5)</f>
        <v>4800</v>
      </c>
      <c r="K5" s="6">
        <f>8*3*2</f>
        <v>48</v>
      </c>
      <c r="L5" s="39">
        <f>3*2*M5</f>
        <v>300</v>
      </c>
      <c r="M5" s="39">
        <v>50</v>
      </c>
      <c r="N5" s="39">
        <f t="shared" ref="N5:N10" si="1">IF(M5 &lt;8, 8/M5, IF(ROUND(($T$15)/(L5/10),0.1)=0,1,ROUND(($T$15)/(L5/10),0.1)))</f>
        <v>2</v>
      </c>
      <c r="O5" s="39">
        <v>239</v>
      </c>
      <c r="P5" s="39">
        <f>N5*O5</f>
        <v>478</v>
      </c>
      <c r="Q5" s="15" t="s">
        <v>24</v>
      </c>
      <c r="R5" s="6" t="s">
        <v>30</v>
      </c>
      <c r="S5" s="6" t="s">
        <v>107</v>
      </c>
      <c r="T5" s="39" t="s">
        <v>74</v>
      </c>
    </row>
    <row r="6" spans="1:22" ht="23.4" customHeight="1" x14ac:dyDescent="0.3">
      <c r="A6" t="s">
        <v>3</v>
      </c>
      <c r="B6" t="s">
        <v>12</v>
      </c>
      <c r="C6" t="s">
        <v>23</v>
      </c>
      <c r="D6">
        <v>50</v>
      </c>
      <c r="E6" s="4" t="s">
        <v>24</v>
      </c>
      <c r="I6" s="6">
        <v>2</v>
      </c>
      <c r="J6" s="6">
        <f t="shared" si="0"/>
        <v>320</v>
      </c>
      <c r="K6" s="6">
        <f>20*2</f>
        <v>40</v>
      </c>
      <c r="L6" s="39">
        <f>20*10*M6</f>
        <v>200</v>
      </c>
      <c r="M6" s="39">
        <v>1</v>
      </c>
      <c r="N6" s="39">
        <f t="shared" si="1"/>
        <v>8</v>
      </c>
      <c r="O6" s="39">
        <v>27</v>
      </c>
      <c r="P6" s="39">
        <f>N6*O6</f>
        <v>216</v>
      </c>
      <c r="Q6" s="15" t="s">
        <v>26</v>
      </c>
      <c r="R6" s="6" t="s">
        <v>76</v>
      </c>
      <c r="S6" s="6" t="s">
        <v>107</v>
      </c>
      <c r="T6" s="39" t="s">
        <v>74</v>
      </c>
    </row>
    <row r="7" spans="1:22" x14ac:dyDescent="0.3">
      <c r="A7" t="s">
        <v>3</v>
      </c>
      <c r="B7" t="s">
        <v>16</v>
      </c>
      <c r="C7" t="s">
        <v>7</v>
      </c>
      <c r="D7" t="s">
        <v>7</v>
      </c>
      <c r="E7" s="3" t="s">
        <v>7</v>
      </c>
      <c r="I7" s="6">
        <v>3</v>
      </c>
      <c r="J7" s="6">
        <f t="shared" si="0"/>
        <v>163.87063999999998</v>
      </c>
      <c r="K7" s="6">
        <f>(2.54*(2.54/2)*(2.54/4))*10</f>
        <v>20.483829999999998</v>
      </c>
      <c r="L7" s="39">
        <f>25.4*(25.4/2)*M7</f>
        <v>645.16</v>
      </c>
      <c r="M7" s="39">
        <v>2</v>
      </c>
      <c r="N7" s="39">
        <f t="shared" si="1"/>
        <v>4</v>
      </c>
      <c r="O7" s="39">
        <v>55</v>
      </c>
      <c r="P7" s="39">
        <f>N7*O7</f>
        <v>220</v>
      </c>
      <c r="Q7" s="30" t="s">
        <v>64</v>
      </c>
      <c r="R7" s="6" t="s">
        <v>67</v>
      </c>
      <c r="S7" s="6" t="s">
        <v>108</v>
      </c>
      <c r="T7" s="39" t="s">
        <v>74</v>
      </c>
    </row>
    <row r="8" spans="1:22" x14ac:dyDescent="0.3">
      <c r="A8" t="s">
        <v>3</v>
      </c>
      <c r="B8" t="s">
        <v>21</v>
      </c>
      <c r="C8" t="s">
        <v>30</v>
      </c>
      <c r="D8" t="s">
        <v>30</v>
      </c>
      <c r="E8" s="3" t="s">
        <v>30</v>
      </c>
      <c r="I8" s="37">
        <v>4</v>
      </c>
      <c r="J8" s="6">
        <f t="shared" si="0"/>
        <v>21205.750411731104</v>
      </c>
      <c r="K8" s="6">
        <f>(PI()*(15*15))*3</f>
        <v>2120.5750411731105</v>
      </c>
      <c r="L8" s="39">
        <f>M8*(PI()*15*15)</f>
        <v>7068.5834705770339</v>
      </c>
      <c r="M8" s="39">
        <v>10</v>
      </c>
      <c r="N8" s="39">
        <f t="shared" si="1"/>
        <v>1</v>
      </c>
      <c r="O8" s="39">
        <v>110</v>
      </c>
      <c r="P8" s="39">
        <f>N8*O8</f>
        <v>110</v>
      </c>
      <c r="Q8" s="30" t="s">
        <v>64</v>
      </c>
      <c r="R8" s="6" t="s">
        <v>81</v>
      </c>
      <c r="S8" s="6" t="s">
        <v>108</v>
      </c>
      <c r="T8" s="39" t="s">
        <v>80</v>
      </c>
    </row>
    <row r="9" spans="1:22" x14ac:dyDescent="0.3">
      <c r="A9" t="s">
        <v>3</v>
      </c>
      <c r="B9" t="s">
        <v>17</v>
      </c>
      <c r="C9" t="s">
        <v>30</v>
      </c>
      <c r="D9" t="s">
        <v>30</v>
      </c>
      <c r="E9" s="3" t="s">
        <v>30</v>
      </c>
      <c r="I9" s="6">
        <v>5</v>
      </c>
      <c r="J9" s="6">
        <f t="shared" si="0"/>
        <v>51200</v>
      </c>
      <c r="K9" s="6">
        <f>40*20*8</f>
        <v>6400</v>
      </c>
      <c r="L9" s="39">
        <f>40*20*M9</f>
        <v>800</v>
      </c>
      <c r="M9" s="39">
        <v>1</v>
      </c>
      <c r="N9" s="39">
        <f t="shared" si="1"/>
        <v>8</v>
      </c>
      <c r="O9" s="39">
        <v>45</v>
      </c>
      <c r="P9" s="39">
        <f t="shared" ref="P9:P10" si="2">N9*O9</f>
        <v>360</v>
      </c>
      <c r="Q9" s="30" t="s">
        <v>64</v>
      </c>
      <c r="R9" s="6" t="s">
        <v>72</v>
      </c>
      <c r="S9" s="6" t="s">
        <v>108</v>
      </c>
      <c r="T9" s="39" t="s">
        <v>74</v>
      </c>
    </row>
    <row r="10" spans="1:22" x14ac:dyDescent="0.3">
      <c r="A10" t="s">
        <v>3</v>
      </c>
      <c r="B10" t="s">
        <v>18</v>
      </c>
      <c r="C10" t="s">
        <v>7</v>
      </c>
      <c r="D10" t="s">
        <v>7</v>
      </c>
      <c r="E10" s="3" t="s">
        <v>7</v>
      </c>
      <c r="I10" s="37">
        <v>6</v>
      </c>
      <c r="J10" s="6">
        <f t="shared" si="0"/>
        <v>9600</v>
      </c>
      <c r="K10" s="6">
        <f>20*20*3</f>
        <v>1200</v>
      </c>
      <c r="L10" s="39">
        <f>20*20*M10</f>
        <v>400</v>
      </c>
      <c r="M10" s="39">
        <v>1</v>
      </c>
      <c r="N10" s="39">
        <f t="shared" si="1"/>
        <v>8</v>
      </c>
      <c r="O10" s="39">
        <v>69</v>
      </c>
      <c r="P10" s="39">
        <f t="shared" si="2"/>
        <v>552</v>
      </c>
      <c r="Q10" s="30" t="s">
        <v>73</v>
      </c>
      <c r="R10" s="6" t="s">
        <v>30</v>
      </c>
      <c r="S10" s="6" t="s">
        <v>107</v>
      </c>
      <c r="T10" s="39" t="s">
        <v>74</v>
      </c>
    </row>
    <row r="11" spans="1:22" x14ac:dyDescent="0.3">
      <c r="A11" t="s">
        <v>39</v>
      </c>
      <c r="B11" t="s">
        <v>29</v>
      </c>
      <c r="C11" t="s">
        <v>7</v>
      </c>
      <c r="D11" t="s">
        <v>7</v>
      </c>
      <c r="E11" s="3" t="s">
        <v>7</v>
      </c>
    </row>
    <row r="12" spans="1:22" ht="15" thickBot="1" x14ac:dyDescent="0.35"/>
    <row r="13" spans="1:22" ht="15" thickBot="1" x14ac:dyDescent="0.35">
      <c r="I13" t="s">
        <v>78</v>
      </c>
      <c r="J13" t="s">
        <v>100</v>
      </c>
      <c r="P13" s="46" t="s">
        <v>89</v>
      </c>
      <c r="Q13" s="47"/>
      <c r="R13" s="47"/>
      <c r="S13" s="47"/>
      <c r="T13" s="48"/>
    </row>
    <row r="14" spans="1:22" ht="15" thickBot="1" x14ac:dyDescent="0.35">
      <c r="I14" s="14"/>
      <c r="J14" s="36">
        <f>3*2</f>
        <v>6</v>
      </c>
      <c r="K14" s="33" t="s">
        <v>104</v>
      </c>
      <c r="P14" s="25"/>
      <c r="Q14" s="21" t="s">
        <v>90</v>
      </c>
      <c r="R14" s="22" t="s">
        <v>92</v>
      </c>
      <c r="T14" s="26"/>
    </row>
    <row r="15" spans="1:22" ht="15" thickBot="1" x14ac:dyDescent="0.35">
      <c r="P15" s="25"/>
      <c r="Q15" s="23" t="s">
        <v>91</v>
      </c>
      <c r="R15" s="24" t="s">
        <v>93</v>
      </c>
      <c r="S15" s="27" t="s">
        <v>99</v>
      </c>
      <c r="T15" s="31">
        <v>64</v>
      </c>
    </row>
    <row r="16" spans="1:22" ht="15" thickBot="1" x14ac:dyDescent="0.35">
      <c r="J16" t="s">
        <v>101</v>
      </c>
      <c r="P16" s="28" t="s">
        <v>96</v>
      </c>
      <c r="Q16" s="29">
        <v>8</v>
      </c>
      <c r="R16" s="20" t="s">
        <v>97</v>
      </c>
      <c r="S16" s="27"/>
      <c r="T16" s="20" t="s">
        <v>70</v>
      </c>
    </row>
    <row r="17" spans="9:17" ht="15" thickBot="1" x14ac:dyDescent="0.35">
      <c r="J17" s="36">
        <f>6*50</f>
        <v>300</v>
      </c>
      <c r="K17" s="33" t="s">
        <v>102</v>
      </c>
      <c r="L17" s="1" t="s">
        <v>86</v>
      </c>
    </row>
    <row r="18" spans="9:17" x14ac:dyDescent="0.3">
      <c r="P18" s="51" t="s">
        <v>110</v>
      </c>
      <c r="Q18" s="52"/>
    </row>
    <row r="19" spans="9:17" ht="29.4" customHeight="1" x14ac:dyDescent="0.3">
      <c r="P19" s="41" t="s">
        <v>111</v>
      </c>
      <c r="Q19" s="7" t="s">
        <v>112</v>
      </c>
    </row>
    <row r="20" spans="9:17" x14ac:dyDescent="0.3">
      <c r="P20" s="42" t="s">
        <v>113</v>
      </c>
      <c r="Q20" s="50" t="s">
        <v>114</v>
      </c>
    </row>
    <row r="21" spans="9:17" x14ac:dyDescent="0.3">
      <c r="P21" s="40" t="s">
        <v>115</v>
      </c>
      <c r="Q21" s="50"/>
    </row>
    <row r="22" spans="9:17" x14ac:dyDescent="0.3">
      <c r="I22" t="s">
        <v>79</v>
      </c>
      <c r="J22" t="s">
        <v>82</v>
      </c>
    </row>
    <row r="23" spans="9:17" ht="15" thickBot="1" x14ac:dyDescent="0.35">
      <c r="J23">
        <f xml:space="preserve"> K8/10</f>
        <v>212.05750411731105</v>
      </c>
      <c r="K23" t="s">
        <v>83</v>
      </c>
      <c r="L23" t="s">
        <v>85</v>
      </c>
    </row>
    <row r="24" spans="9:17" ht="15" thickBot="1" x14ac:dyDescent="0.35">
      <c r="J24" s="36">
        <f>J23/3</f>
        <v>70.685834705770347</v>
      </c>
      <c r="K24" s="33" t="s">
        <v>84</v>
      </c>
      <c r="L24" t="s">
        <v>86</v>
      </c>
      <c r="M24" t="s">
        <v>94</v>
      </c>
    </row>
    <row r="26" spans="9:17" ht="15" thickBot="1" x14ac:dyDescent="0.35">
      <c r="J26" t="s">
        <v>103</v>
      </c>
    </row>
    <row r="27" spans="9:17" ht="15" thickBot="1" x14ac:dyDescent="0.35">
      <c r="J27" s="36">
        <f>J24*10</f>
        <v>706.85834705770344</v>
      </c>
      <c r="K27" s="33" t="s">
        <v>102</v>
      </c>
      <c r="L27" s="1" t="s">
        <v>86</v>
      </c>
    </row>
    <row r="30" spans="9:17" ht="15" thickBot="1" x14ac:dyDescent="0.35"/>
    <row r="31" spans="9:17" x14ac:dyDescent="0.3">
      <c r="I31" t="s">
        <v>87</v>
      </c>
      <c r="J31" s="18" t="s">
        <v>82</v>
      </c>
      <c r="K31" s="19"/>
    </row>
    <row r="32" spans="9:17" ht="15" thickBot="1" x14ac:dyDescent="0.35">
      <c r="J32" s="34">
        <f>20*20</f>
        <v>400</v>
      </c>
      <c r="K32" s="35" t="s">
        <v>84</v>
      </c>
    </row>
    <row r="34" spans="10:12" ht="15" thickBot="1" x14ac:dyDescent="0.35">
      <c r="J34" t="s">
        <v>75</v>
      </c>
    </row>
    <row r="35" spans="10:12" ht="29.4" thickBot="1" x14ac:dyDescent="0.35">
      <c r="J35" s="32" t="s">
        <v>105</v>
      </c>
      <c r="K35" s="33">
        <f>20*20</f>
        <v>400</v>
      </c>
      <c r="L35" t="s">
        <v>86</v>
      </c>
    </row>
    <row r="36" spans="10:12" x14ac:dyDescent="0.3">
      <c r="J36" t="s">
        <v>50</v>
      </c>
      <c r="K36">
        <v>3</v>
      </c>
    </row>
    <row r="37" spans="10:12" x14ac:dyDescent="0.3">
      <c r="J37" t="s">
        <v>88</v>
      </c>
      <c r="K37">
        <f>K35*K36</f>
        <v>1200</v>
      </c>
    </row>
  </sheetData>
  <mergeCells count="4">
    <mergeCell ref="P13:T13"/>
    <mergeCell ref="I3:T3"/>
    <mergeCell ref="Q20:Q21"/>
    <mergeCell ref="P18:Q18"/>
  </mergeCells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16CAF327-D6E0-409C-AEC9-9D6A58D245E4}"/>
    <hyperlink ref="Q6" r:id="rId2" xr:uid="{F1509F84-D5FA-4239-A3F2-CB1AD564F8D0}"/>
    <hyperlink ref="Q7" r:id="rId3" xr:uid="{11B2DB66-5F7E-4981-8772-FA39308BB3BF}"/>
    <hyperlink ref="Q10" r:id="rId4" xr:uid="{6C938B4C-A759-4AA6-9A02-15A755BC6434}"/>
    <hyperlink ref="Q9" r:id="rId5" xr:uid="{FB0FD050-5EA5-4B07-A207-889C4279FA53}"/>
    <hyperlink ref="Q8" r:id="rId6" xr:uid="{ED6D9EC5-3A94-46C5-B490-2EDA6BBF6564}"/>
    <hyperlink ref="Q5" r:id="rId7" xr:uid="{586BA7CE-AB65-4085-806A-46D12641CAAD}"/>
    <hyperlink ref="F4" r:id="rId8" xr:uid="{24937DAD-138E-480B-8C9B-C41A63910301}"/>
    <hyperlink ref="E5" r:id="rId9" xr:uid="{9AE1FFA3-BCB6-4847-A6FB-584E874F1FEC}"/>
    <hyperlink ref="E6" r:id="rId10" xr:uid="{D4B491E7-7194-451B-A1B0-1976E030619D}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1EE1-84BC-44E9-9DB6-5CF40692FF92}">
  <dimension ref="B2:AS60"/>
  <sheetViews>
    <sheetView tabSelected="1" topLeftCell="F15" zoomScale="55" zoomScaleNormal="55" workbookViewId="0">
      <selection activeCell="T35" sqref="T35"/>
    </sheetView>
  </sheetViews>
  <sheetFormatPr defaultRowHeight="14.4" x14ac:dyDescent="0.3"/>
  <cols>
    <col min="3" max="3" width="36" customWidth="1"/>
    <col min="6" max="6" width="13.33203125" customWidth="1"/>
    <col min="10" max="10" width="11.33203125" customWidth="1"/>
    <col min="11" max="11" width="12.33203125" customWidth="1"/>
    <col min="14" max="14" width="12.77734375" customWidth="1"/>
    <col min="21" max="21" width="11.88671875" customWidth="1"/>
    <col min="26" max="26" width="11.109375" customWidth="1"/>
    <col min="35" max="35" width="13.77734375" customWidth="1"/>
  </cols>
  <sheetData>
    <row r="2" spans="2:2" x14ac:dyDescent="0.3">
      <c r="B2" s="1"/>
    </row>
    <row r="3" spans="2:2" ht="31.2" x14ac:dyDescent="0.6">
      <c r="B3" s="2" t="s">
        <v>1</v>
      </c>
    </row>
    <row r="30" spans="6:45" s="9" customFormat="1" ht="29.4" x14ac:dyDescent="0.55000000000000004">
      <c r="F30" s="9" t="s">
        <v>31</v>
      </c>
      <c r="AS30" s="9" t="s">
        <v>33</v>
      </c>
    </row>
    <row r="51" spans="3:35" s="8" customFormat="1" ht="28.8" x14ac:dyDescent="0.55000000000000004">
      <c r="C51" s="43" t="s">
        <v>59</v>
      </c>
      <c r="Z51" s="43" t="s">
        <v>38</v>
      </c>
      <c r="AI51" s="43" t="s">
        <v>123</v>
      </c>
    </row>
    <row r="54" spans="3:35" s="8" customFormat="1" ht="28.8" x14ac:dyDescent="0.55000000000000004">
      <c r="K54" s="43" t="s">
        <v>35</v>
      </c>
      <c r="N54" s="43" t="s">
        <v>34</v>
      </c>
      <c r="U54" s="43" t="s">
        <v>36</v>
      </c>
    </row>
    <row r="60" spans="3:35" ht="28.8" x14ac:dyDescent="0.55000000000000004">
      <c r="F60" s="43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8265-3C8E-4609-81CC-B5279E8DC9E7}">
  <dimension ref="A2:U63"/>
  <sheetViews>
    <sheetView workbookViewId="0">
      <selection activeCell="D55" sqref="D55"/>
    </sheetView>
  </sheetViews>
  <sheetFormatPr defaultRowHeight="14.4" x14ac:dyDescent="0.3"/>
  <cols>
    <col min="2" max="2" width="14.33203125" customWidth="1"/>
    <col min="3" max="3" width="12.21875" customWidth="1"/>
  </cols>
  <sheetData>
    <row r="2" spans="1:21" ht="31.2" x14ac:dyDescent="0.6">
      <c r="A2" s="2"/>
      <c r="B2" s="2" t="s">
        <v>9</v>
      </c>
    </row>
    <row r="5" spans="1:21" x14ac:dyDescent="0.3">
      <c r="A5" t="s">
        <v>60</v>
      </c>
      <c r="B5" s="1" t="s">
        <v>41</v>
      </c>
    </row>
    <row r="6" spans="1:21" ht="28.8" x14ac:dyDescent="0.3">
      <c r="B6" s="6" t="s">
        <v>40</v>
      </c>
      <c r="C6" s="7" t="s">
        <v>47</v>
      </c>
      <c r="D6" s="6" t="s">
        <v>48</v>
      </c>
    </row>
    <row r="7" spans="1:21" x14ac:dyDescent="0.3">
      <c r="B7" s="6" t="s">
        <v>42</v>
      </c>
      <c r="C7" s="7" t="s">
        <v>43</v>
      </c>
      <c r="D7" s="6" t="s">
        <v>49</v>
      </c>
    </row>
    <row r="8" spans="1:21" ht="28.8" x14ac:dyDescent="0.3">
      <c r="B8" s="6" t="s">
        <v>46</v>
      </c>
      <c r="C8" s="7" t="s">
        <v>45</v>
      </c>
      <c r="D8" s="6" t="s">
        <v>49</v>
      </c>
      <c r="J8" t="s">
        <v>44</v>
      </c>
      <c r="N8" t="s">
        <v>45</v>
      </c>
      <c r="U8" t="s">
        <v>54</v>
      </c>
    </row>
    <row r="9" spans="1:21" ht="28.8" x14ac:dyDescent="0.3">
      <c r="B9" s="6" t="s">
        <v>53</v>
      </c>
      <c r="C9" s="7" t="s">
        <v>52</v>
      </c>
      <c r="D9" s="6" t="s">
        <v>50</v>
      </c>
    </row>
    <row r="10" spans="1:21" x14ac:dyDescent="0.3">
      <c r="B10" s="6" t="s">
        <v>53</v>
      </c>
      <c r="C10" s="7" t="s">
        <v>51</v>
      </c>
      <c r="D10" s="6" t="s">
        <v>50</v>
      </c>
    </row>
    <row r="11" spans="1:21" ht="28.8" x14ac:dyDescent="0.3">
      <c r="B11" s="6" t="s">
        <v>53</v>
      </c>
      <c r="C11" s="7" t="s">
        <v>56</v>
      </c>
      <c r="D11" s="6" t="s">
        <v>55</v>
      </c>
    </row>
    <row r="12" spans="1:21" x14ac:dyDescent="0.3">
      <c r="M12" t="s">
        <v>58</v>
      </c>
      <c r="N12" t="s">
        <v>32</v>
      </c>
      <c r="O12" t="s">
        <v>34</v>
      </c>
      <c r="R12" t="s">
        <v>57</v>
      </c>
    </row>
    <row r="24" spans="1:16" x14ac:dyDescent="0.3">
      <c r="A24" t="s">
        <v>37</v>
      </c>
      <c r="B24" s="1" t="s">
        <v>119</v>
      </c>
    </row>
    <row r="25" spans="1:16" ht="28.8" x14ac:dyDescent="0.3">
      <c r="B25" s="12" t="s">
        <v>40</v>
      </c>
      <c r="C25" s="13" t="s">
        <v>47</v>
      </c>
      <c r="D25" s="12" t="s">
        <v>48</v>
      </c>
      <c r="E25" s="6" t="s">
        <v>63</v>
      </c>
    </row>
    <row r="26" spans="1:16" x14ac:dyDescent="0.3">
      <c r="B26" s="17" t="s">
        <v>62</v>
      </c>
      <c r="C26" s="16" t="s">
        <v>61</v>
      </c>
      <c r="D26" s="17" t="s">
        <v>49</v>
      </c>
      <c r="E26" s="6">
        <v>1</v>
      </c>
      <c r="I26" t="s">
        <v>120</v>
      </c>
    </row>
    <row r="27" spans="1:16" ht="27" customHeight="1" x14ac:dyDescent="0.3">
      <c r="B27" s="44"/>
      <c r="C27" s="45"/>
      <c r="D27" s="44"/>
      <c r="E27" s="44"/>
    </row>
    <row r="28" spans="1:16" ht="28.8" customHeight="1" x14ac:dyDescent="0.3">
      <c r="C28" s="3"/>
      <c r="M28" s="10"/>
    </row>
    <row r="29" spans="1:16" ht="18" customHeight="1" x14ac:dyDescent="0.3">
      <c r="C29" s="3"/>
    </row>
    <row r="30" spans="1:16" ht="23.4" customHeight="1" x14ac:dyDescent="0.3">
      <c r="C30" s="3"/>
      <c r="N30" s="11"/>
    </row>
    <row r="31" spans="1:16" x14ac:dyDescent="0.3">
      <c r="P31" s="10"/>
    </row>
    <row r="37" spans="1:2" x14ac:dyDescent="0.3">
      <c r="A37" s="1" t="s">
        <v>35</v>
      </c>
      <c r="B37" s="1" t="s">
        <v>118</v>
      </c>
    </row>
    <row r="45" spans="1:2" x14ac:dyDescent="0.3">
      <c r="A45" s="1" t="s">
        <v>34</v>
      </c>
      <c r="B45" s="1" t="s">
        <v>121</v>
      </c>
    </row>
    <row r="51" spans="1:2" x14ac:dyDescent="0.3">
      <c r="A51" s="1" t="s">
        <v>36</v>
      </c>
      <c r="B51" s="1" t="s">
        <v>122</v>
      </c>
    </row>
    <row r="57" spans="1:2" x14ac:dyDescent="0.3">
      <c r="A57" s="1" t="s">
        <v>38</v>
      </c>
      <c r="B57" s="1" t="s">
        <v>124</v>
      </c>
    </row>
    <row r="63" spans="1:2" x14ac:dyDescent="0.3">
      <c r="A63" s="1" t="s">
        <v>123</v>
      </c>
      <c r="B63" s="1" t="s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Schematic</vt:lpstr>
      <vt:lpstr>2d parts in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2023-09-08T18:34:17Z</dcterms:created>
  <dcterms:modified xsi:type="dcterms:W3CDTF">2023-09-15T13:15:24Z</dcterms:modified>
</cp:coreProperties>
</file>