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28" windowWidth="16608" windowHeight="853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M42" i="1" l="1"/>
  <c r="K79" i="1"/>
  <c r="K78" i="1"/>
  <c r="K77" i="1"/>
  <c r="O81" i="1"/>
  <c r="N81" i="1"/>
  <c r="L81" i="1"/>
  <c r="J81" i="1"/>
  <c r="K64" i="1"/>
  <c r="K81" i="1" l="1"/>
  <c r="M81" i="1" s="1"/>
  <c r="L26" i="3" l="1"/>
  <c r="J20" i="3"/>
  <c r="J21" i="3" s="1"/>
  <c r="J22" i="3" s="1"/>
  <c r="J23" i="3" s="1"/>
  <c r="J24" i="3" s="1"/>
  <c r="N24" i="3"/>
  <c r="N19" i="3"/>
  <c r="N18" i="3"/>
  <c r="N17" i="3"/>
  <c r="N16" i="3"/>
  <c r="N15" i="3"/>
  <c r="N14" i="3"/>
  <c r="N13" i="3"/>
  <c r="N12" i="3"/>
  <c r="N11" i="3"/>
  <c r="N10" i="3"/>
  <c r="J10" i="3"/>
  <c r="J11" i="3" s="1"/>
  <c r="J12" i="3" s="1"/>
  <c r="J13" i="3" s="1"/>
  <c r="J14" i="3" s="1"/>
  <c r="J15" i="3" s="1"/>
  <c r="J16" i="3" s="1"/>
  <c r="J17" i="3" s="1"/>
  <c r="J18" i="3" s="1"/>
  <c r="J19" i="3" s="1"/>
  <c r="N9" i="3"/>
  <c r="J9" i="3"/>
  <c r="N8" i="3"/>
  <c r="N26" i="3" l="1"/>
  <c r="I74" i="1"/>
  <c r="I71" i="1"/>
  <c r="F32" i="3"/>
  <c r="H32" i="3"/>
  <c r="H24" i="3"/>
  <c r="H19" i="3"/>
  <c r="H18" i="3"/>
  <c r="H17" i="3"/>
  <c r="H16" i="3"/>
  <c r="H15" i="3"/>
  <c r="H14" i="3"/>
  <c r="H13" i="3"/>
  <c r="H12" i="3"/>
  <c r="H11" i="3"/>
  <c r="H10" i="3"/>
  <c r="H9" i="3"/>
  <c r="D9" i="3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4" i="3" s="1"/>
  <c r="H8" i="3"/>
  <c r="D85" i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84" i="1"/>
  <c r="I95" i="1"/>
  <c r="I97" i="1" s="1"/>
  <c r="I94" i="1"/>
  <c r="I93" i="1"/>
  <c r="I92" i="1"/>
  <c r="I91" i="1"/>
  <c r="I90" i="1"/>
  <c r="I89" i="1"/>
  <c r="I88" i="1"/>
  <c r="I87" i="1"/>
  <c r="I86" i="1"/>
  <c r="I85" i="1"/>
  <c r="I84" i="1"/>
  <c r="I83" i="1"/>
  <c r="O76" i="1"/>
  <c r="N76" i="1"/>
  <c r="K76" i="1"/>
  <c r="N75" i="1"/>
  <c r="K75" i="1"/>
  <c r="O75" i="1"/>
  <c r="G74" i="1"/>
  <c r="N73" i="1"/>
  <c r="K73" i="1"/>
  <c r="O73" i="1"/>
  <c r="N72" i="1"/>
  <c r="K72" i="1"/>
  <c r="O72" i="1" s="1"/>
  <c r="K71" i="1"/>
  <c r="O71" i="1" s="1"/>
  <c r="G71" i="1"/>
  <c r="N70" i="1"/>
  <c r="K70" i="1"/>
  <c r="O70" i="1" s="1"/>
  <c r="N69" i="1"/>
  <c r="K69" i="1"/>
  <c r="O69" i="1"/>
  <c r="N68" i="1"/>
  <c r="K68" i="1"/>
  <c r="O68" i="1" s="1"/>
  <c r="O67" i="1"/>
  <c r="N67" i="1"/>
  <c r="K67" i="1"/>
  <c r="K66" i="1"/>
  <c r="O66" i="1" s="1"/>
  <c r="J66" i="1"/>
  <c r="N66" i="1" s="1"/>
  <c r="N65" i="1"/>
  <c r="K65" i="1"/>
  <c r="O65" i="1" s="1"/>
  <c r="N64" i="1"/>
  <c r="O64" i="1"/>
  <c r="N74" i="1"/>
  <c r="K74" i="1"/>
  <c r="O74" i="1" s="1"/>
  <c r="N71" i="1"/>
  <c r="L21" i="2"/>
  <c r="O35" i="1"/>
  <c r="P35" i="1"/>
  <c r="M35" i="1"/>
  <c r="F32" i="2"/>
  <c r="H28" i="2"/>
  <c r="H32" i="2"/>
  <c r="H27" i="2"/>
  <c r="H26" i="2"/>
  <c r="H25" i="2"/>
  <c r="H24" i="2"/>
  <c r="H23" i="2"/>
  <c r="H22" i="2"/>
  <c r="H21" i="2"/>
  <c r="H20" i="2"/>
  <c r="H59" i="1"/>
  <c r="J57" i="1"/>
  <c r="J56" i="1"/>
  <c r="J55" i="1"/>
  <c r="J54" i="1"/>
  <c r="J53" i="1"/>
  <c r="J52" i="1"/>
  <c r="J51" i="1"/>
  <c r="J50" i="1"/>
  <c r="J59" i="1" s="1"/>
  <c r="J49" i="1"/>
  <c r="O41" i="1"/>
  <c r="O40" i="1"/>
  <c r="O38" i="1"/>
  <c r="O37" i="1"/>
  <c r="O34" i="1"/>
  <c r="O33" i="1"/>
  <c r="O32" i="1"/>
  <c r="O30" i="1"/>
  <c r="O29" i="1"/>
  <c r="K31" i="1"/>
  <c r="H39" i="1"/>
  <c r="K39" i="1" s="1"/>
  <c r="H36" i="1"/>
  <c r="K36" i="1" s="1"/>
  <c r="M29" i="1"/>
  <c r="M41" i="1"/>
  <c r="P41" i="1"/>
  <c r="M40" i="1"/>
  <c r="P40" i="1"/>
  <c r="M38" i="1"/>
  <c r="P38" i="1"/>
  <c r="M37" i="1"/>
  <c r="P37" i="1"/>
  <c r="M34" i="1"/>
  <c r="P34" i="1"/>
  <c r="M33" i="1"/>
  <c r="P33" i="1"/>
  <c r="M32" i="1"/>
  <c r="P32" i="1"/>
  <c r="M30" i="1"/>
  <c r="P30" i="1"/>
  <c r="M31" i="1"/>
  <c r="P31" i="1" s="1"/>
  <c r="O31" i="1"/>
  <c r="D24" i="1"/>
  <c r="H18" i="1"/>
  <c r="H17" i="1"/>
  <c r="H16" i="1"/>
  <c r="H15" i="1"/>
  <c r="H14" i="1"/>
  <c r="H12" i="1"/>
  <c r="H11" i="1"/>
  <c r="H10" i="1"/>
  <c r="H9" i="1"/>
  <c r="H8" i="1"/>
  <c r="H7" i="1"/>
  <c r="H6" i="1"/>
  <c r="H24" i="1" s="1"/>
  <c r="H5" i="1"/>
  <c r="A6" i="1"/>
  <c r="A8" i="1" s="1"/>
  <c r="A9" i="1" s="1"/>
  <c r="A10" i="1" s="1"/>
  <c r="A11" i="1" s="1"/>
  <c r="A12" i="1" s="1"/>
  <c r="A14" i="1" s="1"/>
  <c r="A15" i="1" s="1"/>
  <c r="A16" i="1" s="1"/>
  <c r="A17" i="1" s="1"/>
  <c r="A18" i="1" s="1"/>
  <c r="A7" i="1"/>
  <c r="A20" i="1"/>
  <c r="A21" i="1" s="1"/>
  <c r="A22" i="1" s="1"/>
  <c r="M36" i="1" l="1"/>
  <c r="P36" i="1" s="1"/>
  <c r="K43" i="1"/>
  <c r="O36" i="1"/>
  <c r="O39" i="1"/>
  <c r="O43" i="1" s="1"/>
  <c r="M39" i="1"/>
  <c r="P39" i="1" s="1"/>
  <c r="P29" i="1"/>
  <c r="P43" i="1" s="1"/>
  <c r="H26" i="3"/>
  <c r="H35" i="3" s="1"/>
  <c r="M43" i="1" l="1"/>
  <c r="N43" i="1" s="1"/>
</calcChain>
</file>

<file path=xl/sharedStrings.xml><?xml version="1.0" encoding="utf-8"?>
<sst xmlns="http://schemas.openxmlformats.org/spreadsheetml/2006/main" count="340" uniqueCount="146">
  <si>
    <t>Item #</t>
  </si>
  <si>
    <t>Part Stat.</t>
  </si>
  <si>
    <t>Option #</t>
  </si>
  <si>
    <t>Qty-Sur</t>
  </si>
  <si>
    <t>Part Ref.</t>
  </si>
  <si>
    <t>Value</t>
  </si>
  <si>
    <t>Part Size</t>
  </si>
  <si>
    <t>Description</t>
  </si>
  <si>
    <t>Dist.</t>
  </si>
  <si>
    <t>Distributor P/N</t>
  </si>
  <si>
    <t>Manufacturer</t>
  </si>
  <si>
    <t>Manufacturer P/N</t>
  </si>
  <si>
    <t>Note</t>
  </si>
  <si>
    <t>Revision</t>
  </si>
  <si>
    <t>BASIC</t>
  </si>
  <si>
    <t>0603</t>
  </si>
  <si>
    <t>Digi-Key</t>
  </si>
  <si>
    <t>Murata</t>
  </si>
  <si>
    <t>C5</t>
  </si>
  <si>
    <t>490-1414-2-ND</t>
  </si>
  <si>
    <t>GRM1885C1H300JA01D</t>
  </si>
  <si>
    <t>CAP CER 30PF 50V 5% C0G 0603</t>
  </si>
  <si>
    <t>GRM1885C1H680JA01D</t>
  </si>
  <si>
    <t>CAP CER 68PF 50V 5% C0G 0603</t>
  </si>
  <si>
    <t>C6</t>
  </si>
  <si>
    <t>490-1423-2-ND</t>
  </si>
  <si>
    <t>68pF</t>
  </si>
  <si>
    <t>0.1 uF</t>
  </si>
  <si>
    <t>CAP .10UF 16V CERAMIC X7R</t>
  </si>
  <si>
    <t>399-1100-2-ND</t>
  </si>
  <si>
    <t>Kemet</t>
  </si>
  <si>
    <t>C0603C104Z3VACTU</t>
  </si>
  <si>
    <t>C1,C3,C4</t>
  </si>
  <si>
    <t>Rohm</t>
  </si>
  <si>
    <t>R5,R6</t>
  </si>
  <si>
    <t>MCR03EZPFX3901</t>
  </si>
  <si>
    <t>RHM3.90KHTR-ND</t>
  </si>
  <si>
    <t>RES 3.90K OHM 1/10W 1% 0603 SMD</t>
  </si>
  <si>
    <t>3.9K</t>
  </si>
  <si>
    <t>10k</t>
  </si>
  <si>
    <t>MCR03EZPFX1002</t>
  </si>
  <si>
    <t>HM10.0KHTR-ND</t>
  </si>
  <si>
    <t>RES 10.0K OHM 1/10W 1% 0603 SMD</t>
  </si>
  <si>
    <t>R3</t>
  </si>
  <si>
    <t>Ferrite Bead</t>
  </si>
  <si>
    <t>BEAD CORE 27 OHM 4A 0603 SMD</t>
  </si>
  <si>
    <t>Digikey</t>
  </si>
  <si>
    <t>P10436TR-ND</t>
  </si>
  <si>
    <t>Panasonic-ECG</t>
  </si>
  <si>
    <t>EXC-ML16A270U</t>
  </si>
  <si>
    <t>L1,L2</t>
  </si>
  <si>
    <t>U1</t>
  </si>
  <si>
    <t>U2</t>
  </si>
  <si>
    <t>ST-Micro</t>
  </si>
  <si>
    <t>M24LR16E</t>
  </si>
  <si>
    <t>STM8L151F3U6</t>
  </si>
  <si>
    <t>STMicroelectronics</t>
  </si>
  <si>
    <t>497-11495-2-ND</t>
  </si>
  <si>
    <t>MCU 8BIT 8KB FLASH 20-UFQFPN</t>
  </si>
  <si>
    <t>20-UFQFN</t>
  </si>
  <si>
    <t>Battery Holder</t>
  </si>
  <si>
    <t>BT1</t>
  </si>
  <si>
    <t>BLP2032SM-GTR-ND</t>
  </si>
  <si>
    <t>MPD (Memory Protection Devices)</t>
  </si>
  <si>
    <t>HOLDER COIN CELL W/GOLD SMD</t>
  </si>
  <si>
    <t>Mounting Pins</t>
  </si>
  <si>
    <t>J1,J2</t>
  </si>
  <si>
    <t>Build 1200</t>
  </si>
  <si>
    <t>30pF</t>
  </si>
  <si>
    <t>C2</t>
  </si>
  <si>
    <t>10000 pF</t>
  </si>
  <si>
    <t xml:space="preserve">CAP 10000PF 50V CERAMIC NP0 </t>
  </si>
  <si>
    <t>399-1091-2-ND</t>
  </si>
  <si>
    <t>C0603C103K5RACTU</t>
  </si>
  <si>
    <t>MSC Industrial Supply</t>
  </si>
  <si>
    <t>Screw</t>
  </si>
  <si>
    <t>Insert</t>
  </si>
  <si>
    <t>0-80 Insert Diameter: 0.1040 In. Hole Diameter: 0.0940 In. Drill Size: 3/32</t>
  </si>
  <si>
    <t>E-Z Lok</t>
  </si>
  <si>
    <t>240-000-BR</t>
  </si>
  <si>
    <t>2</t>
  </si>
  <si>
    <t>washer</t>
  </si>
  <si>
    <t>GS 4-3 (S-14)</t>
  </si>
  <si>
    <t>S-14</t>
  </si>
  <si>
    <t>Eyelet</t>
  </si>
  <si>
    <t>S-14 Brass Eyelet</t>
  </si>
  <si>
    <t>SISKA Inc</t>
  </si>
  <si>
    <t>820-W-BRASS</t>
  </si>
  <si>
    <t>820 Brass Washer</t>
  </si>
  <si>
    <t>C7,C8</t>
  </si>
  <si>
    <t>Seal Tag REV3.0 Board</t>
  </si>
  <si>
    <t>01/12/2012</t>
  </si>
  <si>
    <t>Y1</t>
  </si>
  <si>
    <t>32.768 K Crystal</t>
  </si>
  <si>
    <t>6.2pF</t>
  </si>
  <si>
    <t>GRM1885C1H6R2DZ01D</t>
  </si>
  <si>
    <t>490-1394-2-ND</t>
  </si>
  <si>
    <t>CAP CER 6.2PF 50V NP0 0603</t>
  </si>
  <si>
    <t>0910-4-57-20-75-14-11-0</t>
  </si>
  <si>
    <t>ED90457TR-ND</t>
  </si>
  <si>
    <t>3BT-P8235-00</t>
  </si>
  <si>
    <t>0-42 * 1/4</t>
  </si>
  <si>
    <t>3BT-P8236-00</t>
  </si>
  <si>
    <t>0-42 * 3/16</t>
  </si>
  <si>
    <t>screw for housing without insert from CAMCAR   1-800-648-0462   www.Acument.com</t>
  </si>
  <si>
    <t>TAG-201 Rev4</t>
  </si>
  <si>
    <t>Mill-Max</t>
  </si>
  <si>
    <t>Jauch</t>
  </si>
  <si>
    <t xml:space="preserve">Q 0,032768-JTX310-12,5-20-LF  </t>
  </si>
  <si>
    <t>cost</t>
  </si>
  <si>
    <t>BLP2032SM-GTr</t>
  </si>
  <si>
    <t>jcasilli@mill-max.com</t>
  </si>
  <si>
    <t>pin (2)</t>
  </si>
  <si>
    <t>screw(2)</t>
  </si>
  <si>
    <t>housing</t>
  </si>
  <si>
    <t>Band</t>
  </si>
  <si>
    <t>Board</t>
  </si>
  <si>
    <t>testing</t>
  </si>
  <si>
    <t>total</t>
  </si>
  <si>
    <t>Bill of material</t>
  </si>
  <si>
    <t>conductive washer</t>
  </si>
  <si>
    <t>Rivet</t>
  </si>
  <si>
    <t>Washer</t>
  </si>
  <si>
    <t>Board Assembly</t>
  </si>
  <si>
    <t>ordered</t>
  </si>
  <si>
    <t>orderd</t>
  </si>
  <si>
    <t>not yet</t>
  </si>
  <si>
    <t>99397A114</t>
  </si>
  <si>
    <t>MCMaster</t>
  </si>
  <si>
    <t>Miniature Triangular-Shank Screw for Plastic Zinc-Pltd STL, Torx, M1.4 Size, 6mm L, .45mm Pitch</t>
  </si>
  <si>
    <t>material</t>
  </si>
  <si>
    <t>unit cost</t>
  </si>
  <si>
    <t>total Number</t>
  </si>
  <si>
    <t>Total Cost.</t>
  </si>
  <si>
    <t>Total Cost</t>
  </si>
  <si>
    <t>No</t>
  </si>
  <si>
    <t>tester design</t>
  </si>
  <si>
    <t>Programming setup</t>
  </si>
  <si>
    <t>Battey</t>
  </si>
  <si>
    <t>part for tester</t>
  </si>
  <si>
    <t>testing and finish product.</t>
  </si>
  <si>
    <t>0.603</t>
  </si>
  <si>
    <t>445-1562-2-ND</t>
  </si>
  <si>
    <t>FERRITE CHIP 30 OHM 5A 0603</t>
  </si>
  <si>
    <t>TDK Corporation</t>
  </si>
  <si>
    <t>MPZ1608S300A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</si>
</sst>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.00"/>
  </numFmts>
  <fonts count="28" x14ac:knownFonts="1">
    <font>
      <sz val="11"/>
      <color theme="1"/>
      <name val="Calibri"/>
      <family val="2"/>
      <scheme val="minor"/>
    </font>
    <font>
      <b/>
      <sz val="18"/>
      <name val="Book Antiqua"/>
      <family val="1"/>
    </font>
    <font>
      <sz val="18"/>
      <name val="Book Antiqua"/>
      <family val="1"/>
    </font>
    <font>
      <sz val="18"/>
      <name val="Arial"/>
      <family val="2"/>
    </font>
    <font>
      <b/>
      <sz val="20"/>
      <name val="Book Antiqua"/>
      <family val="1"/>
    </font>
    <font>
      <sz val="8"/>
      <name val="Book Antiqua"/>
      <family val="1"/>
    </font>
    <font>
      <sz val="10"/>
      <name val="Arial"/>
      <family val="2"/>
    </font>
    <font>
      <b/>
      <sz val="8"/>
      <name val="Book Antiqua"/>
      <family val="1"/>
    </font>
    <font>
      <sz val="8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8"/>
      <name val="Arial Unicode M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Book Antiqua"/>
      <family val="1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Book Antiqua"/>
      <family val="1"/>
    </font>
    <font>
      <sz val="9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2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/>
    <xf numFmtId="0" fontId="5" fillId="0" borderId="0" xfId="0" applyFont="1" applyFill="1" applyBorder="1"/>
    <xf numFmtId="0" fontId="6" fillId="0" borderId="0" xfId="0" applyFont="1" applyBorder="1"/>
    <xf numFmtId="164" fontId="2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10" fillId="0" borderId="1" xfId="0" applyFont="1" applyBorder="1"/>
    <xf numFmtId="49" fontId="10" fillId="0" borderId="1" xfId="0" applyNumberFormat="1" applyFont="1" applyBorder="1" applyAlignment="1">
      <alignment horizontal="center"/>
    </xf>
    <xf numFmtId="0" fontId="15" fillId="0" borderId="0" xfId="0" applyFont="1" applyFill="1" applyBorder="1"/>
    <xf numFmtId="0" fontId="1" fillId="0" borderId="2" xfId="0" applyFont="1" applyFill="1" applyBorder="1"/>
    <xf numFmtId="49" fontId="7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/>
    <xf numFmtId="0" fontId="16" fillId="0" borderId="0" xfId="0" applyFont="1" applyBorder="1"/>
    <xf numFmtId="0" fontId="13" fillId="0" borderId="2" xfId="0" applyFont="1" applyBorder="1"/>
    <xf numFmtId="0" fontId="5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5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wrapText="1"/>
    </xf>
    <xf numFmtId="0" fontId="14" fillId="0" borderId="1" xfId="2" applyFont="1" applyBorder="1"/>
    <xf numFmtId="0" fontId="5" fillId="0" borderId="1" xfId="0" applyFont="1" applyFill="1" applyBorder="1" applyAlignment="1">
      <alignment horizontal="left"/>
    </xf>
    <xf numFmtId="0" fontId="17" fillId="0" borderId="2" xfId="0" applyFont="1" applyBorder="1"/>
    <xf numFmtId="0" fontId="17" fillId="0" borderId="0" xfId="0" applyFont="1" applyBorder="1"/>
    <xf numFmtId="0" fontId="15" fillId="0" borderId="1" xfId="0" applyFont="1" applyFill="1" applyBorder="1"/>
    <xf numFmtId="49" fontId="15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15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18" fillId="0" borderId="0" xfId="0" applyFo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/>
    <xf numFmtId="49" fontId="5" fillId="0" borderId="4" xfId="0" applyNumberFormat="1" applyFont="1" applyFill="1" applyBorder="1" applyAlignment="1">
      <alignment horizontal="center"/>
    </xf>
    <xf numFmtId="0" fontId="13" fillId="0" borderId="4" xfId="0" applyFont="1" applyBorder="1"/>
    <xf numFmtId="164" fontId="5" fillId="0" borderId="5" xfId="0" applyNumberFormat="1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15" fillId="0" borderId="7" xfId="0" applyFont="1" applyFill="1" applyBorder="1"/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9" xfId="0" applyFont="1" applyFill="1" applyBorder="1" applyAlignment="1"/>
    <xf numFmtId="164" fontId="7" fillId="0" borderId="10" xfId="0" applyNumberFormat="1" applyFont="1" applyFill="1" applyBorder="1" applyAlignment="1"/>
    <xf numFmtId="49" fontId="15" fillId="0" borderId="7" xfId="0" applyNumberFormat="1" applyFont="1" applyFill="1" applyBorder="1" applyAlignment="1">
      <alignment horizontal="center"/>
    </xf>
    <xf numFmtId="0" fontId="0" fillId="0" borderId="7" xfId="0" applyBorder="1"/>
    <xf numFmtId="0" fontId="19" fillId="0" borderId="4" xfId="0" applyFont="1" applyBorder="1"/>
    <xf numFmtId="0" fontId="19" fillId="0" borderId="1" xfId="0" applyFont="1" applyBorder="1"/>
    <xf numFmtId="0" fontId="20" fillId="0" borderId="0" xfId="0" applyFont="1"/>
    <xf numFmtId="0" fontId="21" fillId="0" borderId="1" xfId="0" applyFont="1" applyFill="1" applyBorder="1"/>
    <xf numFmtId="0" fontId="22" fillId="0" borderId="1" xfId="0" applyFont="1" applyBorder="1"/>
    <xf numFmtId="0" fontId="22" fillId="0" borderId="1" xfId="0" applyFont="1" applyBorder="1" applyAlignment="1">
      <alignment horizontal="left"/>
    </xf>
    <xf numFmtId="0" fontId="20" fillId="0" borderId="1" xfId="0" applyFont="1" applyBorder="1"/>
    <xf numFmtId="0" fontId="20" fillId="0" borderId="7" xfId="0" applyFont="1" applyBorder="1"/>
    <xf numFmtId="0" fontId="12" fillId="0" borderId="0" xfId="2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49" fontId="15" fillId="0" borderId="7" xfId="0" applyNumberFormat="1" applyFont="1" applyFill="1" applyBorder="1" applyAlignment="1">
      <alignment horizontal="left"/>
    </xf>
    <xf numFmtId="0" fontId="23" fillId="0" borderId="0" xfId="0" applyFont="1"/>
    <xf numFmtId="2" fontId="7" fillId="0" borderId="0" xfId="0" applyNumberFormat="1" applyFont="1" applyFill="1" applyBorder="1" applyAlignment="1">
      <alignment horizontal="center"/>
    </xf>
    <xf numFmtId="1" fontId="5" fillId="0" borderId="4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1" fontId="15" fillId="0" borderId="7" xfId="0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left"/>
    </xf>
    <xf numFmtId="1" fontId="7" fillId="0" borderId="9" xfId="0" applyNumberFormat="1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horizontal="center"/>
    </xf>
    <xf numFmtId="1" fontId="17" fillId="0" borderId="0" xfId="0" applyNumberFormat="1" applyFont="1" applyBorder="1"/>
    <xf numFmtId="1" fontId="13" fillId="0" borderId="0" xfId="0" applyNumberFormat="1" applyFont="1" applyBorder="1"/>
    <xf numFmtId="165" fontId="5" fillId="0" borderId="4" xfId="0" applyNumberFormat="1" applyFont="1" applyFill="1" applyBorder="1" applyAlignment="1">
      <alignment horizontal="center"/>
    </xf>
    <xf numFmtId="2" fontId="0" fillId="0" borderId="0" xfId="0" applyNumberFormat="1"/>
    <xf numFmtId="0" fontId="24" fillId="0" borderId="0" xfId="0" applyFont="1" applyBorder="1"/>
    <xf numFmtId="0" fontId="12" fillId="0" borderId="0" xfId="2"/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2" fontId="5" fillId="0" borderId="0" xfId="0" applyNumberFormat="1" applyFont="1" applyFill="1" applyBorder="1" applyAlignment="1">
      <alignment horizontal="center" wrapText="1"/>
    </xf>
    <xf numFmtId="2" fontId="17" fillId="0" borderId="0" xfId="0" applyNumberFormat="1" applyFont="1" applyBorder="1" applyAlignment="1">
      <alignment wrapText="1"/>
    </xf>
    <xf numFmtId="0" fontId="13" fillId="0" borderId="0" xfId="0" applyFont="1" applyBorder="1" applyAlignment="1">
      <alignment wrapText="1"/>
    </xf>
    <xf numFmtId="2" fontId="13" fillId="0" borderId="0" xfId="0" applyNumberFormat="1" applyFont="1" applyBorder="1" applyAlignment="1">
      <alignment wrapText="1"/>
    </xf>
    <xf numFmtId="0" fontId="13" fillId="0" borderId="6" xfId="0" applyFont="1" applyBorder="1"/>
    <xf numFmtId="0" fontId="13" fillId="0" borderId="11" xfId="0" applyFont="1" applyBorder="1"/>
    <xf numFmtId="0" fontId="13" fillId="0" borderId="12" xfId="0" applyFont="1" applyBorder="1"/>
    <xf numFmtId="0" fontId="13" fillId="0" borderId="7" xfId="0" applyFont="1" applyBorder="1"/>
    <xf numFmtId="0" fontId="13" fillId="0" borderId="7" xfId="0" applyFont="1" applyBorder="1" applyAlignment="1">
      <alignment wrapText="1"/>
    </xf>
    <xf numFmtId="0" fontId="13" fillId="0" borderId="13" xfId="0" applyFont="1" applyBorder="1"/>
    <xf numFmtId="0" fontId="13" fillId="0" borderId="14" xfId="0" applyFont="1" applyBorder="1"/>
    <xf numFmtId="0" fontId="13" fillId="0" borderId="15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18" xfId="0" applyFont="1" applyBorder="1" applyAlignment="1">
      <alignment wrapText="1"/>
    </xf>
    <xf numFmtId="0" fontId="13" fillId="0" borderId="19" xfId="0" applyFont="1" applyBorder="1"/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8" xfId="0" applyFont="1" applyBorder="1" applyAlignment="1">
      <alignment horizontal="center" wrapText="1"/>
    </xf>
    <xf numFmtId="0" fontId="13" fillId="0" borderId="19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 wrapText="1"/>
    </xf>
    <xf numFmtId="165" fontId="13" fillId="0" borderId="16" xfId="0" applyNumberFormat="1" applyFont="1" applyBorder="1" applyAlignment="1">
      <alignment horizontal="center"/>
    </xf>
    <xf numFmtId="165" fontId="13" fillId="0" borderId="11" xfId="0" applyNumberFormat="1" applyFont="1" applyBorder="1" applyAlignment="1">
      <alignment horizontal="center"/>
    </xf>
    <xf numFmtId="165" fontId="13" fillId="0" borderId="13" xfId="0" applyNumberFormat="1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1" xfId="0" applyFont="1" applyBorder="1" applyAlignment="1">
      <alignment horizontal="center" wrapText="1"/>
    </xf>
    <xf numFmtId="165" fontId="13" fillId="0" borderId="22" xfId="0" applyNumberFormat="1" applyFont="1" applyBorder="1" applyAlignment="1">
      <alignment horizontal="center"/>
    </xf>
    <xf numFmtId="3" fontId="13" fillId="0" borderId="0" xfId="0" applyNumberFormat="1" applyFont="1" applyBorder="1"/>
    <xf numFmtId="1" fontId="13" fillId="0" borderId="1" xfId="0" applyNumberFormat="1" applyFont="1" applyBorder="1"/>
    <xf numFmtId="3" fontId="13" fillId="0" borderId="1" xfId="0" applyNumberFormat="1" applyFont="1" applyBorder="1"/>
    <xf numFmtId="0" fontId="0" fillId="0" borderId="0" xfId="0" applyAlignment="1">
      <alignment horizontal="center"/>
    </xf>
    <xf numFmtId="1" fontId="13" fillId="0" borderId="14" xfId="0" applyNumberFormat="1" applyFont="1" applyBorder="1" applyAlignment="1">
      <alignment horizontal="center"/>
    </xf>
    <xf numFmtId="1" fontId="13" fillId="0" borderId="6" xfId="0" applyNumberFormat="1" applyFont="1" applyBorder="1" applyAlignment="1">
      <alignment horizontal="center"/>
    </xf>
    <xf numFmtId="1" fontId="13" fillId="0" borderId="12" xfId="0" applyNumberFormat="1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165" fontId="25" fillId="0" borderId="19" xfId="0" applyNumberFormat="1" applyFont="1" applyBorder="1"/>
    <xf numFmtId="3" fontId="13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165" fontId="5" fillId="0" borderId="4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164" fontId="5" fillId="0" borderId="5" xfId="0" applyNumberFormat="1" applyFont="1" applyFill="1" applyBorder="1" applyAlignment="1">
      <alignment horizontal="left" vertical="center"/>
    </xf>
    <xf numFmtId="0" fontId="26" fillId="0" borderId="0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12" fillId="0" borderId="1" xfId="2" applyBorder="1"/>
    <xf numFmtId="49" fontId="15" fillId="0" borderId="1" xfId="0" applyNumberFormat="1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left"/>
    </xf>
    <xf numFmtId="0" fontId="25" fillId="0" borderId="23" xfId="0" applyFont="1" applyBorder="1" applyAlignment="1">
      <alignment horizontal="left"/>
    </xf>
    <xf numFmtId="0" fontId="25" fillId="0" borderId="25" xfId="0" applyFont="1" applyBorder="1" applyAlignment="1">
      <alignment horizontal="left"/>
    </xf>
  </cellXfs>
  <cellStyles count="3">
    <cellStyle name="Hyperlink" xfId="2" builtinId="8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digikey.com/Suppliers/us/Memory-Protection-Devices.page?lang=EN" TargetMode="External"/><Relationship Id="rId1" Type="http://schemas.openxmlformats.org/officeDocument/2006/relationships/hyperlink" Target="http://digikey.com/Suppliers/us/STMicroelectronics.page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topLeftCell="D78" workbookViewId="0">
      <selection activeCell="G96" sqref="G96"/>
    </sheetView>
  </sheetViews>
  <sheetFormatPr defaultColWidth="9.109375" defaultRowHeight="14.4" x14ac:dyDescent="0.3"/>
  <cols>
    <col min="1" max="1" width="9.109375" style="21"/>
    <col min="2" max="3" width="9.109375" style="19"/>
    <col min="4" max="4" width="9.109375" style="78"/>
    <col min="5" max="6" width="9.109375" style="19"/>
    <col min="7" max="8" width="11.44140625" style="19" customWidth="1"/>
    <col min="9" max="9" width="35.44140625" style="97" customWidth="1"/>
    <col min="10" max="10" width="16.5546875" style="19" customWidth="1"/>
    <col min="11" max="12" width="19" style="19" customWidth="1"/>
    <col min="13" max="13" width="13.44140625" style="19" customWidth="1"/>
    <col min="14" max="15" width="9.109375" style="19"/>
    <col min="16" max="16" width="13.33203125" style="19" customWidth="1"/>
    <col min="17" max="17" width="13.109375" style="19" customWidth="1"/>
    <col min="18" max="16384" width="9.109375" style="19"/>
  </cols>
  <sheetData>
    <row r="1" spans="1:27" s="2" customFormat="1" ht="26.25" x14ac:dyDescent="0.4">
      <c r="A1" s="16" t="s">
        <v>105</v>
      </c>
      <c r="B1" s="1"/>
      <c r="C1" s="1"/>
      <c r="D1" s="72"/>
      <c r="E1" s="1"/>
      <c r="F1" s="3"/>
      <c r="G1" s="1"/>
      <c r="H1" s="1"/>
      <c r="I1" s="83" t="s">
        <v>67</v>
      </c>
      <c r="J1" s="4"/>
      <c r="K1" s="5"/>
      <c r="L1" s="5"/>
      <c r="M1" s="5"/>
      <c r="N1" s="5"/>
      <c r="O1" s="5"/>
      <c r="Q1" s="6"/>
    </row>
    <row r="2" spans="1:27" s="4" customFormat="1" ht="13.5" x14ac:dyDescent="0.3">
      <c r="A2" s="17" t="s">
        <v>91</v>
      </c>
      <c r="B2" s="7"/>
      <c r="C2" s="7"/>
      <c r="D2" s="73"/>
      <c r="F2" s="8"/>
      <c r="G2" s="8"/>
      <c r="H2" s="67">
        <v>0.04</v>
      </c>
      <c r="I2" s="84" t="s">
        <v>90</v>
      </c>
      <c r="Q2" s="9"/>
    </row>
    <row r="3" spans="1:27" s="4" customFormat="1" ht="13.5" thickBot="1" x14ac:dyDescent="0.3">
      <c r="A3" s="18"/>
      <c r="B3" s="10"/>
      <c r="C3" s="10"/>
      <c r="D3" s="74"/>
      <c r="E3" s="10"/>
      <c r="F3" s="10"/>
      <c r="G3" s="10"/>
      <c r="H3" s="10"/>
      <c r="I3" s="85"/>
      <c r="J3" s="10"/>
      <c r="K3" s="10"/>
      <c r="L3" s="10"/>
      <c r="M3" s="10"/>
      <c r="N3" s="10"/>
      <c r="O3" s="10"/>
      <c r="Q3" s="9"/>
    </row>
    <row r="4" spans="1:27" s="11" customFormat="1" ht="14.25" thickBot="1" x14ac:dyDescent="0.35">
      <c r="A4" s="45" t="s">
        <v>0</v>
      </c>
      <c r="B4" s="46" t="s">
        <v>1</v>
      </c>
      <c r="C4" s="46" t="s">
        <v>2</v>
      </c>
      <c r="D4" s="75" t="s">
        <v>3</v>
      </c>
      <c r="E4" s="46" t="s">
        <v>4</v>
      </c>
      <c r="F4" s="46" t="s">
        <v>5</v>
      </c>
      <c r="G4" s="46" t="s">
        <v>6</v>
      </c>
      <c r="H4" s="46" t="s">
        <v>109</v>
      </c>
      <c r="I4" s="86" t="s">
        <v>7</v>
      </c>
      <c r="J4" s="46" t="s">
        <v>8</v>
      </c>
      <c r="K4" s="46" t="s">
        <v>9</v>
      </c>
      <c r="L4" s="46"/>
      <c r="M4" s="46" t="s">
        <v>10</v>
      </c>
      <c r="N4" s="46" t="s">
        <v>11</v>
      </c>
      <c r="O4" s="46"/>
      <c r="P4" s="47" t="s">
        <v>12</v>
      </c>
      <c r="Q4" s="48" t="s">
        <v>13</v>
      </c>
      <c r="Z4" s="8"/>
    </row>
    <row r="5" spans="1:27" s="4" customFormat="1" ht="16.5" thickBot="1" x14ac:dyDescent="0.35">
      <c r="A5" s="38">
        <v>1</v>
      </c>
      <c r="B5" s="39" t="s">
        <v>14</v>
      </c>
      <c r="C5" s="39"/>
      <c r="D5" s="68">
        <v>1</v>
      </c>
      <c r="E5" s="39" t="s">
        <v>18</v>
      </c>
      <c r="F5" s="39" t="s">
        <v>68</v>
      </c>
      <c r="G5" s="40" t="s">
        <v>15</v>
      </c>
      <c r="H5" s="79">
        <f>H$2 * D5</f>
        <v>0.04</v>
      </c>
      <c r="I5" s="87" t="s">
        <v>21</v>
      </c>
      <c r="J5" s="39" t="s">
        <v>16</v>
      </c>
      <c r="K5" s="41" t="s">
        <v>19</v>
      </c>
      <c r="L5" s="41"/>
      <c r="M5" s="39" t="s">
        <v>17</v>
      </c>
      <c r="N5" s="51" t="s">
        <v>20</v>
      </c>
      <c r="O5" s="51"/>
      <c r="P5" s="39"/>
      <c r="Q5" s="42">
        <v>4</v>
      </c>
      <c r="Z5" s="12"/>
    </row>
    <row r="6" spans="1:27" s="4" customFormat="1" ht="16.5" thickBot="1" x14ac:dyDescent="0.35">
      <c r="A6" s="43">
        <f>A5+1</f>
        <v>2</v>
      </c>
      <c r="B6" s="22" t="s">
        <v>14</v>
      </c>
      <c r="C6" s="22"/>
      <c r="D6" s="69">
        <v>1</v>
      </c>
      <c r="E6" s="22" t="s">
        <v>24</v>
      </c>
      <c r="F6" s="22" t="s">
        <v>26</v>
      </c>
      <c r="G6" s="23" t="s">
        <v>15</v>
      </c>
      <c r="H6" s="79">
        <f t="shared" ref="H6:H18" si="0">H$2 * D6</f>
        <v>0.04</v>
      </c>
      <c r="I6" s="88" t="s">
        <v>23</v>
      </c>
      <c r="J6" s="22" t="s">
        <v>16</v>
      </c>
      <c r="K6" s="24" t="s">
        <v>25</v>
      </c>
      <c r="L6" s="24"/>
      <c r="M6" s="22" t="s">
        <v>17</v>
      </c>
      <c r="N6" s="52" t="s">
        <v>22</v>
      </c>
      <c r="O6" s="52"/>
      <c r="P6" s="24"/>
      <c r="Q6" s="42">
        <v>4</v>
      </c>
      <c r="Z6" s="12"/>
    </row>
    <row r="7" spans="1:27" s="4" customFormat="1" ht="16.5" thickBot="1" x14ac:dyDescent="0.35">
      <c r="A7" s="43">
        <f>A6+1</f>
        <v>3</v>
      </c>
      <c r="B7" s="22" t="s">
        <v>14</v>
      </c>
      <c r="C7" s="22"/>
      <c r="D7" s="69">
        <v>2</v>
      </c>
      <c r="E7" s="22" t="s">
        <v>89</v>
      </c>
      <c r="F7" s="22" t="s">
        <v>94</v>
      </c>
      <c r="G7" s="23" t="s">
        <v>15</v>
      </c>
      <c r="H7" s="79">
        <f t="shared" si="0"/>
        <v>0.08</v>
      </c>
      <c r="I7" s="89" t="s">
        <v>97</v>
      </c>
      <c r="J7" s="22" t="s">
        <v>16</v>
      </c>
      <c r="K7" s="61" t="s">
        <v>96</v>
      </c>
      <c r="L7" s="61"/>
      <c r="M7" s="22" t="s">
        <v>17</v>
      </c>
      <c r="N7" s="53" t="s">
        <v>95</v>
      </c>
      <c r="O7" s="53"/>
      <c r="P7" s="24"/>
      <c r="Q7" s="42">
        <v>4</v>
      </c>
      <c r="Z7" s="12"/>
    </row>
    <row r="8" spans="1:27" s="4" customFormat="1" ht="15" thickBot="1" x14ac:dyDescent="0.35">
      <c r="A8" s="43">
        <f>A6+1</f>
        <v>3</v>
      </c>
      <c r="B8" s="22" t="s">
        <v>14</v>
      </c>
      <c r="C8" s="22"/>
      <c r="D8" s="69">
        <v>3</v>
      </c>
      <c r="E8" s="25" t="s">
        <v>32</v>
      </c>
      <c r="F8" s="22" t="s">
        <v>70</v>
      </c>
      <c r="G8" s="23" t="s">
        <v>15</v>
      </c>
      <c r="H8" s="79">
        <f t="shared" si="0"/>
        <v>0.12</v>
      </c>
      <c r="I8" s="25" t="s">
        <v>71</v>
      </c>
      <c r="J8" s="22" t="s">
        <v>16</v>
      </c>
      <c r="K8" s="28" t="s">
        <v>72</v>
      </c>
      <c r="L8" s="28"/>
      <c r="M8" s="22" t="s">
        <v>30</v>
      </c>
      <c r="N8" s="54" t="s">
        <v>73</v>
      </c>
      <c r="O8" s="54"/>
      <c r="P8" s="22"/>
      <c r="Q8" s="42">
        <v>4</v>
      </c>
      <c r="Z8" s="7"/>
    </row>
    <row r="9" spans="1:27" s="4" customFormat="1" ht="15" thickBot="1" x14ac:dyDescent="0.35">
      <c r="A9" s="43">
        <f>A8+1</f>
        <v>4</v>
      </c>
      <c r="B9" s="22" t="s">
        <v>14</v>
      </c>
      <c r="C9" s="22"/>
      <c r="D9" s="69">
        <v>1</v>
      </c>
      <c r="E9" s="25" t="s">
        <v>69</v>
      </c>
      <c r="F9" s="22" t="s">
        <v>27</v>
      </c>
      <c r="G9" s="23" t="s">
        <v>15</v>
      </c>
      <c r="H9" s="79">
        <f t="shared" si="0"/>
        <v>0.04</v>
      </c>
      <c r="I9" s="25" t="s">
        <v>28</v>
      </c>
      <c r="J9" s="22" t="s">
        <v>16</v>
      </c>
      <c r="K9" s="28" t="s">
        <v>29</v>
      </c>
      <c r="L9" s="28"/>
      <c r="M9" s="22" t="s">
        <v>30</v>
      </c>
      <c r="N9" s="54" t="s">
        <v>31</v>
      </c>
      <c r="O9" s="54"/>
      <c r="P9" s="22"/>
      <c r="Q9" s="42">
        <v>4</v>
      </c>
      <c r="Z9" s="7"/>
    </row>
    <row r="10" spans="1:27" s="4" customFormat="1" ht="14.25" thickBot="1" x14ac:dyDescent="0.35">
      <c r="A10" s="43">
        <f>A9+1</f>
        <v>5</v>
      </c>
      <c r="B10" s="22" t="s">
        <v>14</v>
      </c>
      <c r="C10" s="22"/>
      <c r="D10" s="69">
        <v>2</v>
      </c>
      <c r="E10" s="22" t="s">
        <v>34</v>
      </c>
      <c r="F10" s="22" t="s">
        <v>38</v>
      </c>
      <c r="G10" s="23" t="s">
        <v>15</v>
      </c>
      <c r="H10" s="79">
        <f t="shared" si="0"/>
        <v>0.08</v>
      </c>
      <c r="I10" s="90" t="s">
        <v>37</v>
      </c>
      <c r="J10" s="22" t="s">
        <v>16</v>
      </c>
      <c r="K10" s="62" t="s">
        <v>36</v>
      </c>
      <c r="L10" s="62"/>
      <c r="M10" s="26" t="s">
        <v>33</v>
      </c>
      <c r="N10" s="55" t="s">
        <v>35</v>
      </c>
      <c r="O10" s="55"/>
      <c r="P10" s="22"/>
      <c r="Q10" s="42">
        <v>4</v>
      </c>
      <c r="Z10" s="7"/>
      <c r="AA10" s="7"/>
    </row>
    <row r="11" spans="1:27" s="4" customFormat="1" ht="16.5" thickBot="1" x14ac:dyDescent="0.35">
      <c r="A11" s="43">
        <f t="shared" ref="A11:A22" si="1">A10+1</f>
        <v>6</v>
      </c>
      <c r="B11" s="22" t="s">
        <v>14</v>
      </c>
      <c r="C11" s="22"/>
      <c r="D11" s="69">
        <v>1</v>
      </c>
      <c r="E11" s="25" t="s">
        <v>43</v>
      </c>
      <c r="F11" s="22" t="s">
        <v>39</v>
      </c>
      <c r="G11" s="23" t="s">
        <v>15</v>
      </c>
      <c r="H11" s="79">
        <f t="shared" si="0"/>
        <v>0.04</v>
      </c>
      <c r="I11" s="88" t="s">
        <v>42</v>
      </c>
      <c r="J11" s="22" t="s">
        <v>16</v>
      </c>
      <c r="K11" s="63" t="s">
        <v>41</v>
      </c>
      <c r="L11" s="63"/>
      <c r="M11" s="22" t="s">
        <v>33</v>
      </c>
      <c r="N11" s="55" t="s">
        <v>40</v>
      </c>
      <c r="O11" s="55"/>
      <c r="P11" s="22"/>
      <c r="Q11" s="42">
        <v>4</v>
      </c>
      <c r="Z11" s="7"/>
      <c r="AA11" s="7"/>
    </row>
    <row r="12" spans="1:27" ht="15.75" thickBot="1" x14ac:dyDescent="0.3">
      <c r="A12" s="43">
        <f t="shared" si="1"/>
        <v>7</v>
      </c>
      <c r="B12" s="22" t="s">
        <v>14</v>
      </c>
      <c r="C12" s="24"/>
      <c r="D12" s="69">
        <v>2</v>
      </c>
      <c r="E12" s="22" t="s">
        <v>50</v>
      </c>
      <c r="F12" s="13" t="s">
        <v>44</v>
      </c>
      <c r="G12" s="14" t="s">
        <v>15</v>
      </c>
      <c r="H12" s="79">
        <f t="shared" si="0"/>
        <v>0.08</v>
      </c>
      <c r="I12" s="91" t="s">
        <v>45</v>
      </c>
      <c r="J12" s="13" t="s">
        <v>46</v>
      </c>
      <c r="K12" s="64" t="s">
        <v>47</v>
      </c>
      <c r="L12" s="64"/>
      <c r="M12" s="13" t="s">
        <v>48</v>
      </c>
      <c r="N12" s="56" t="s">
        <v>49</v>
      </c>
      <c r="O12" s="56"/>
      <c r="P12" s="24"/>
      <c r="Q12" s="42">
        <v>4</v>
      </c>
    </row>
    <row r="13" spans="1:27" s="150" customFormat="1" ht="32.25" customHeight="1" thickBot="1" x14ac:dyDescent="0.3">
      <c r="A13" s="142"/>
      <c r="B13" s="143"/>
      <c r="C13" s="141"/>
      <c r="D13" s="144"/>
      <c r="E13" s="143"/>
      <c r="F13" s="145"/>
      <c r="G13" s="146" t="s">
        <v>141</v>
      </c>
      <c r="H13" s="147">
        <v>0.01</v>
      </c>
      <c r="I13" s="148" t="s">
        <v>143</v>
      </c>
      <c r="J13" s="145"/>
      <c r="K13" s="148" t="s">
        <v>142</v>
      </c>
      <c r="L13" s="148"/>
      <c r="M13" s="141" t="s">
        <v>144</v>
      </c>
      <c r="N13" s="155" t="s">
        <v>145</v>
      </c>
      <c r="O13" s="156"/>
      <c r="P13" s="141"/>
      <c r="Q13" s="149"/>
    </row>
    <row r="14" spans="1:27" ht="15.75" thickBot="1" x14ac:dyDescent="0.3">
      <c r="A14" s="43">
        <f>A12+1</f>
        <v>8</v>
      </c>
      <c r="B14" s="22" t="s">
        <v>14</v>
      </c>
      <c r="C14" s="24"/>
      <c r="D14" s="69">
        <v>1</v>
      </c>
      <c r="E14" s="22" t="s">
        <v>51</v>
      </c>
      <c r="F14" s="24" t="s">
        <v>55</v>
      </c>
      <c r="G14" s="24" t="s">
        <v>59</v>
      </c>
      <c r="H14" s="79">
        <f t="shared" si="0"/>
        <v>0.04</v>
      </c>
      <c r="I14" s="88" t="s">
        <v>58</v>
      </c>
      <c r="J14" s="13" t="s">
        <v>46</v>
      </c>
      <c r="K14" s="63" t="s">
        <v>57</v>
      </c>
      <c r="L14" s="63"/>
      <c r="M14" s="27" t="s">
        <v>56</v>
      </c>
      <c r="N14" s="52" t="s">
        <v>55</v>
      </c>
      <c r="O14" s="52"/>
      <c r="P14" s="24"/>
      <c r="Q14" s="42">
        <v>4</v>
      </c>
    </row>
    <row r="15" spans="1:27" ht="15.75" thickBot="1" x14ac:dyDescent="0.3">
      <c r="A15" s="43">
        <f t="shared" si="1"/>
        <v>9</v>
      </c>
      <c r="B15" s="22" t="s">
        <v>14</v>
      </c>
      <c r="C15" s="24"/>
      <c r="D15" s="69">
        <v>1</v>
      </c>
      <c r="E15" s="22" t="s">
        <v>52</v>
      </c>
      <c r="F15" s="24"/>
      <c r="G15" s="24"/>
      <c r="H15" s="79">
        <f t="shared" si="0"/>
        <v>0.04</v>
      </c>
      <c r="I15" s="88"/>
      <c r="J15" s="13" t="s">
        <v>46</v>
      </c>
      <c r="K15" s="63"/>
      <c r="L15" s="63"/>
      <c r="M15" s="24" t="s">
        <v>53</v>
      </c>
      <c r="N15" s="52" t="s">
        <v>54</v>
      </c>
      <c r="O15" s="52"/>
      <c r="P15" s="24"/>
      <c r="Q15" s="42">
        <v>4</v>
      </c>
    </row>
    <row r="16" spans="1:27" ht="15" thickBot="1" x14ac:dyDescent="0.35">
      <c r="A16" s="43">
        <f t="shared" si="1"/>
        <v>10</v>
      </c>
      <c r="B16" s="22" t="s">
        <v>14</v>
      </c>
      <c r="C16" s="24"/>
      <c r="D16" s="69">
        <v>1</v>
      </c>
      <c r="E16" s="22" t="s">
        <v>92</v>
      </c>
      <c r="F16" s="24">
        <v>32.768000000000001</v>
      </c>
      <c r="G16" s="24"/>
      <c r="H16" s="79">
        <f t="shared" si="0"/>
        <v>0.04</v>
      </c>
      <c r="I16" s="88" t="s">
        <v>93</v>
      </c>
      <c r="J16" s="13"/>
      <c r="K16" s="66"/>
      <c r="L16" s="66"/>
      <c r="M16" s="24" t="s">
        <v>107</v>
      </c>
      <c r="N16" s="66" t="s">
        <v>108</v>
      </c>
      <c r="O16" s="66"/>
      <c r="P16" s="24"/>
      <c r="Q16" s="42">
        <v>4</v>
      </c>
    </row>
    <row r="17" spans="1:27" s="4" customFormat="1" ht="16.5" thickBot="1" x14ac:dyDescent="0.35">
      <c r="A17" s="43">
        <f t="shared" si="1"/>
        <v>11</v>
      </c>
      <c r="B17" s="22" t="s">
        <v>14</v>
      </c>
      <c r="C17" s="22"/>
      <c r="D17" s="69">
        <v>1</v>
      </c>
      <c r="E17" s="22" t="s">
        <v>61</v>
      </c>
      <c r="F17" s="28" t="s">
        <v>60</v>
      </c>
      <c r="G17" s="22"/>
      <c r="H17" s="79">
        <f t="shared" si="0"/>
        <v>0.04</v>
      </c>
      <c r="I17" s="88" t="s">
        <v>64</v>
      </c>
      <c r="J17" s="13" t="s">
        <v>46</v>
      </c>
      <c r="K17" s="63" t="s">
        <v>110</v>
      </c>
      <c r="L17" s="63"/>
      <c r="M17" s="27" t="s">
        <v>63</v>
      </c>
      <c r="N17" s="52" t="s">
        <v>62</v>
      </c>
      <c r="O17" s="52"/>
      <c r="P17" s="22"/>
      <c r="Q17" s="42">
        <v>4</v>
      </c>
      <c r="Z17" s="7"/>
      <c r="AA17" s="7"/>
    </row>
    <row r="18" spans="1:27" customFormat="1" ht="15.75" thickBot="1" x14ac:dyDescent="0.3">
      <c r="A18" s="43">
        <f t="shared" si="1"/>
        <v>12</v>
      </c>
      <c r="B18" s="31" t="s">
        <v>14</v>
      </c>
      <c r="C18" s="31"/>
      <c r="D18" s="70">
        <v>2</v>
      </c>
      <c r="E18" s="31" t="s">
        <v>66</v>
      </c>
      <c r="F18" s="31" t="s">
        <v>65</v>
      </c>
      <c r="G18" s="32"/>
      <c r="H18" s="79">
        <f t="shared" si="0"/>
        <v>0.08</v>
      </c>
      <c r="I18" s="92" t="s">
        <v>65</v>
      </c>
      <c r="J18" s="31" t="s">
        <v>16</v>
      </c>
      <c r="K18" s="61" t="s">
        <v>99</v>
      </c>
      <c r="L18" s="61"/>
      <c r="M18" s="33" t="s">
        <v>106</v>
      </c>
      <c r="N18" s="36" t="s">
        <v>98</v>
      </c>
      <c r="O18" s="36"/>
      <c r="P18" s="33"/>
      <c r="Q18" s="42">
        <v>4</v>
      </c>
    </row>
    <row r="19" spans="1:27" customFormat="1" ht="45.75" thickBot="1" x14ac:dyDescent="0.3">
      <c r="A19" s="43"/>
      <c r="B19" s="31"/>
      <c r="C19" s="31"/>
      <c r="D19" s="70">
        <v>2</v>
      </c>
      <c r="E19" s="31"/>
      <c r="F19" s="31" t="s">
        <v>75</v>
      </c>
      <c r="G19" s="32"/>
      <c r="H19" s="79"/>
      <c r="I19" s="89" t="s">
        <v>129</v>
      </c>
      <c r="J19" s="33"/>
      <c r="K19" s="82" t="s">
        <v>127</v>
      </c>
      <c r="L19" s="82"/>
      <c r="M19" s="31" t="s">
        <v>128</v>
      </c>
      <c r="N19" s="82" t="s">
        <v>127</v>
      </c>
      <c r="O19" s="82"/>
      <c r="P19" s="33"/>
      <c r="Q19" s="42"/>
    </row>
    <row r="20" spans="1:27" customFormat="1" ht="30.75" thickBot="1" x14ac:dyDescent="0.3">
      <c r="A20" s="43" t="e">
        <f>#REF!+1</f>
        <v>#REF!</v>
      </c>
      <c r="B20" s="31" t="s">
        <v>14</v>
      </c>
      <c r="C20" s="31"/>
      <c r="D20" s="70">
        <v>2</v>
      </c>
      <c r="E20" s="31"/>
      <c r="F20" s="31" t="s">
        <v>76</v>
      </c>
      <c r="G20" s="32" t="s">
        <v>80</v>
      </c>
      <c r="H20" s="79"/>
      <c r="I20" s="93" t="s">
        <v>77</v>
      </c>
      <c r="J20" s="31" t="s">
        <v>74</v>
      </c>
      <c r="K20" s="60">
        <v>93442010</v>
      </c>
      <c r="L20" s="60"/>
      <c r="M20" s="31" t="s">
        <v>78</v>
      </c>
      <c r="N20" s="57" t="s">
        <v>79</v>
      </c>
      <c r="O20" s="57"/>
      <c r="P20" s="33"/>
      <c r="Q20" s="42">
        <v>4</v>
      </c>
    </row>
    <row r="21" spans="1:27" customFormat="1" ht="15.75" thickBot="1" x14ac:dyDescent="0.3">
      <c r="A21" s="43" t="e">
        <f t="shared" si="1"/>
        <v>#REF!</v>
      </c>
      <c r="B21" s="31" t="s">
        <v>14</v>
      </c>
      <c r="C21" s="31"/>
      <c r="D21" s="70">
        <v>1</v>
      </c>
      <c r="E21" s="31"/>
      <c r="F21" s="31" t="s">
        <v>84</v>
      </c>
      <c r="G21" s="32" t="s">
        <v>82</v>
      </c>
      <c r="H21" s="79"/>
      <c r="I21" s="93" t="s">
        <v>85</v>
      </c>
      <c r="J21" s="31" t="s">
        <v>86</v>
      </c>
      <c r="K21" s="60" t="s">
        <v>83</v>
      </c>
      <c r="L21" s="60"/>
      <c r="M21" s="31"/>
      <c r="N21" s="57" t="s">
        <v>82</v>
      </c>
      <c r="O21" s="57"/>
      <c r="P21" s="33"/>
      <c r="Q21" s="42">
        <v>4</v>
      </c>
    </row>
    <row r="22" spans="1:27" customFormat="1" ht="15.75" thickBot="1" x14ac:dyDescent="0.3">
      <c r="A22" s="43" t="e">
        <f t="shared" si="1"/>
        <v>#REF!</v>
      </c>
      <c r="B22" s="44" t="s">
        <v>14</v>
      </c>
      <c r="C22" s="44"/>
      <c r="D22" s="71">
        <v>1</v>
      </c>
      <c r="E22" s="44"/>
      <c r="F22" s="44" t="s">
        <v>81</v>
      </c>
      <c r="G22" s="49" t="s">
        <v>87</v>
      </c>
      <c r="H22" s="79"/>
      <c r="I22" s="94" t="s">
        <v>88</v>
      </c>
      <c r="J22" s="44" t="s">
        <v>86</v>
      </c>
      <c r="K22" s="65" t="s">
        <v>87</v>
      </c>
      <c r="L22" s="65"/>
      <c r="M22" s="44"/>
      <c r="N22" s="58"/>
      <c r="O22" s="58"/>
      <c r="P22" s="50"/>
      <c r="Q22" s="42">
        <v>4</v>
      </c>
    </row>
    <row r="23" spans="1:27" customFormat="1" ht="15" x14ac:dyDescent="0.25">
      <c r="A23" s="37"/>
      <c r="B23" s="15"/>
      <c r="C23" s="15"/>
      <c r="D23" s="76"/>
      <c r="E23" s="15"/>
      <c r="F23" s="15"/>
      <c r="G23" s="34"/>
      <c r="H23" s="34"/>
      <c r="I23" s="95"/>
      <c r="K23" s="15"/>
      <c r="L23" s="15"/>
      <c r="N23" s="15"/>
      <c r="O23" s="15"/>
      <c r="Q23" s="35"/>
      <c r="R23" s="35"/>
    </row>
    <row r="24" spans="1:27" customFormat="1" ht="15" x14ac:dyDescent="0.25">
      <c r="A24" s="37"/>
      <c r="B24" s="15"/>
      <c r="C24" s="15"/>
      <c r="D24" s="76">
        <f>SUM(D5:D18)</f>
        <v>19</v>
      </c>
      <c r="E24" s="15"/>
      <c r="F24" s="15"/>
      <c r="G24" s="34"/>
      <c r="H24" s="80">
        <f>SUM(H5:H23)</f>
        <v>0.77000000000000013</v>
      </c>
      <c r="I24" s="89"/>
      <c r="J24" s="36"/>
      <c r="K24" s="59"/>
      <c r="L24" s="59"/>
      <c r="M24" s="35"/>
      <c r="N24" s="15"/>
      <c r="O24" s="15"/>
      <c r="P24" s="36"/>
      <c r="Q24" s="35"/>
      <c r="R24" s="35"/>
    </row>
    <row r="25" spans="1:27" ht="21" x14ac:dyDescent="0.35">
      <c r="A25" s="29"/>
      <c r="B25" s="30"/>
      <c r="C25" s="30"/>
      <c r="D25" s="77"/>
      <c r="E25" s="30"/>
      <c r="F25" s="30"/>
      <c r="G25" s="30"/>
      <c r="H25" s="30"/>
      <c r="I25" s="96"/>
    </row>
    <row r="28" spans="1:27" ht="15" x14ac:dyDescent="0.25">
      <c r="H28" s="19" t="s">
        <v>99</v>
      </c>
      <c r="I28" s="97" t="s">
        <v>98</v>
      </c>
      <c r="J28" s="19" t="s">
        <v>111</v>
      </c>
    </row>
    <row r="29" spans="1:27" ht="15" x14ac:dyDescent="0.25">
      <c r="F29" s="24" t="s">
        <v>123</v>
      </c>
      <c r="K29" s="19">
        <v>0.95</v>
      </c>
      <c r="M29" s="19">
        <f t="shared" ref="M29:M42" si="2">K29 *1.15</f>
        <v>1.0924999999999998</v>
      </c>
      <c r="N29" s="19">
        <v>11016</v>
      </c>
      <c r="O29" s="19">
        <f>K29 *N29</f>
        <v>10465.199999999999</v>
      </c>
      <c r="P29" s="19">
        <f>M29 *N29</f>
        <v>12034.979999999998</v>
      </c>
    </row>
    <row r="30" spans="1:27" ht="15.75" x14ac:dyDescent="0.25">
      <c r="A30" s="19"/>
      <c r="E30" s="20"/>
      <c r="F30" s="19" t="s">
        <v>119</v>
      </c>
      <c r="K30" s="19">
        <v>1.37</v>
      </c>
      <c r="M30" s="19">
        <f t="shared" si="2"/>
        <v>1.5754999999999999</v>
      </c>
      <c r="N30" s="19">
        <v>11016</v>
      </c>
      <c r="O30" s="19">
        <f t="shared" ref="O30:O41" si="3">K30 *N30</f>
        <v>15091.920000000002</v>
      </c>
      <c r="P30" s="19">
        <f t="shared" ref="P30:P41" si="4">M30 *N30</f>
        <v>17355.707999999999</v>
      </c>
      <c r="Q30" s="19" t="s">
        <v>124</v>
      </c>
    </row>
    <row r="31" spans="1:27" ht="15.75" x14ac:dyDescent="0.25">
      <c r="A31" s="19"/>
      <c r="E31" s="20"/>
      <c r="F31" s="19" t="s">
        <v>112</v>
      </c>
      <c r="H31" s="19">
        <v>0.27</v>
      </c>
      <c r="K31" s="19">
        <f>H31 *2</f>
        <v>0.54</v>
      </c>
      <c r="M31" s="19">
        <f t="shared" si="2"/>
        <v>0.621</v>
      </c>
      <c r="N31" s="19">
        <v>23100</v>
      </c>
      <c r="O31" s="19">
        <f t="shared" si="3"/>
        <v>12474</v>
      </c>
      <c r="P31" s="19">
        <f t="shared" si="4"/>
        <v>14345.1</v>
      </c>
      <c r="Q31" s="81" t="s">
        <v>126</v>
      </c>
    </row>
    <row r="32" spans="1:27" ht="15.75" x14ac:dyDescent="0.25">
      <c r="A32" s="19"/>
      <c r="E32" s="20"/>
      <c r="F32" s="19" t="s">
        <v>60</v>
      </c>
      <c r="K32" s="19">
        <v>0.27</v>
      </c>
      <c r="M32" s="19">
        <f t="shared" si="2"/>
        <v>0.3105</v>
      </c>
      <c r="N32" s="19">
        <v>12000</v>
      </c>
      <c r="O32" s="19">
        <f t="shared" si="3"/>
        <v>3240</v>
      </c>
      <c r="P32" s="19">
        <f t="shared" si="4"/>
        <v>3726</v>
      </c>
      <c r="Q32" s="19" t="s">
        <v>125</v>
      </c>
    </row>
    <row r="33" spans="3:17" ht="15" x14ac:dyDescent="0.25">
      <c r="F33" s="19" t="s">
        <v>116</v>
      </c>
      <c r="K33" s="19">
        <v>0.14000000000000001</v>
      </c>
      <c r="M33" s="19">
        <f t="shared" si="2"/>
        <v>0.161</v>
      </c>
      <c r="N33" s="19">
        <v>11016</v>
      </c>
      <c r="O33" s="19">
        <f t="shared" si="3"/>
        <v>1542.2400000000002</v>
      </c>
      <c r="P33" s="19">
        <f t="shared" si="4"/>
        <v>1773.576</v>
      </c>
      <c r="Q33" s="19" t="s">
        <v>125</v>
      </c>
    </row>
    <row r="34" spans="3:17" ht="15" x14ac:dyDescent="0.25">
      <c r="F34" s="19" t="s">
        <v>114</v>
      </c>
      <c r="K34" s="19">
        <v>0.375</v>
      </c>
      <c r="M34" s="19">
        <f t="shared" si="2"/>
        <v>0.43124999999999997</v>
      </c>
      <c r="N34" s="19">
        <v>12000</v>
      </c>
      <c r="O34" s="19">
        <f t="shared" si="3"/>
        <v>4500</v>
      </c>
      <c r="P34" s="19">
        <f t="shared" si="4"/>
        <v>5175</v>
      </c>
      <c r="Q34" s="19" t="s">
        <v>125</v>
      </c>
    </row>
    <row r="35" spans="3:17" ht="15" x14ac:dyDescent="0.25">
      <c r="F35" s="19" t="s">
        <v>138</v>
      </c>
      <c r="K35" s="19">
        <v>0.13</v>
      </c>
      <c r="M35" s="19">
        <f t="shared" si="2"/>
        <v>0.14949999999999999</v>
      </c>
      <c r="N35" s="131">
        <v>10000</v>
      </c>
      <c r="O35" s="19">
        <f t="shared" si="3"/>
        <v>1300</v>
      </c>
      <c r="P35" s="19">
        <f t="shared" si="4"/>
        <v>1495</v>
      </c>
    </row>
    <row r="36" spans="3:17" ht="15" x14ac:dyDescent="0.25">
      <c r="F36" s="19" t="s">
        <v>113</v>
      </c>
      <c r="H36" s="19">
        <f>7.2/1000</f>
        <v>7.1999999999999998E-3</v>
      </c>
      <c r="K36" s="19">
        <f>H36 * 2</f>
        <v>1.44E-2</v>
      </c>
      <c r="M36" s="19">
        <f t="shared" si="2"/>
        <v>1.6559999999999998E-2</v>
      </c>
      <c r="N36" s="19">
        <v>23000</v>
      </c>
      <c r="O36" s="19">
        <f t="shared" si="3"/>
        <v>331.2</v>
      </c>
      <c r="P36" s="19">
        <f t="shared" si="4"/>
        <v>380.87999999999994</v>
      </c>
      <c r="Q36" s="81" t="s">
        <v>126</v>
      </c>
    </row>
    <row r="37" spans="3:17" ht="15" x14ac:dyDescent="0.25">
      <c r="F37" s="19" t="s">
        <v>120</v>
      </c>
      <c r="K37" s="19">
        <v>0.22</v>
      </c>
      <c r="M37" s="19">
        <f t="shared" si="2"/>
        <v>0.253</v>
      </c>
      <c r="N37" s="19">
        <v>12000</v>
      </c>
      <c r="O37" s="19">
        <f t="shared" si="3"/>
        <v>2640</v>
      </c>
      <c r="P37" s="19">
        <f t="shared" si="4"/>
        <v>3036</v>
      </c>
      <c r="Q37" s="81" t="s">
        <v>126</v>
      </c>
    </row>
    <row r="38" spans="3:17" ht="15" x14ac:dyDescent="0.25">
      <c r="F38" s="19" t="s">
        <v>121</v>
      </c>
      <c r="K38" s="19">
        <v>3.9199999999999999E-3</v>
      </c>
      <c r="M38" s="19">
        <f t="shared" si="2"/>
        <v>4.5079999999999999E-3</v>
      </c>
      <c r="N38" s="19">
        <v>12000</v>
      </c>
      <c r="O38" s="19">
        <f t="shared" si="3"/>
        <v>47.04</v>
      </c>
      <c r="P38" s="19">
        <f t="shared" si="4"/>
        <v>54.095999999999997</v>
      </c>
      <c r="Q38" s="81" t="s">
        <v>126</v>
      </c>
    </row>
    <row r="39" spans="3:17" ht="15" x14ac:dyDescent="0.25">
      <c r="F39" s="19" t="s">
        <v>122</v>
      </c>
      <c r="H39" s="19">
        <f>1.96/1000</f>
        <v>1.9599999999999999E-3</v>
      </c>
      <c r="K39" s="19">
        <f>H39*2</f>
        <v>3.9199999999999999E-3</v>
      </c>
      <c r="M39" s="19">
        <f t="shared" si="2"/>
        <v>4.5079999999999999E-3</v>
      </c>
      <c r="N39" s="19">
        <v>12000</v>
      </c>
      <c r="O39" s="19">
        <f t="shared" si="3"/>
        <v>47.04</v>
      </c>
      <c r="P39" s="19">
        <f t="shared" si="4"/>
        <v>54.095999999999997</v>
      </c>
      <c r="Q39" s="81" t="s">
        <v>126</v>
      </c>
    </row>
    <row r="40" spans="3:17" ht="15" x14ac:dyDescent="0.25">
      <c r="F40" s="19" t="s">
        <v>115</v>
      </c>
      <c r="I40" s="98"/>
      <c r="K40" s="19">
        <v>1</v>
      </c>
      <c r="M40" s="19">
        <f t="shared" si="2"/>
        <v>1.1499999999999999</v>
      </c>
      <c r="N40" s="19">
        <v>11016</v>
      </c>
      <c r="O40" s="19">
        <f t="shared" si="3"/>
        <v>11016</v>
      </c>
      <c r="P40" s="19">
        <f t="shared" si="4"/>
        <v>12668.4</v>
      </c>
      <c r="Q40" s="81" t="s">
        <v>126</v>
      </c>
    </row>
    <row r="41" spans="3:17" ht="15" x14ac:dyDescent="0.25">
      <c r="F41" s="19" t="s">
        <v>117</v>
      </c>
      <c r="K41" s="19">
        <v>0.75</v>
      </c>
      <c r="M41" s="19">
        <f t="shared" si="2"/>
        <v>0.86249999999999993</v>
      </c>
      <c r="N41" s="19">
        <v>11016</v>
      </c>
      <c r="O41" s="19">
        <f t="shared" si="3"/>
        <v>8262</v>
      </c>
      <c r="P41" s="19">
        <f t="shared" si="4"/>
        <v>9501.2999999999993</v>
      </c>
    </row>
    <row r="42" spans="3:17" ht="15" x14ac:dyDescent="0.25">
      <c r="F42" s="19" t="s">
        <v>116</v>
      </c>
      <c r="K42" s="19">
        <v>0.15</v>
      </c>
      <c r="M42" s="19">
        <f t="shared" si="2"/>
        <v>0.17249999999999999</v>
      </c>
    </row>
    <row r="43" spans="3:17" ht="15" x14ac:dyDescent="0.25">
      <c r="F43" s="19" t="s">
        <v>118</v>
      </c>
      <c r="K43" s="19">
        <f>SUM(K29:K42)</f>
        <v>5.9172400000000005</v>
      </c>
      <c r="M43" s="19">
        <f>SUM(M29:M42)</f>
        <v>6.8048260000000003</v>
      </c>
      <c r="N43" s="19">
        <f>M43-K43</f>
        <v>0.88758599999999976</v>
      </c>
      <c r="O43" s="19">
        <f>SUM(O29:O42)</f>
        <v>70956.639999999999</v>
      </c>
      <c r="P43" s="19">
        <f>SUM(P29:P42)</f>
        <v>81600.135999999984</v>
      </c>
    </row>
    <row r="44" spans="3:17" ht="15" x14ac:dyDescent="0.25">
      <c r="G44" s="19" t="s">
        <v>103</v>
      </c>
    </row>
    <row r="45" spans="3:17" ht="15" x14ac:dyDescent="0.25">
      <c r="G45" s="19" t="s">
        <v>101</v>
      </c>
    </row>
    <row r="46" spans="3:17" ht="15" x14ac:dyDescent="0.25">
      <c r="C46" s="19" t="s">
        <v>104</v>
      </c>
      <c r="P46" s="19">
        <v>81600.135999999999</v>
      </c>
    </row>
    <row r="47" spans="3:17" ht="15.75" thickBot="1" x14ac:dyDescent="0.3">
      <c r="C47" s="19" t="s">
        <v>100</v>
      </c>
    </row>
    <row r="48" spans="3:17" ht="15.75" thickBot="1" x14ac:dyDescent="0.3">
      <c r="C48" s="19" t="s">
        <v>102</v>
      </c>
      <c r="E48" s="108" t="s">
        <v>135</v>
      </c>
      <c r="F48" s="109" t="s">
        <v>130</v>
      </c>
      <c r="G48" s="109"/>
      <c r="H48" s="109" t="s">
        <v>131</v>
      </c>
      <c r="I48" s="110" t="s">
        <v>132</v>
      </c>
      <c r="J48" s="111" t="s">
        <v>133</v>
      </c>
    </row>
    <row r="49" spans="5:15" ht="15" x14ac:dyDescent="0.25">
      <c r="E49" s="105">
        <v>1</v>
      </c>
      <c r="F49" s="106" t="s">
        <v>119</v>
      </c>
      <c r="G49" s="106"/>
      <c r="H49" s="106">
        <v>1.5754999999999999</v>
      </c>
      <c r="I49" s="106">
        <v>11016</v>
      </c>
      <c r="J49" s="107">
        <f>H49 *I49</f>
        <v>17355.707999999999</v>
      </c>
    </row>
    <row r="50" spans="5:15" ht="15" x14ac:dyDescent="0.25">
      <c r="E50" s="99">
        <v>2</v>
      </c>
      <c r="F50" s="24" t="s">
        <v>112</v>
      </c>
      <c r="G50" s="24"/>
      <c r="H50" s="24">
        <v>0.621</v>
      </c>
      <c r="I50" s="24">
        <v>23100</v>
      </c>
      <c r="J50" s="100">
        <f t="shared" ref="J50:J57" si="5">H50 *I50</f>
        <v>14345.1</v>
      </c>
    </row>
    <row r="51" spans="5:15" ht="15" x14ac:dyDescent="0.25">
      <c r="E51" s="99">
        <v>3</v>
      </c>
      <c r="F51" s="24" t="s">
        <v>60</v>
      </c>
      <c r="G51" s="24"/>
      <c r="H51" s="24">
        <v>0.3105</v>
      </c>
      <c r="I51" s="24">
        <v>12000</v>
      </c>
      <c r="J51" s="100">
        <f t="shared" si="5"/>
        <v>3726</v>
      </c>
    </row>
    <row r="52" spans="5:15" ht="15" x14ac:dyDescent="0.25">
      <c r="E52" s="99">
        <v>4</v>
      </c>
      <c r="F52" s="24" t="s">
        <v>116</v>
      </c>
      <c r="G52" s="24"/>
      <c r="H52" s="24">
        <v>0.161</v>
      </c>
      <c r="I52" s="24">
        <v>11016</v>
      </c>
      <c r="J52" s="100">
        <f t="shared" si="5"/>
        <v>1773.576</v>
      </c>
    </row>
    <row r="53" spans="5:15" ht="15" x14ac:dyDescent="0.25">
      <c r="E53" s="99">
        <v>5</v>
      </c>
      <c r="F53" s="24" t="s">
        <v>114</v>
      </c>
      <c r="G53" s="24"/>
      <c r="H53" s="24">
        <v>0.43124999999999997</v>
      </c>
      <c r="I53" s="24">
        <v>12000</v>
      </c>
      <c r="J53" s="100">
        <f t="shared" si="5"/>
        <v>5175</v>
      </c>
    </row>
    <row r="54" spans="5:15" ht="15" x14ac:dyDescent="0.25">
      <c r="E54" s="99">
        <v>6</v>
      </c>
      <c r="F54" s="24" t="s">
        <v>113</v>
      </c>
      <c r="G54" s="24"/>
      <c r="H54" s="24">
        <v>1.6559999999999998E-2</v>
      </c>
      <c r="I54" s="24">
        <v>23000</v>
      </c>
      <c r="J54" s="100">
        <f t="shared" si="5"/>
        <v>380.87999999999994</v>
      </c>
      <c r="M54" s="19">
        <v>45900.455999999998</v>
      </c>
    </row>
    <row r="55" spans="5:15" ht="15" x14ac:dyDescent="0.25">
      <c r="E55" s="99">
        <v>7</v>
      </c>
      <c r="F55" s="24" t="s">
        <v>120</v>
      </c>
      <c r="G55" s="24"/>
      <c r="H55" s="24">
        <v>0.253</v>
      </c>
      <c r="I55" s="24">
        <v>12000</v>
      </c>
      <c r="J55" s="100">
        <f t="shared" si="5"/>
        <v>3036</v>
      </c>
    </row>
    <row r="56" spans="5:15" ht="15" x14ac:dyDescent="0.25">
      <c r="E56" s="99">
        <v>8</v>
      </c>
      <c r="F56" s="24" t="s">
        <v>121</v>
      </c>
      <c r="G56" s="24"/>
      <c r="H56" s="24">
        <v>4.5079999999999999E-3</v>
      </c>
      <c r="I56" s="24">
        <v>12000</v>
      </c>
      <c r="J56" s="100">
        <f t="shared" si="5"/>
        <v>54.095999999999997</v>
      </c>
    </row>
    <row r="57" spans="5:15" ht="15" x14ac:dyDescent="0.25">
      <c r="E57" s="99">
        <v>9</v>
      </c>
      <c r="F57" s="24" t="s">
        <v>122</v>
      </c>
      <c r="G57" s="24"/>
      <c r="H57" s="24">
        <v>4.5079999999999999E-3</v>
      </c>
      <c r="I57" s="24">
        <v>12000</v>
      </c>
      <c r="J57" s="100">
        <f t="shared" si="5"/>
        <v>54.095999999999997</v>
      </c>
    </row>
    <row r="58" spans="5:15" ht="15" x14ac:dyDescent="0.25">
      <c r="E58" s="99"/>
      <c r="F58" s="24"/>
      <c r="G58" s="24"/>
      <c r="H58" s="24"/>
      <c r="I58" s="88"/>
      <c r="J58" s="100"/>
    </row>
    <row r="59" spans="5:15" ht="15.75" thickBot="1" x14ac:dyDescent="0.3">
      <c r="E59" s="101"/>
      <c r="F59" s="102" t="s">
        <v>134</v>
      </c>
      <c r="G59" s="102"/>
      <c r="H59" s="102">
        <f>SUM(H49:H58)</f>
        <v>3.3778259999999998</v>
      </c>
      <c r="I59" s="103"/>
      <c r="J59" s="104">
        <f>SUM(J49:J58)</f>
        <v>45900.455999999991</v>
      </c>
    </row>
    <row r="64" spans="5:15" ht="15" x14ac:dyDescent="0.25">
      <c r="E64" s="24" t="s">
        <v>123</v>
      </c>
      <c r="H64" s="97"/>
      <c r="I64" s="19"/>
      <c r="J64" s="19">
        <v>0.95</v>
      </c>
      <c r="K64" s="19">
        <f t="shared" ref="K64:K79" si="6">J64 *1.15</f>
        <v>1.0924999999999998</v>
      </c>
      <c r="M64" s="19">
        <v>11016</v>
      </c>
      <c r="N64" s="19">
        <f>J64 *M64</f>
        <v>10465.199999999999</v>
      </c>
      <c r="O64" s="19">
        <f>K64 *M64</f>
        <v>12034.979999999998</v>
      </c>
    </row>
    <row r="65" spans="5:17" ht="15" x14ac:dyDescent="0.25">
      <c r="E65" s="19" t="s">
        <v>119</v>
      </c>
      <c r="H65" s="97"/>
      <c r="I65" s="19"/>
      <c r="J65" s="19">
        <v>1.37</v>
      </c>
      <c r="K65" s="19">
        <f t="shared" si="6"/>
        <v>1.5754999999999999</v>
      </c>
      <c r="L65" s="19">
        <v>0</v>
      </c>
      <c r="M65" s="19">
        <v>11016</v>
      </c>
      <c r="N65" s="19">
        <f t="shared" ref="N65:N76" si="7">J65 *M65</f>
        <v>15091.920000000002</v>
      </c>
      <c r="O65" s="19">
        <f t="shared" ref="O65:O76" si="8">K65 *M65</f>
        <v>17355.707999999999</v>
      </c>
    </row>
    <row r="66" spans="5:17" ht="15" x14ac:dyDescent="0.25">
      <c r="E66" s="19" t="s">
        <v>112</v>
      </c>
      <c r="G66" s="19">
        <v>0.27</v>
      </c>
      <c r="H66" s="97"/>
      <c r="I66" s="19"/>
      <c r="J66" s="19">
        <f>G66 *2</f>
        <v>0.54</v>
      </c>
      <c r="K66" s="19">
        <f t="shared" si="6"/>
        <v>0.621</v>
      </c>
      <c r="L66" s="19">
        <v>0.621</v>
      </c>
      <c r="M66" s="19">
        <v>23100</v>
      </c>
      <c r="N66" s="19">
        <f t="shared" si="7"/>
        <v>12474</v>
      </c>
      <c r="O66" s="19">
        <f t="shared" si="8"/>
        <v>14345.1</v>
      </c>
    </row>
    <row r="67" spans="5:17" ht="15" x14ac:dyDescent="0.25">
      <c r="E67" s="19" t="s">
        <v>60</v>
      </c>
      <c r="H67" s="97"/>
      <c r="I67" s="19"/>
      <c r="J67" s="19">
        <v>0.27</v>
      </c>
      <c r="K67" s="19">
        <f t="shared" si="6"/>
        <v>0.3105</v>
      </c>
      <c r="L67" s="19">
        <v>0.3105</v>
      </c>
      <c r="M67" s="19">
        <v>12000</v>
      </c>
      <c r="N67" s="19">
        <f t="shared" si="7"/>
        <v>3240</v>
      </c>
      <c r="O67" s="19">
        <f t="shared" si="8"/>
        <v>3726</v>
      </c>
    </row>
    <row r="68" spans="5:17" ht="15" x14ac:dyDescent="0.25">
      <c r="E68" s="19" t="s">
        <v>116</v>
      </c>
      <c r="H68" s="97"/>
      <c r="I68" s="19"/>
      <c r="J68" s="19">
        <v>0.14000000000000001</v>
      </c>
      <c r="K68" s="19">
        <f t="shared" si="6"/>
        <v>0.161</v>
      </c>
      <c r="L68" s="19">
        <v>0.161</v>
      </c>
      <c r="M68" s="19">
        <v>11016</v>
      </c>
      <c r="N68" s="19">
        <f t="shared" si="7"/>
        <v>1542.2400000000002</v>
      </c>
      <c r="O68" s="19">
        <f t="shared" si="8"/>
        <v>1773.576</v>
      </c>
    </row>
    <row r="69" spans="5:17" ht="15" x14ac:dyDescent="0.25">
      <c r="E69" s="19" t="s">
        <v>114</v>
      </c>
      <c r="H69" s="97"/>
      <c r="I69" s="19"/>
      <c r="J69" s="19">
        <v>0.375</v>
      </c>
      <c r="K69" s="19">
        <f t="shared" si="6"/>
        <v>0.43124999999999997</v>
      </c>
      <c r="L69" s="19">
        <v>0.43124999999999997</v>
      </c>
      <c r="M69" s="19">
        <v>12000</v>
      </c>
      <c r="N69" s="19">
        <f t="shared" si="7"/>
        <v>4500</v>
      </c>
      <c r="O69" s="19">
        <f t="shared" si="8"/>
        <v>5175</v>
      </c>
    </row>
    <row r="70" spans="5:17" ht="15" x14ac:dyDescent="0.25">
      <c r="E70" s="19" t="s">
        <v>138</v>
      </c>
      <c r="H70" s="97"/>
      <c r="I70" s="19"/>
      <c r="J70" s="19">
        <v>0.13</v>
      </c>
      <c r="K70" s="19">
        <f t="shared" si="6"/>
        <v>0.14949999999999999</v>
      </c>
      <c r="L70" s="19">
        <v>0.14949999999999999</v>
      </c>
      <c r="M70" s="131">
        <v>10000</v>
      </c>
      <c r="N70" s="19">
        <f t="shared" si="7"/>
        <v>1300</v>
      </c>
      <c r="O70" s="19">
        <f t="shared" si="8"/>
        <v>1495</v>
      </c>
    </row>
    <row r="71" spans="5:17" ht="15" x14ac:dyDescent="0.25">
      <c r="E71" s="19" t="s">
        <v>113</v>
      </c>
      <c r="G71" s="19">
        <f>7.2/1000</f>
        <v>7.1999999999999998E-3</v>
      </c>
      <c r="H71" s="97"/>
      <c r="I71" s="19">
        <f>11.2/1000</f>
        <v>1.12E-2</v>
      </c>
      <c r="J71" s="19">
        <v>1.12E-2</v>
      </c>
      <c r="K71" s="19">
        <f t="shared" si="6"/>
        <v>1.2879999999999999E-2</v>
      </c>
      <c r="L71" s="19">
        <v>1.2879999999999999E-2</v>
      </c>
      <c r="M71" s="19">
        <v>22000</v>
      </c>
      <c r="N71" s="19">
        <f t="shared" si="7"/>
        <v>246.4</v>
      </c>
      <c r="O71" s="19">
        <f t="shared" si="8"/>
        <v>283.35999999999996</v>
      </c>
      <c r="Q71" s="19">
        <v>1.2879999999999999E-2</v>
      </c>
    </row>
    <row r="72" spans="5:17" ht="15" x14ac:dyDescent="0.25">
      <c r="E72" s="19" t="s">
        <v>120</v>
      </c>
      <c r="H72" s="97"/>
      <c r="I72" s="19"/>
      <c r="J72" s="19">
        <v>0.22</v>
      </c>
      <c r="K72" s="19">
        <f t="shared" si="6"/>
        <v>0.253</v>
      </c>
      <c r="L72" s="19">
        <v>0</v>
      </c>
      <c r="M72" s="19">
        <v>12000</v>
      </c>
      <c r="N72" s="19">
        <f t="shared" si="7"/>
        <v>2640</v>
      </c>
      <c r="O72" s="19">
        <f t="shared" si="8"/>
        <v>3036</v>
      </c>
    </row>
    <row r="73" spans="5:17" ht="15" x14ac:dyDescent="0.25">
      <c r="E73" s="19" t="s">
        <v>121</v>
      </c>
      <c r="H73" s="97"/>
      <c r="I73" s="19"/>
      <c r="J73" s="19">
        <v>3.9199999999999999E-3</v>
      </c>
      <c r="K73" s="19">
        <f t="shared" si="6"/>
        <v>4.5079999999999999E-3</v>
      </c>
      <c r="L73" s="19">
        <v>4.5079999999999999E-3</v>
      </c>
      <c r="M73" s="19">
        <v>12000</v>
      </c>
      <c r="N73" s="19">
        <f t="shared" si="7"/>
        <v>47.04</v>
      </c>
      <c r="O73" s="19">
        <f t="shared" si="8"/>
        <v>54.095999999999997</v>
      </c>
    </row>
    <row r="74" spans="5:17" ht="15" x14ac:dyDescent="0.25">
      <c r="E74" s="19" t="s">
        <v>122</v>
      </c>
      <c r="G74" s="19">
        <f>1.96/1000</f>
        <v>1.9599999999999999E-3</v>
      </c>
      <c r="H74" s="97"/>
      <c r="I74" s="19">
        <f>4.5/1000</f>
        <v>4.4999999999999997E-3</v>
      </c>
      <c r="J74" s="19">
        <v>4.4999999999999997E-3</v>
      </c>
      <c r="K74" s="19">
        <f t="shared" si="6"/>
        <v>5.174999999999999E-3</v>
      </c>
      <c r="L74" s="19">
        <v>5.174999999999999E-3</v>
      </c>
      <c r="M74" s="19">
        <v>11000</v>
      </c>
      <c r="N74" s="19">
        <f t="shared" si="7"/>
        <v>49.499999999999993</v>
      </c>
      <c r="O74" s="19">
        <f t="shared" si="8"/>
        <v>56.92499999999999</v>
      </c>
      <c r="Q74" s="19">
        <v>5.174999999999999E-3</v>
      </c>
    </row>
    <row r="75" spans="5:17" ht="15" x14ac:dyDescent="0.25">
      <c r="E75" s="19" t="s">
        <v>115</v>
      </c>
      <c r="H75" s="98"/>
      <c r="I75" s="19"/>
      <c r="J75" s="19">
        <v>1</v>
      </c>
      <c r="K75" s="19">
        <f t="shared" si="6"/>
        <v>1.1499999999999999</v>
      </c>
      <c r="L75" s="19">
        <v>1.1499999999999999</v>
      </c>
      <c r="M75" s="19">
        <v>11016</v>
      </c>
      <c r="N75" s="19">
        <f t="shared" si="7"/>
        <v>11016</v>
      </c>
      <c r="O75" s="19">
        <f t="shared" si="8"/>
        <v>12668.4</v>
      </c>
    </row>
    <row r="76" spans="5:17" ht="15" x14ac:dyDescent="0.25">
      <c r="E76" s="19" t="s">
        <v>117</v>
      </c>
      <c r="H76" s="97"/>
      <c r="I76" s="19"/>
      <c r="J76" s="19">
        <v>0.75</v>
      </c>
      <c r="K76" s="19">
        <f t="shared" si="6"/>
        <v>0.86249999999999993</v>
      </c>
      <c r="L76" s="19">
        <v>0</v>
      </c>
      <c r="M76" s="19">
        <v>11016</v>
      </c>
      <c r="N76" s="19">
        <f t="shared" si="7"/>
        <v>8262</v>
      </c>
      <c r="O76" s="19">
        <f t="shared" si="8"/>
        <v>9501.2999999999993</v>
      </c>
    </row>
    <row r="77" spans="5:17" ht="15" x14ac:dyDescent="0.25">
      <c r="E77" s="24" t="s">
        <v>55</v>
      </c>
      <c r="H77" s="97"/>
      <c r="I77" s="19"/>
      <c r="J77" s="19">
        <v>0.56999999999999995</v>
      </c>
      <c r="K77" s="19">
        <f t="shared" si="6"/>
        <v>0.65549999999999986</v>
      </c>
      <c r="L77" s="19">
        <v>0.65549999999999986</v>
      </c>
    </row>
    <row r="78" spans="5:17" ht="15" x14ac:dyDescent="0.25">
      <c r="E78" s="52" t="s">
        <v>54</v>
      </c>
      <c r="H78" s="97"/>
      <c r="I78" s="19"/>
      <c r="J78" s="19">
        <v>0.35</v>
      </c>
      <c r="K78" s="19">
        <f t="shared" si="6"/>
        <v>0.40249999999999997</v>
      </c>
      <c r="L78" s="19">
        <v>0.40249999999999997</v>
      </c>
    </row>
    <row r="79" spans="5:17" ht="15" x14ac:dyDescent="0.25">
      <c r="E79" s="24">
        <v>32.768000000000001</v>
      </c>
      <c r="J79" s="19">
        <v>0.3</v>
      </c>
      <c r="K79" s="19">
        <f t="shared" si="6"/>
        <v>0.34499999999999997</v>
      </c>
      <c r="L79" s="19">
        <v>0.34499999999999997</v>
      </c>
    </row>
    <row r="81" spans="4:15" ht="15" x14ac:dyDescent="0.25">
      <c r="E81" s="19" t="s">
        <v>118</v>
      </c>
      <c r="J81" s="19">
        <f>SUM(J67:J80)</f>
        <v>4.1246200000000002</v>
      </c>
      <c r="K81" s="19">
        <f>SUM(K67:K80)</f>
        <v>4.7433129999999997</v>
      </c>
      <c r="L81" s="19">
        <f>SUM(L67:L80)</f>
        <v>3.6278129999999997</v>
      </c>
      <c r="M81" s="19">
        <f>K81-J81</f>
        <v>0.61869299999999949</v>
      </c>
      <c r="N81" s="19">
        <f>SUM(N67:N80)</f>
        <v>32843.18</v>
      </c>
      <c r="O81" s="19">
        <f>SUM(O67:O80)</f>
        <v>37769.656999999999</v>
      </c>
    </row>
    <row r="82" spans="4:15" ht="30" x14ac:dyDescent="0.25">
      <c r="D82" s="24" t="s">
        <v>135</v>
      </c>
      <c r="F82" s="24"/>
      <c r="G82" s="24" t="s">
        <v>131</v>
      </c>
      <c r="H82" s="88" t="s">
        <v>132</v>
      </c>
      <c r="I82" s="24" t="s">
        <v>133</v>
      </c>
    </row>
    <row r="83" spans="4:15" ht="15" x14ac:dyDescent="0.25">
      <c r="D83" s="132">
        <v>1</v>
      </c>
      <c r="F83" s="24"/>
      <c r="G83" s="24">
        <v>1.0924999999999998</v>
      </c>
      <c r="H83" s="24">
        <v>11016</v>
      </c>
      <c r="I83" s="24">
        <f>G83 *H83</f>
        <v>12034.979999999998</v>
      </c>
    </row>
    <row r="84" spans="4:15" ht="15" x14ac:dyDescent="0.25">
      <c r="D84" s="132">
        <f>D83+1</f>
        <v>2</v>
      </c>
      <c r="F84" s="24"/>
      <c r="G84" s="24">
        <v>1.5754999999999999</v>
      </c>
      <c r="H84" s="24">
        <v>11016</v>
      </c>
      <c r="I84" s="24">
        <f t="shared" ref="I84:I95" si="9">G84 *H84</f>
        <v>17355.707999999999</v>
      </c>
    </row>
    <row r="85" spans="4:15" ht="15" x14ac:dyDescent="0.25">
      <c r="D85" s="132">
        <f t="shared" ref="D85:D95" si="10">D84+1</f>
        <v>3</v>
      </c>
      <c r="E85" s="24" t="s">
        <v>130</v>
      </c>
      <c r="F85" s="24"/>
      <c r="G85" s="24">
        <v>0.621</v>
      </c>
      <c r="H85" s="24">
        <v>23100</v>
      </c>
      <c r="I85" s="24">
        <f t="shared" si="9"/>
        <v>14345.1</v>
      </c>
    </row>
    <row r="86" spans="4:15" ht="15" x14ac:dyDescent="0.25">
      <c r="D86" s="132">
        <f t="shared" si="10"/>
        <v>4</v>
      </c>
      <c r="E86" s="24" t="s">
        <v>123</v>
      </c>
      <c r="F86" s="24"/>
      <c r="G86" s="24">
        <v>0.3105</v>
      </c>
      <c r="H86" s="24">
        <v>12000</v>
      </c>
      <c r="I86" s="24">
        <f t="shared" si="9"/>
        <v>3726</v>
      </c>
    </row>
    <row r="87" spans="4:15" x14ac:dyDescent="0.3">
      <c r="D87" s="132">
        <f t="shared" si="10"/>
        <v>5</v>
      </c>
      <c r="E87" s="24" t="s">
        <v>119</v>
      </c>
      <c r="F87" s="24"/>
      <c r="G87" s="24">
        <v>0.161</v>
      </c>
      <c r="H87" s="24">
        <v>11016</v>
      </c>
      <c r="I87" s="24">
        <f t="shared" si="9"/>
        <v>1773.576</v>
      </c>
    </row>
    <row r="88" spans="4:15" x14ac:dyDescent="0.3">
      <c r="D88" s="132">
        <f t="shared" si="10"/>
        <v>6</v>
      </c>
      <c r="E88" s="24" t="s">
        <v>112</v>
      </c>
      <c r="F88" s="24"/>
      <c r="G88" s="24">
        <v>0.43124999999999997</v>
      </c>
      <c r="H88" s="24">
        <v>12000</v>
      </c>
      <c r="I88" s="24">
        <f t="shared" si="9"/>
        <v>5175</v>
      </c>
    </row>
    <row r="89" spans="4:15" x14ac:dyDescent="0.3">
      <c r="D89" s="132">
        <f t="shared" si="10"/>
        <v>7</v>
      </c>
      <c r="E89" s="24" t="s">
        <v>60</v>
      </c>
      <c r="F89" s="24"/>
      <c r="G89" s="24">
        <v>0.14949999999999999</v>
      </c>
      <c r="H89" s="133">
        <v>10000</v>
      </c>
      <c r="I89" s="24">
        <f t="shared" si="9"/>
        <v>1495</v>
      </c>
    </row>
    <row r="90" spans="4:15" x14ac:dyDescent="0.3">
      <c r="D90" s="132">
        <f t="shared" si="10"/>
        <v>8</v>
      </c>
      <c r="E90" s="24" t="s">
        <v>116</v>
      </c>
      <c r="F90" s="24"/>
      <c r="G90" s="24">
        <v>1.6559999999999998E-2</v>
      </c>
      <c r="H90" s="24">
        <v>23000</v>
      </c>
      <c r="I90" s="24">
        <f t="shared" si="9"/>
        <v>380.87999999999994</v>
      </c>
    </row>
    <row r="91" spans="4:15" x14ac:dyDescent="0.3">
      <c r="D91" s="132">
        <f t="shared" si="10"/>
        <v>9</v>
      </c>
      <c r="E91" s="24" t="s">
        <v>114</v>
      </c>
      <c r="F91" s="24"/>
      <c r="G91" s="24">
        <v>0.253</v>
      </c>
      <c r="H91" s="24">
        <v>12000</v>
      </c>
      <c r="I91" s="24">
        <f t="shared" si="9"/>
        <v>3036</v>
      </c>
    </row>
    <row r="92" spans="4:15" x14ac:dyDescent="0.3">
      <c r="D92" s="132">
        <f t="shared" si="10"/>
        <v>10</v>
      </c>
      <c r="E92" s="24" t="s">
        <v>138</v>
      </c>
      <c r="F92" s="24"/>
      <c r="G92" s="24">
        <v>4.5079999999999999E-3</v>
      </c>
      <c r="H92" s="24">
        <v>12000</v>
      </c>
      <c r="I92" s="24">
        <f t="shared" si="9"/>
        <v>54.095999999999997</v>
      </c>
    </row>
    <row r="93" spans="4:15" x14ac:dyDescent="0.3">
      <c r="D93" s="132">
        <f t="shared" si="10"/>
        <v>11</v>
      </c>
      <c r="E93" s="24" t="s">
        <v>113</v>
      </c>
      <c r="F93" s="24"/>
      <c r="G93" s="24">
        <v>4.5079999999999999E-3</v>
      </c>
      <c r="H93" s="24">
        <v>12000</v>
      </c>
      <c r="I93" s="24">
        <f t="shared" si="9"/>
        <v>54.095999999999997</v>
      </c>
    </row>
    <row r="94" spans="4:15" x14ac:dyDescent="0.3">
      <c r="D94" s="132">
        <f t="shared" si="10"/>
        <v>12</v>
      </c>
      <c r="E94" s="24" t="s">
        <v>120</v>
      </c>
      <c r="F94" s="24"/>
      <c r="G94" s="24">
        <v>1.1499999999999999</v>
      </c>
      <c r="H94" s="24">
        <v>11016</v>
      </c>
      <c r="I94" s="24">
        <f t="shared" si="9"/>
        <v>12668.4</v>
      </c>
    </row>
    <row r="95" spans="4:15" x14ac:dyDescent="0.3">
      <c r="D95" s="132">
        <f t="shared" si="10"/>
        <v>13</v>
      </c>
      <c r="E95" s="24" t="s">
        <v>121</v>
      </c>
      <c r="F95" s="24"/>
      <c r="G95" s="24">
        <v>0.05</v>
      </c>
      <c r="H95" s="24">
        <v>11016</v>
      </c>
      <c r="I95" s="24">
        <f t="shared" si="9"/>
        <v>550.80000000000007</v>
      </c>
    </row>
    <row r="96" spans="4:15" x14ac:dyDescent="0.3">
      <c r="E96" s="24" t="s">
        <v>122</v>
      </c>
      <c r="G96" s="19">
        <v>2.1999999999999999E-2</v>
      </c>
      <c r="I96" s="19"/>
    </row>
    <row r="97" spans="5:9" x14ac:dyDescent="0.3">
      <c r="E97" s="24" t="s">
        <v>115</v>
      </c>
      <c r="G97" s="19">
        <v>6.6323259999999999</v>
      </c>
      <c r="I97" s="19">
        <f>SUM(I83:I96)</f>
        <v>72649.635999999984</v>
      </c>
    </row>
    <row r="98" spans="5:9" x14ac:dyDescent="0.3">
      <c r="E98" s="24" t="s">
        <v>117</v>
      </c>
    </row>
    <row r="100" spans="5:9" x14ac:dyDescent="0.3">
      <c r="E100" s="19" t="s">
        <v>118</v>
      </c>
    </row>
  </sheetData>
  <mergeCells count="1">
    <mergeCell ref="N13:O13"/>
  </mergeCells>
  <hyperlinks>
    <hyperlink ref="M14" r:id="rId1" display="http://digikey.com/Suppliers/us/STMicroelectronics.page?lang=EN"/>
    <hyperlink ref="M17" r:id="rId2" display="http://digikey.com/Suppliers/us/Memory-Protection-Devices.page?lang=EN"/>
    <hyperlink ref="K19" r:id="rId3" location="99397A114" tooltip="Add this product to your current order" display="http://www.mcmaster.com/ - 99397A114"/>
    <hyperlink ref="N19" r:id="rId4" location="99397A114" tooltip="Add this product to your current order" display="http://www.mcmaster.com/ - 99397A114"/>
  </hyperlinks>
  <pageMargins left="0.7" right="0.7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:L32"/>
  <sheetViews>
    <sheetView topLeftCell="A11" workbookViewId="0">
      <selection activeCell="F25" sqref="F25"/>
    </sheetView>
  </sheetViews>
  <sheetFormatPr defaultRowHeight="14.4" x14ac:dyDescent="0.3"/>
  <cols>
    <col min="5" max="5" width="20.33203125" customWidth="1"/>
    <col min="6" max="6" width="12.44140625" customWidth="1"/>
    <col min="7" max="7" width="9.5546875" customWidth="1"/>
    <col min="8" max="8" width="11.109375" customWidth="1"/>
    <col min="11" max="11" width="24.6640625" customWidth="1"/>
  </cols>
  <sheetData>
    <row r="18" spans="4:12" ht="15.75" thickBot="1" x14ac:dyDescent="0.3"/>
    <row r="19" spans="4:12" ht="30.75" thickBot="1" x14ac:dyDescent="0.3">
      <c r="D19" s="112" t="s">
        <v>135</v>
      </c>
      <c r="E19" s="113" t="s">
        <v>130</v>
      </c>
      <c r="F19" s="113" t="s">
        <v>131</v>
      </c>
      <c r="G19" s="114" t="s">
        <v>132</v>
      </c>
      <c r="H19" s="115" t="s">
        <v>133</v>
      </c>
    </row>
    <row r="20" spans="4:12" ht="15" x14ac:dyDescent="0.25">
      <c r="D20" s="116">
        <v>1</v>
      </c>
      <c r="E20" s="117" t="s">
        <v>119</v>
      </c>
      <c r="F20" s="117">
        <v>1.5754999999999999</v>
      </c>
      <c r="G20" s="117">
        <v>11016</v>
      </c>
      <c r="H20" s="124">
        <f>F20 *G20</f>
        <v>17355.707999999999</v>
      </c>
    </row>
    <row r="21" spans="4:12" ht="15" x14ac:dyDescent="0.25">
      <c r="D21" s="118">
        <v>2</v>
      </c>
      <c r="E21" s="119" t="s">
        <v>112</v>
      </c>
      <c r="F21" s="119">
        <v>0.621</v>
      </c>
      <c r="G21" s="119">
        <v>23100</v>
      </c>
      <c r="H21" s="125">
        <f t="shared" ref="H21:H28" si="0">F21 *G21</f>
        <v>14345.1</v>
      </c>
      <c r="K21" t="s">
        <v>139</v>
      </c>
      <c r="L21">
        <f>1118.11 +30</f>
        <v>1148.1099999999999</v>
      </c>
    </row>
    <row r="22" spans="4:12" ht="15" x14ac:dyDescent="0.25">
      <c r="D22" s="118">
        <v>3</v>
      </c>
      <c r="E22" s="119" t="s">
        <v>60</v>
      </c>
      <c r="F22" s="119">
        <v>0.3105</v>
      </c>
      <c r="G22" s="119">
        <v>12000</v>
      </c>
      <c r="H22" s="125">
        <f t="shared" si="0"/>
        <v>3726</v>
      </c>
    </row>
    <row r="23" spans="4:12" ht="15" x14ac:dyDescent="0.25">
      <c r="D23" s="118">
        <v>4</v>
      </c>
      <c r="E23" s="119" t="s">
        <v>116</v>
      </c>
      <c r="F23" s="119">
        <v>0.161</v>
      </c>
      <c r="G23" s="119">
        <v>11016</v>
      </c>
      <c r="H23" s="125">
        <f t="shared" si="0"/>
        <v>1773.576</v>
      </c>
    </row>
    <row r="24" spans="4:12" ht="15" x14ac:dyDescent="0.25">
      <c r="D24" s="118">
        <v>5</v>
      </c>
      <c r="E24" s="119" t="s">
        <v>114</v>
      </c>
      <c r="F24" s="119">
        <v>0.43124999999999997</v>
      </c>
      <c r="G24" s="119">
        <v>12000</v>
      </c>
      <c r="H24" s="125">
        <f t="shared" si="0"/>
        <v>5175</v>
      </c>
    </row>
    <row r="25" spans="4:12" ht="15" x14ac:dyDescent="0.25">
      <c r="D25" s="118">
        <v>6</v>
      </c>
      <c r="E25" s="119" t="s">
        <v>113</v>
      </c>
      <c r="F25" s="19">
        <v>1.2879999999999999E-2</v>
      </c>
      <c r="G25" s="140">
        <v>22000</v>
      </c>
      <c r="H25" s="125">
        <f t="shared" si="0"/>
        <v>283.35999999999996</v>
      </c>
    </row>
    <row r="26" spans="4:12" ht="15" x14ac:dyDescent="0.25">
      <c r="D26" s="118">
        <v>7</v>
      </c>
      <c r="E26" s="119" t="s">
        <v>120</v>
      </c>
      <c r="F26" s="119">
        <v>0.253</v>
      </c>
      <c r="G26" s="119">
        <v>12000</v>
      </c>
      <c r="H26" s="125">
        <f t="shared" si="0"/>
        <v>3036</v>
      </c>
    </row>
    <row r="27" spans="4:12" ht="15" x14ac:dyDescent="0.25">
      <c r="D27" s="118">
        <v>8</v>
      </c>
      <c r="E27" s="119" t="s">
        <v>121</v>
      </c>
      <c r="F27" s="119">
        <v>4.5079999999999999E-3</v>
      </c>
      <c r="G27" s="119">
        <v>12000</v>
      </c>
      <c r="H27" s="125">
        <f t="shared" si="0"/>
        <v>54.095999999999997</v>
      </c>
    </row>
    <row r="28" spans="4:12" ht="15" x14ac:dyDescent="0.25">
      <c r="D28" s="118">
        <v>9</v>
      </c>
      <c r="E28" s="119" t="s">
        <v>122</v>
      </c>
      <c r="F28" s="19">
        <v>5.174999999999999E-3</v>
      </c>
      <c r="G28" s="140">
        <v>11000</v>
      </c>
      <c r="H28" s="125">
        <f t="shared" si="0"/>
        <v>56.92499999999999</v>
      </c>
    </row>
    <row r="29" spans="4:12" ht="15" x14ac:dyDescent="0.25">
      <c r="D29" s="118">
        <v>10</v>
      </c>
      <c r="E29" s="119" t="s">
        <v>136</v>
      </c>
      <c r="F29" s="119">
        <v>2500</v>
      </c>
      <c r="G29" s="120">
        <v>1</v>
      </c>
      <c r="H29" s="125">
        <v>2500</v>
      </c>
    </row>
    <row r="30" spans="4:12" ht="15" x14ac:dyDescent="0.25">
      <c r="D30" s="127">
        <v>11</v>
      </c>
      <c r="E30" s="128" t="s">
        <v>137</v>
      </c>
      <c r="F30" s="128">
        <v>2500</v>
      </c>
      <c r="G30" s="129">
        <v>1</v>
      </c>
      <c r="H30" s="130">
        <v>2500</v>
      </c>
    </row>
    <row r="31" spans="4:12" ht="15" x14ac:dyDescent="0.25">
      <c r="D31" s="127"/>
      <c r="E31" s="128"/>
      <c r="F31" s="128"/>
      <c r="G31" s="129"/>
      <c r="H31" s="130"/>
    </row>
    <row r="32" spans="4:12" ht="15.75" thickBot="1" x14ac:dyDescent="0.3">
      <c r="D32" s="121"/>
      <c r="E32" s="122" t="s">
        <v>134</v>
      </c>
      <c r="F32" s="122">
        <f>SUM(F20:F28)</f>
        <v>3.3748129999999996</v>
      </c>
      <c r="G32" s="123"/>
      <c r="H32" s="126">
        <f>SUM(H20:H30)</f>
        <v>50805.764999999999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5"/>
  <sheetViews>
    <sheetView topLeftCell="C11" workbookViewId="0">
      <selection activeCell="C19" sqref="C19"/>
    </sheetView>
  </sheetViews>
  <sheetFormatPr defaultRowHeight="14.4" x14ac:dyDescent="0.3"/>
  <cols>
    <col min="4" max="4" width="6.44140625" style="134" customWidth="1"/>
    <col min="5" max="5" width="27.6640625" customWidth="1"/>
    <col min="6" max="6" width="11.33203125" customWidth="1"/>
    <col min="7" max="7" width="13.88671875" customWidth="1"/>
    <col min="8" max="8" width="18.44140625" customWidth="1"/>
    <col min="11" max="11" width="25.109375" customWidth="1"/>
    <col min="12" max="12" width="13" customWidth="1"/>
    <col min="14" max="14" width="14.109375" customWidth="1"/>
  </cols>
  <sheetData>
    <row r="6" spans="4:14" ht="15.75" thickBot="1" x14ac:dyDescent="0.3"/>
    <row r="7" spans="4:14" ht="30.75" thickBot="1" x14ac:dyDescent="0.3">
      <c r="D7" s="112" t="s">
        <v>135</v>
      </c>
      <c r="E7" s="109" t="s">
        <v>130</v>
      </c>
      <c r="F7" s="109" t="s">
        <v>131</v>
      </c>
      <c r="G7" s="110" t="s">
        <v>132</v>
      </c>
      <c r="H7" s="111" t="s">
        <v>133</v>
      </c>
      <c r="J7" s="112" t="s">
        <v>135</v>
      </c>
      <c r="K7" s="109" t="s">
        <v>130</v>
      </c>
      <c r="L7" s="109" t="s">
        <v>131</v>
      </c>
      <c r="M7" s="110" t="s">
        <v>132</v>
      </c>
      <c r="N7" s="111" t="s">
        <v>133</v>
      </c>
    </row>
    <row r="8" spans="4:14" ht="15" x14ac:dyDescent="0.25">
      <c r="D8" s="135">
        <v>1</v>
      </c>
      <c r="E8" s="106" t="s">
        <v>123</v>
      </c>
      <c r="F8" s="106">
        <v>1.0924999999999998</v>
      </c>
      <c r="G8" s="106">
        <v>11016</v>
      </c>
      <c r="H8" s="107">
        <f>F8 *G8</f>
        <v>12034.979999999998</v>
      </c>
      <c r="J8" s="135">
        <v>1</v>
      </c>
      <c r="K8" s="106" t="s">
        <v>123</v>
      </c>
      <c r="L8" s="106">
        <v>0</v>
      </c>
      <c r="M8" s="106">
        <v>11016</v>
      </c>
      <c r="N8" s="107">
        <f>L8 *M8</f>
        <v>0</v>
      </c>
    </row>
    <row r="9" spans="4:14" ht="15" x14ac:dyDescent="0.25">
      <c r="D9" s="136">
        <f>D8+1</f>
        <v>2</v>
      </c>
      <c r="E9" s="24" t="s">
        <v>119</v>
      </c>
      <c r="F9" s="24">
        <v>1.5754999999999999</v>
      </c>
      <c r="G9" s="24">
        <v>11016</v>
      </c>
      <c r="H9" s="100">
        <f t="shared" ref="H9:H24" si="0">F9 *G9</f>
        <v>17355.707999999999</v>
      </c>
      <c r="J9" s="136">
        <f>J8+1</f>
        <v>2</v>
      </c>
      <c r="K9" s="24" t="s">
        <v>119</v>
      </c>
      <c r="L9" s="24">
        <v>1.5754999999999999</v>
      </c>
      <c r="M9" s="24">
        <v>11016</v>
      </c>
      <c r="N9" s="100">
        <f t="shared" ref="N9:N24" si="1">L9 *M9</f>
        <v>17355.707999999999</v>
      </c>
    </row>
    <row r="10" spans="4:14" ht="15" x14ac:dyDescent="0.25">
      <c r="D10" s="136">
        <f t="shared" ref="D10:D19" si="2">D9+1</f>
        <v>3</v>
      </c>
      <c r="E10" s="24" t="s">
        <v>112</v>
      </c>
      <c r="F10" s="24">
        <v>0.621</v>
      </c>
      <c r="G10" s="24">
        <v>23100</v>
      </c>
      <c r="H10" s="100">
        <f t="shared" si="0"/>
        <v>14345.1</v>
      </c>
      <c r="J10" s="136">
        <f t="shared" ref="J10:J24" si="3">J9+1</f>
        <v>3</v>
      </c>
      <c r="K10" s="24" t="s">
        <v>112</v>
      </c>
      <c r="L10" s="24">
        <v>0.621</v>
      </c>
      <c r="M10" s="24">
        <v>23100</v>
      </c>
      <c r="N10" s="100">
        <f t="shared" si="1"/>
        <v>14345.1</v>
      </c>
    </row>
    <row r="11" spans="4:14" ht="15" x14ac:dyDescent="0.25">
      <c r="D11" s="136">
        <f t="shared" si="2"/>
        <v>4</v>
      </c>
      <c r="E11" s="24" t="s">
        <v>60</v>
      </c>
      <c r="F11" s="24">
        <v>0.3105</v>
      </c>
      <c r="G11" s="24">
        <v>12000</v>
      </c>
      <c r="H11" s="100">
        <f t="shared" si="0"/>
        <v>3726</v>
      </c>
      <c r="J11" s="136">
        <f t="shared" si="3"/>
        <v>4</v>
      </c>
      <c r="K11" s="24" t="s">
        <v>60</v>
      </c>
      <c r="L11" s="24">
        <v>0.3105</v>
      </c>
      <c r="M11" s="24">
        <v>12000</v>
      </c>
      <c r="N11" s="100">
        <f t="shared" si="1"/>
        <v>3726</v>
      </c>
    </row>
    <row r="12" spans="4:14" ht="15" x14ac:dyDescent="0.25">
      <c r="D12" s="136">
        <f t="shared" si="2"/>
        <v>5</v>
      </c>
      <c r="E12" s="24" t="s">
        <v>116</v>
      </c>
      <c r="F12" s="24">
        <v>0.161</v>
      </c>
      <c r="G12" s="24">
        <v>11016</v>
      </c>
      <c r="H12" s="100">
        <f t="shared" si="0"/>
        <v>1773.576</v>
      </c>
      <c r="J12" s="136">
        <f t="shared" si="3"/>
        <v>5</v>
      </c>
      <c r="K12" s="24" t="s">
        <v>116</v>
      </c>
      <c r="L12" s="24">
        <v>0.161</v>
      </c>
      <c r="M12" s="24">
        <v>11016</v>
      </c>
      <c r="N12" s="100">
        <f t="shared" si="1"/>
        <v>1773.576</v>
      </c>
    </row>
    <row r="13" spans="4:14" ht="15" x14ac:dyDescent="0.25">
      <c r="D13" s="136">
        <f t="shared" si="2"/>
        <v>6</v>
      </c>
      <c r="E13" s="24" t="s">
        <v>114</v>
      </c>
      <c r="F13" s="24">
        <v>0.43124999999999997</v>
      </c>
      <c r="G13" s="24">
        <v>12000</v>
      </c>
      <c r="H13" s="100">
        <f t="shared" si="0"/>
        <v>5175</v>
      </c>
      <c r="J13" s="136">
        <f t="shared" si="3"/>
        <v>6</v>
      </c>
      <c r="K13" s="24" t="s">
        <v>114</v>
      </c>
      <c r="L13" s="24">
        <v>0.43124999999999997</v>
      </c>
      <c r="M13" s="24">
        <v>12000</v>
      </c>
      <c r="N13" s="100">
        <f t="shared" si="1"/>
        <v>5175</v>
      </c>
    </row>
    <row r="14" spans="4:14" ht="15" x14ac:dyDescent="0.25">
      <c r="D14" s="136">
        <f t="shared" si="2"/>
        <v>7</v>
      </c>
      <c r="E14" s="24" t="s">
        <v>138</v>
      </c>
      <c r="F14" s="24">
        <v>0.14949999999999999</v>
      </c>
      <c r="G14" s="133">
        <v>10000</v>
      </c>
      <c r="H14" s="100">
        <f t="shared" si="0"/>
        <v>1495</v>
      </c>
      <c r="J14" s="136">
        <f t="shared" si="3"/>
        <v>7</v>
      </c>
      <c r="K14" s="24" t="s">
        <v>138</v>
      </c>
      <c r="L14" s="24">
        <v>0.14949999999999999</v>
      </c>
      <c r="M14" s="133">
        <v>10000</v>
      </c>
      <c r="N14" s="100">
        <f t="shared" si="1"/>
        <v>1495</v>
      </c>
    </row>
    <row r="15" spans="4:14" ht="15" x14ac:dyDescent="0.25">
      <c r="D15" s="136">
        <f t="shared" si="2"/>
        <v>8</v>
      </c>
      <c r="E15" s="24" t="s">
        <v>113</v>
      </c>
      <c r="F15" s="19">
        <v>1.2879999999999999E-2</v>
      </c>
      <c r="G15" s="133">
        <v>22000</v>
      </c>
      <c r="H15" s="100">
        <f t="shared" si="0"/>
        <v>283.35999999999996</v>
      </c>
      <c r="J15" s="136">
        <f t="shared" si="3"/>
        <v>8</v>
      </c>
      <c r="K15" s="24" t="s">
        <v>113</v>
      </c>
      <c r="L15" s="19">
        <v>1.2879999999999999E-2</v>
      </c>
      <c r="M15" s="133">
        <v>22000</v>
      </c>
      <c r="N15" s="100">
        <f t="shared" si="1"/>
        <v>283.35999999999996</v>
      </c>
    </row>
    <row r="16" spans="4:14" ht="15" x14ac:dyDescent="0.25">
      <c r="D16" s="136">
        <f t="shared" si="2"/>
        <v>9</v>
      </c>
      <c r="E16" s="24" t="s">
        <v>120</v>
      </c>
      <c r="F16" s="24">
        <v>0.253</v>
      </c>
      <c r="G16" s="24">
        <v>12000</v>
      </c>
      <c r="H16" s="100">
        <f t="shared" si="0"/>
        <v>3036</v>
      </c>
      <c r="J16" s="136">
        <f t="shared" si="3"/>
        <v>9</v>
      </c>
      <c r="K16" s="24" t="s">
        <v>120</v>
      </c>
      <c r="L16" s="24">
        <v>0.253</v>
      </c>
      <c r="M16" s="24">
        <v>12000</v>
      </c>
      <c r="N16" s="100">
        <f t="shared" si="1"/>
        <v>3036</v>
      </c>
    </row>
    <row r="17" spans="4:14" ht="15" x14ac:dyDescent="0.25">
      <c r="D17" s="136">
        <f t="shared" si="2"/>
        <v>10</v>
      </c>
      <c r="E17" s="24" t="s">
        <v>121</v>
      </c>
      <c r="F17" s="24">
        <v>0.02</v>
      </c>
      <c r="G17" s="133">
        <v>11000</v>
      </c>
      <c r="H17" s="100">
        <f t="shared" si="0"/>
        <v>220</v>
      </c>
      <c r="J17" s="136">
        <f t="shared" si="3"/>
        <v>10</v>
      </c>
      <c r="K17" s="24" t="s">
        <v>121</v>
      </c>
      <c r="L17" s="24">
        <v>0.02</v>
      </c>
      <c r="M17" s="133">
        <v>11000</v>
      </c>
      <c r="N17" s="100">
        <f t="shared" si="1"/>
        <v>220</v>
      </c>
    </row>
    <row r="18" spans="4:14" ht="15" x14ac:dyDescent="0.25">
      <c r="D18" s="136">
        <f t="shared" si="2"/>
        <v>11</v>
      </c>
      <c r="E18" s="24" t="s">
        <v>122</v>
      </c>
      <c r="F18" s="19">
        <v>5.174999999999999E-3</v>
      </c>
      <c r="G18" s="133">
        <v>11000</v>
      </c>
      <c r="H18" s="100">
        <f t="shared" si="0"/>
        <v>56.92499999999999</v>
      </c>
      <c r="J18" s="136">
        <f t="shared" si="3"/>
        <v>11</v>
      </c>
      <c r="K18" s="24" t="s">
        <v>122</v>
      </c>
      <c r="L18" s="19">
        <v>5.174999999999999E-3</v>
      </c>
      <c r="M18" s="133">
        <v>11000</v>
      </c>
      <c r="N18" s="100">
        <f t="shared" si="1"/>
        <v>56.92499999999999</v>
      </c>
    </row>
    <row r="19" spans="4:14" ht="15" x14ac:dyDescent="0.25">
      <c r="D19" s="136">
        <f t="shared" si="2"/>
        <v>12</v>
      </c>
      <c r="E19" s="24" t="s">
        <v>115</v>
      </c>
      <c r="F19" s="24">
        <v>1.1499999999999999</v>
      </c>
      <c r="G19" s="24">
        <v>11016</v>
      </c>
      <c r="H19" s="100">
        <f t="shared" si="0"/>
        <v>12668.4</v>
      </c>
      <c r="J19" s="136">
        <f t="shared" si="3"/>
        <v>12</v>
      </c>
      <c r="K19" s="24" t="s">
        <v>115</v>
      </c>
      <c r="L19" s="24">
        <v>1.1499999999999999</v>
      </c>
      <c r="M19" s="24">
        <v>11016</v>
      </c>
      <c r="N19" s="100">
        <f t="shared" si="1"/>
        <v>12668.4</v>
      </c>
    </row>
    <row r="20" spans="4:14" ht="15" x14ac:dyDescent="0.25">
      <c r="D20" s="136"/>
      <c r="E20" s="24"/>
      <c r="F20" s="24"/>
      <c r="G20" s="24"/>
      <c r="H20" s="100"/>
      <c r="J20" s="136">
        <f t="shared" si="3"/>
        <v>13</v>
      </c>
      <c r="K20" s="24" t="s">
        <v>113</v>
      </c>
      <c r="L20" s="19">
        <v>1.2879999999999999E-2</v>
      </c>
      <c r="M20" s="24"/>
      <c r="N20" s="100"/>
    </row>
    <row r="21" spans="4:14" ht="15" x14ac:dyDescent="0.25">
      <c r="D21" s="136"/>
      <c r="E21" s="24"/>
      <c r="F21" s="24"/>
      <c r="G21" s="24"/>
      <c r="H21" s="100"/>
      <c r="J21" s="136">
        <f t="shared" si="3"/>
        <v>14</v>
      </c>
      <c r="K21" s="24" t="s">
        <v>120</v>
      </c>
      <c r="L21" s="24">
        <v>0</v>
      </c>
      <c r="M21" s="24"/>
      <c r="N21" s="100"/>
    </row>
    <row r="22" spans="4:14" ht="15" x14ac:dyDescent="0.25">
      <c r="D22" s="136"/>
      <c r="E22" s="24"/>
      <c r="F22" s="24"/>
      <c r="G22" s="24"/>
      <c r="H22" s="100"/>
      <c r="J22" s="136">
        <f t="shared" si="3"/>
        <v>15</v>
      </c>
      <c r="K22" s="24" t="s">
        <v>121</v>
      </c>
      <c r="L22" s="24">
        <v>0.02</v>
      </c>
      <c r="M22" s="24"/>
      <c r="N22" s="100"/>
    </row>
    <row r="23" spans="4:14" ht="15" x14ac:dyDescent="0.25">
      <c r="D23" s="136"/>
      <c r="E23" s="24"/>
      <c r="F23" s="24"/>
      <c r="G23" s="24"/>
      <c r="H23" s="100"/>
      <c r="J23" s="136">
        <f t="shared" si="3"/>
        <v>16</v>
      </c>
      <c r="K23" s="24" t="s">
        <v>122</v>
      </c>
      <c r="L23" s="19">
        <v>5.0000000000000001E-3</v>
      </c>
      <c r="M23" s="24"/>
      <c r="N23" s="100"/>
    </row>
    <row r="24" spans="4:14" ht="15" x14ac:dyDescent="0.25">
      <c r="D24" s="136">
        <f>D19+1</f>
        <v>13</v>
      </c>
      <c r="E24" s="24" t="s">
        <v>140</v>
      </c>
      <c r="F24" s="24">
        <v>0.86249999999999993</v>
      </c>
      <c r="G24" s="24">
        <v>11016</v>
      </c>
      <c r="H24" s="100">
        <f t="shared" si="0"/>
        <v>9501.2999999999993</v>
      </c>
      <c r="J24" s="136">
        <f t="shared" si="3"/>
        <v>17</v>
      </c>
      <c r="K24" s="24" t="s">
        <v>140</v>
      </c>
      <c r="L24" s="24">
        <v>0</v>
      </c>
      <c r="M24" s="24">
        <v>11016</v>
      </c>
      <c r="N24" s="100">
        <f t="shared" si="1"/>
        <v>0</v>
      </c>
    </row>
    <row r="25" spans="4:14" ht="15" x14ac:dyDescent="0.25">
      <c r="D25" s="136"/>
      <c r="E25" s="24"/>
      <c r="F25" s="24"/>
      <c r="G25" s="24"/>
      <c r="H25" s="100"/>
      <c r="J25" s="136"/>
      <c r="K25" s="24"/>
      <c r="L25" s="24"/>
      <c r="M25" s="24"/>
      <c r="N25" s="100"/>
    </row>
    <row r="26" spans="4:14" ht="15.75" thickBot="1" x14ac:dyDescent="0.3">
      <c r="D26" s="137"/>
      <c r="E26" s="102" t="s">
        <v>118</v>
      </c>
      <c r="F26" s="102">
        <v>6.6323259999999999</v>
      </c>
      <c r="G26" s="102"/>
      <c r="H26" s="104">
        <f>SUM(H8:H25)</f>
        <v>81671.349000000002</v>
      </c>
      <c r="J26" s="137"/>
      <c r="K26" s="102" t="s">
        <v>118</v>
      </c>
      <c r="L26" s="102">
        <f>SUM(L8:L25)</f>
        <v>4.7276849999999992</v>
      </c>
      <c r="M26" s="102"/>
      <c r="N26" s="104">
        <f>SUM(N8:N25)</f>
        <v>60135.069000000003</v>
      </c>
    </row>
    <row r="29" spans="4:14" ht="15" x14ac:dyDescent="0.25">
      <c r="D29" s="118">
        <v>14</v>
      </c>
      <c r="E29" s="119" t="s">
        <v>136</v>
      </c>
      <c r="F29" s="119">
        <v>2500</v>
      </c>
      <c r="G29" s="120">
        <v>1</v>
      </c>
      <c r="H29" s="125">
        <v>2500</v>
      </c>
    </row>
    <row r="30" spans="4:14" ht="15" x14ac:dyDescent="0.25">
      <c r="D30" s="127">
        <v>15</v>
      </c>
      <c r="E30" s="128" t="s">
        <v>137</v>
      </c>
      <c r="F30" s="128">
        <v>2500</v>
      </c>
      <c r="G30" s="129">
        <v>1</v>
      </c>
      <c r="H30" s="130">
        <v>2500</v>
      </c>
    </row>
    <row r="31" spans="4:14" ht="15" x14ac:dyDescent="0.25">
      <c r="D31" s="127"/>
      <c r="E31" s="128"/>
      <c r="F31" s="128"/>
      <c r="G31" s="129"/>
      <c r="H31" s="130"/>
    </row>
    <row r="32" spans="4:14" ht="15.75" thickBot="1" x14ac:dyDescent="0.3">
      <c r="D32" s="121"/>
      <c r="E32" s="122" t="s">
        <v>134</v>
      </c>
      <c r="F32" s="122">
        <f>SUM(F29:F31)</f>
        <v>5000</v>
      </c>
      <c r="G32" s="123"/>
      <c r="H32" s="126">
        <f>SUM(H29:H30)</f>
        <v>5000</v>
      </c>
    </row>
    <row r="34" spans="4:8" ht="15.75" thickBot="1" x14ac:dyDescent="0.3"/>
    <row r="35" spans="4:8" ht="24" thickBot="1" x14ac:dyDescent="0.4">
      <c r="D35" s="138"/>
      <c r="E35" s="157" t="s">
        <v>134</v>
      </c>
      <c r="F35" s="158"/>
      <c r="G35" s="159"/>
      <c r="H35" s="139">
        <f>SUM(H26 + H32)</f>
        <v>86671.349000000002</v>
      </c>
    </row>
  </sheetData>
  <mergeCells count="1">
    <mergeCell ref="E35:G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Y17"/>
  <sheetViews>
    <sheetView topLeftCell="A2" workbookViewId="0">
      <selection activeCell="N8" sqref="N8"/>
    </sheetView>
  </sheetViews>
  <sheetFormatPr defaultRowHeight="14.4" x14ac:dyDescent="0.3"/>
  <cols>
    <col min="5" max="5" width="13.6640625" customWidth="1"/>
    <col min="6" max="6" width="42.5546875" customWidth="1"/>
    <col min="7" max="7" width="15.109375" customWidth="1"/>
    <col min="10" max="10" width="11.44140625" customWidth="1"/>
  </cols>
  <sheetData>
    <row r="8" spans="2:10" ht="45" x14ac:dyDescent="0.25">
      <c r="B8" s="70">
        <v>2</v>
      </c>
      <c r="C8" s="31"/>
      <c r="D8" s="31" t="s">
        <v>75</v>
      </c>
      <c r="E8" s="32"/>
      <c r="F8" s="152" t="s">
        <v>129</v>
      </c>
      <c r="G8" s="33"/>
      <c r="H8" s="153" t="s">
        <v>127</v>
      </c>
      <c r="I8" s="31" t="s">
        <v>128</v>
      </c>
      <c r="J8" s="153" t="s">
        <v>127</v>
      </c>
    </row>
    <row r="9" spans="2:10" ht="30" x14ac:dyDescent="0.25">
      <c r="B9" s="70">
        <v>2</v>
      </c>
      <c r="C9" s="31"/>
      <c r="D9" s="31" t="s">
        <v>76</v>
      </c>
      <c r="E9" s="32" t="s">
        <v>80</v>
      </c>
      <c r="F9" s="151" t="s">
        <v>77</v>
      </c>
      <c r="G9" s="31" t="s">
        <v>74</v>
      </c>
      <c r="H9" s="60">
        <v>93442010</v>
      </c>
      <c r="I9" s="31" t="s">
        <v>78</v>
      </c>
      <c r="J9" s="57" t="s">
        <v>79</v>
      </c>
    </row>
    <row r="10" spans="2:10" ht="15" x14ac:dyDescent="0.25">
      <c r="B10" s="70">
        <v>1</v>
      </c>
      <c r="C10" s="31"/>
      <c r="D10" s="31" t="s">
        <v>84</v>
      </c>
      <c r="E10" s="32" t="s">
        <v>82</v>
      </c>
      <c r="F10" s="93" t="s">
        <v>85</v>
      </c>
      <c r="G10" s="31" t="s">
        <v>86</v>
      </c>
      <c r="H10" s="60" t="s">
        <v>83</v>
      </c>
      <c r="I10" s="31"/>
      <c r="J10" s="57" t="s">
        <v>82</v>
      </c>
    </row>
    <row r="11" spans="2:10" ht="15" x14ac:dyDescent="0.25">
      <c r="B11" s="70">
        <v>1</v>
      </c>
      <c r="C11" s="31"/>
      <c r="D11" s="31" t="s">
        <v>81</v>
      </c>
      <c r="E11" s="32" t="s">
        <v>87</v>
      </c>
      <c r="F11" s="93" t="s">
        <v>88</v>
      </c>
      <c r="G11" s="31" t="s">
        <v>86</v>
      </c>
      <c r="H11" s="154" t="s">
        <v>87</v>
      </c>
      <c r="I11" s="31"/>
      <c r="J11" s="57"/>
    </row>
    <row r="16" spans="2:10" ht="15.75" thickBot="1" x14ac:dyDescent="0.3"/>
    <row r="17" spans="1:25" s="11" customFormat="1" ht="27" x14ac:dyDescent="0.3">
      <c r="A17" s="45" t="s">
        <v>0</v>
      </c>
      <c r="B17" s="46" t="s">
        <v>1</v>
      </c>
      <c r="C17" s="46" t="s">
        <v>2</v>
      </c>
      <c r="D17" s="75" t="s">
        <v>3</v>
      </c>
      <c r="E17" s="46" t="s">
        <v>4</v>
      </c>
      <c r="F17" s="46" t="s">
        <v>5</v>
      </c>
      <c r="G17" s="46" t="s">
        <v>6</v>
      </c>
      <c r="H17" s="46" t="s">
        <v>109</v>
      </c>
      <c r="I17" s="86" t="s">
        <v>7</v>
      </c>
      <c r="J17" s="46" t="s">
        <v>8</v>
      </c>
      <c r="K17" s="46" t="s">
        <v>9</v>
      </c>
      <c r="L17" s="46" t="s">
        <v>10</v>
      </c>
      <c r="M17" s="46" t="s">
        <v>11</v>
      </c>
      <c r="N17" s="46"/>
      <c r="O17" s="47" t="s">
        <v>12</v>
      </c>
      <c r="P17" s="48" t="s">
        <v>13</v>
      </c>
      <c r="Y17" s="8"/>
    </row>
  </sheetData>
  <hyperlinks>
    <hyperlink ref="H8" r:id="rId1" location="99397A114" tooltip="Add this product to your current order" display="http://www.mcmaster.com/ - 99397A114"/>
    <hyperlink ref="J8" r:id="rId2" location="99397A114" tooltip="Add this product to your current order" display="http://www.mcmaster.com/ - 99397A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ActiveWave</dc:creator>
  <cp:lastModifiedBy>ActiveWave</cp:lastModifiedBy>
  <cp:lastPrinted>2012-07-05T11:30:04Z</cp:lastPrinted>
  <dcterms:created xsi:type="dcterms:W3CDTF">2011-09-06T18:10:21Z</dcterms:created>
  <dcterms:modified xsi:type="dcterms:W3CDTF">2013-05-12T13:45:30Z</dcterms:modified>
</cp:coreProperties>
</file>