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88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39" i="1" l="1"/>
  <c r="O23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K31" i="1" l="1"/>
  <c r="M37" i="1" l="1"/>
  <c r="I31" i="1"/>
  <c r="K39" i="1"/>
  <c r="K33" i="1"/>
  <c r="I32" i="1" l="1"/>
  <c r="I33" i="1"/>
  <c r="I39" i="1" l="1"/>
  <c r="H39" i="1"/>
  <c r="H17" i="1"/>
  <c r="H16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H15" i="1"/>
  <c r="H7" i="1"/>
  <c r="A7" i="1"/>
  <c r="H8" i="1" l="1"/>
  <c r="H14" i="1"/>
  <c r="H13" i="1"/>
  <c r="H12" i="1"/>
  <c r="H11" i="1"/>
  <c r="H10" i="1"/>
  <c r="H9" i="1"/>
  <c r="H6" i="1"/>
  <c r="H5" i="1" l="1"/>
  <c r="A6" i="1"/>
  <c r="A8" i="1" l="1"/>
  <c r="A9" i="1" s="1"/>
  <c r="A10" i="1" s="1"/>
  <c r="A11" i="1" s="1"/>
  <c r="H25" i="1"/>
</calcChain>
</file>

<file path=xl/comments1.xml><?xml version="1.0" encoding="utf-8"?>
<comments xmlns="http://schemas.openxmlformats.org/spreadsheetml/2006/main">
  <authors>
    <author>ActiveWave</author>
  </authors>
  <commentList>
    <comment ref="F33" authorId="0">
      <text>
        <r>
          <rPr>
            <b/>
            <sz val="9"/>
            <color indexed="81"/>
            <rFont val="Tahoma"/>
            <family val="2"/>
          </rPr>
          <t>ActiveWave: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<sst xmlns="http://schemas.openxmlformats.org/spreadsheetml/2006/main" count="175" uniqueCount="124">
  <si>
    <t>Item #</t>
  </si>
  <si>
    <t>Part Stat.</t>
  </si>
  <si>
    <t>Option #</t>
  </si>
  <si>
    <t>Qty-Sur</t>
  </si>
  <si>
    <t>Part Ref.</t>
  </si>
  <si>
    <t>Value</t>
  </si>
  <si>
    <t>Part Size</t>
  </si>
  <si>
    <t>Description</t>
  </si>
  <si>
    <t>Dist.</t>
  </si>
  <si>
    <t>Distributor P/N</t>
  </si>
  <si>
    <t>Manufacturer</t>
  </si>
  <si>
    <t>Manufacturer P/N</t>
  </si>
  <si>
    <t>Note</t>
  </si>
  <si>
    <t>Revision</t>
  </si>
  <si>
    <t>BASIC</t>
  </si>
  <si>
    <t>0603</t>
  </si>
  <si>
    <t>Digi-Key</t>
  </si>
  <si>
    <t>Murata</t>
  </si>
  <si>
    <t>C5</t>
  </si>
  <si>
    <t>490-1414-2-ND</t>
  </si>
  <si>
    <t>GRM1885C1H300JA01D</t>
  </si>
  <si>
    <t>CAP CER 30PF 50V 5% C0G 0603</t>
  </si>
  <si>
    <t>GRM1885C1H680JA01D</t>
  </si>
  <si>
    <t>CAP CER 68PF 50V 5% C0G 0603</t>
  </si>
  <si>
    <t>C6</t>
  </si>
  <si>
    <t>490-1423-2-ND</t>
  </si>
  <si>
    <t>68pF</t>
  </si>
  <si>
    <t>0.1 uF</t>
  </si>
  <si>
    <t>CAP .10UF 16V CERAMIC X7R</t>
  </si>
  <si>
    <t>399-1100-2-ND</t>
  </si>
  <si>
    <t>Kemet</t>
  </si>
  <si>
    <t>C0603C104Z3VACTU</t>
  </si>
  <si>
    <t>C1,C3,C4</t>
  </si>
  <si>
    <t>Rohm</t>
  </si>
  <si>
    <t>R5,R6</t>
  </si>
  <si>
    <t>MCR03EZPFX3901</t>
  </si>
  <si>
    <t>RHM3.90KHTR-ND</t>
  </si>
  <si>
    <t>RES 3.90K OHM 1/10W 1% 0603 SMD</t>
  </si>
  <si>
    <t>3.9K</t>
  </si>
  <si>
    <t>10k</t>
  </si>
  <si>
    <t>MCR03EZPFX1002</t>
  </si>
  <si>
    <t>HM10.0KHTR-ND</t>
  </si>
  <si>
    <t>RES 10.0K OHM 1/10W 1% 0603 SMD</t>
  </si>
  <si>
    <t>R3</t>
  </si>
  <si>
    <t>Ferrite Bead</t>
  </si>
  <si>
    <t>BEAD CORE 27 OHM 4A 0603 SMD</t>
  </si>
  <si>
    <t>Digikey</t>
  </si>
  <si>
    <t>P10436TR-ND</t>
  </si>
  <si>
    <t>Panasonic-ECG</t>
  </si>
  <si>
    <t>EXC-ML16A270U</t>
  </si>
  <si>
    <t>L1,L2</t>
  </si>
  <si>
    <t>U1</t>
  </si>
  <si>
    <t>U2</t>
  </si>
  <si>
    <t>ST-Micro</t>
  </si>
  <si>
    <t>M24LR16E</t>
  </si>
  <si>
    <t>STM8L151F3U6</t>
  </si>
  <si>
    <t>STMicroelectronics</t>
  </si>
  <si>
    <t>497-11495-2-ND</t>
  </si>
  <si>
    <t>MCU 8BIT 8KB FLASH 20-UFQFPN</t>
  </si>
  <si>
    <t>20-UFQFN</t>
  </si>
  <si>
    <t>Battery Holder</t>
  </si>
  <si>
    <t>BT1</t>
  </si>
  <si>
    <t>BLP2032SM-GTR-ND</t>
  </si>
  <si>
    <t>MPD (Memory Protection Devices)</t>
  </si>
  <si>
    <t>HOLDER COIN CELL W/GOLD SMD</t>
  </si>
  <si>
    <t>Cost</t>
  </si>
  <si>
    <t>Total Cost</t>
  </si>
  <si>
    <t>Mounting Pins</t>
  </si>
  <si>
    <t>ED8184-ND</t>
  </si>
  <si>
    <t>J1,J2</t>
  </si>
  <si>
    <t>Build 1200</t>
  </si>
  <si>
    <t>30pF</t>
  </si>
  <si>
    <t>C2</t>
  </si>
  <si>
    <t>10000 pF</t>
  </si>
  <si>
    <t xml:space="preserve">CAP 10000PF 50V CERAMIC NP0 </t>
  </si>
  <si>
    <t>399-1091-2-ND</t>
  </si>
  <si>
    <t>C0603C103K5RACTU</t>
  </si>
  <si>
    <t>MSC Industrial Supply</t>
  </si>
  <si>
    <t xml:space="preserve">0-80X5/32 18-8SS SOCKET HEAD CAP SCREWS </t>
  </si>
  <si>
    <t>Screw</t>
  </si>
  <si>
    <t xml:space="preserve">0-80 X 3/16 SHCS 18-8 SS </t>
  </si>
  <si>
    <t>Insert</t>
  </si>
  <si>
    <t>0-80 Insert Diameter: 0.1040 In. Hole Diameter: 0.0940 In. Drill Size: 3/32</t>
  </si>
  <si>
    <t>E-Z Lok</t>
  </si>
  <si>
    <t>240-000-BR</t>
  </si>
  <si>
    <t>2</t>
  </si>
  <si>
    <t>Import</t>
  </si>
  <si>
    <t>washer</t>
  </si>
  <si>
    <t>GS 4-3 (S-14)</t>
  </si>
  <si>
    <t>S-14</t>
  </si>
  <si>
    <t>Eyelet</t>
  </si>
  <si>
    <t>S-14 Brass Eyelet</t>
  </si>
  <si>
    <t>SISKA Inc</t>
  </si>
  <si>
    <t>820-W-BRASS</t>
  </si>
  <si>
    <t>820 Brass Washer</t>
  </si>
  <si>
    <t>C7,C8</t>
  </si>
  <si>
    <t>TAG-201 Rev3</t>
  </si>
  <si>
    <t>Seal Tag REV3.0 Board</t>
  </si>
  <si>
    <t>01/12/2012</t>
  </si>
  <si>
    <t>Y1</t>
  </si>
  <si>
    <t>32.768 K Crystal</t>
  </si>
  <si>
    <t>6.2pF</t>
  </si>
  <si>
    <t>GRM1885C1H6R2DZ01D</t>
  </si>
  <si>
    <t>490-1394-2-ND</t>
  </si>
  <si>
    <t>CAP CER 6.2PF 50V NP0 0603</t>
  </si>
  <si>
    <t>Crystal</t>
  </si>
  <si>
    <t>housing</t>
  </si>
  <si>
    <t>Band</t>
  </si>
  <si>
    <t>Board</t>
  </si>
  <si>
    <t>total</t>
  </si>
  <si>
    <t>0910-4-57-20-75-14-11-0</t>
  </si>
  <si>
    <t>jcasilli@mill-max.com</t>
  </si>
  <si>
    <t>john</t>
  </si>
  <si>
    <t>ED90457TR-ND</t>
  </si>
  <si>
    <t>pin (2)</t>
  </si>
  <si>
    <t>Insert (2)</t>
  </si>
  <si>
    <t>component</t>
  </si>
  <si>
    <t>testing</t>
  </si>
  <si>
    <t>screw(2)</t>
  </si>
  <si>
    <t>3BT-P8235-00</t>
  </si>
  <si>
    <t>0-42 * 1/4</t>
  </si>
  <si>
    <t>3BT-P8236-00</t>
  </si>
  <si>
    <t>0-42 * 3/16</t>
  </si>
  <si>
    <t>screw for housing without insert from CAMCAR   1-800-648-0462   www.Acument.com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</si>
</sst>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b/>
      <sz val="18"/>
      <name val="Book Antiqua"/>
      <family val="1"/>
    </font>
    <font>
      <sz val="18"/>
      <name val="Book Antiqua"/>
      <family val="1"/>
    </font>
    <font>
      <sz val="18"/>
      <name val="Arial"/>
      <family val="2"/>
    </font>
    <font>
      <b/>
      <sz val="20"/>
      <name val="Book Antiqua"/>
      <family val="1"/>
    </font>
    <font>
      <sz val="8"/>
      <name val="Book Antiqua"/>
      <family val="1"/>
    </font>
    <font>
      <sz val="10"/>
      <name val="Arial"/>
      <family val="2"/>
    </font>
    <font>
      <b/>
      <sz val="8"/>
      <name val="Book Antiqua"/>
      <family val="1"/>
    </font>
    <font>
      <sz val="8"/>
      <name val="Arial"/>
      <family val="2"/>
    </font>
    <font>
      <sz val="10"/>
      <color indexed="8"/>
      <name val="MS Sans Serif"/>
      <family val="2"/>
    </font>
    <font>
      <sz val="8"/>
      <name val="Arial"/>
      <family val="2"/>
    </font>
    <font>
      <sz val="8"/>
      <name val="Arial Unicode MS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8"/>
      <color theme="1"/>
      <name val="Book Antiqua"/>
      <family val="1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9"/>
      <color rgb="FF00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Book Antiqua"/>
      <family val="1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12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Border="1"/>
    <xf numFmtId="164" fontId="2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wrapText="1"/>
    </xf>
    <xf numFmtId="0" fontId="10" fillId="0" borderId="1" xfId="0" applyFont="1" applyBorder="1"/>
    <xf numFmtId="49" fontId="10" fillId="0" borderId="1" xfId="0" applyNumberFormat="1" applyFont="1" applyBorder="1" applyAlignment="1">
      <alignment horizont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" fillId="0" borderId="2" xfId="0" applyFont="1" applyFill="1" applyBorder="1"/>
    <xf numFmtId="49" fontId="7" fillId="0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/>
    <xf numFmtId="0" fontId="16" fillId="0" borderId="0" xfId="0" applyFont="1" applyBorder="1"/>
    <xf numFmtId="0" fontId="13" fillId="0" borderId="2" xfId="0" applyFont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49" fontId="5" fillId="0" borderId="1" xfId="0" applyNumberFormat="1" applyFont="1" applyFill="1" applyBorder="1" applyAlignment="1">
      <alignment horizontal="center"/>
    </xf>
    <xf numFmtId="0" fontId="13" fillId="0" borderId="1" xfId="0" applyFont="1" applyBorder="1"/>
    <xf numFmtId="0" fontId="5" fillId="0" borderId="1" xfId="0" applyFont="1" applyFill="1" applyBorder="1" applyAlignment="1">
      <alignment wrapText="1"/>
    </xf>
    <xf numFmtId="0" fontId="8" fillId="0" borderId="1" xfId="0" applyFont="1" applyBorder="1"/>
    <xf numFmtId="0" fontId="5" fillId="0" borderId="1" xfId="1" applyFont="1" applyFill="1" applyBorder="1" applyAlignment="1">
      <alignment horizontal="left" wrapText="1"/>
    </xf>
    <xf numFmtId="0" fontId="11" fillId="0" borderId="1" xfId="0" applyFont="1" applyBorder="1"/>
    <xf numFmtId="0" fontId="14" fillId="0" borderId="1" xfId="2" applyFont="1" applyBorder="1"/>
    <xf numFmtId="0" fontId="5" fillId="0" borderId="1" xfId="0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center"/>
    </xf>
    <xf numFmtId="0" fontId="17" fillId="0" borderId="2" xfId="0" applyFont="1" applyBorder="1"/>
    <xf numFmtId="0" fontId="17" fillId="0" borderId="0" xfId="0" applyFont="1" applyBorder="1"/>
    <xf numFmtId="2" fontId="17" fillId="0" borderId="0" xfId="0" applyNumberFormat="1" applyFont="1" applyBorder="1"/>
    <xf numFmtId="0" fontId="15" fillId="0" borderId="1" xfId="0" applyFont="1" applyFill="1" applyBorder="1"/>
    <xf numFmtId="0" fontId="15" fillId="0" borderId="1" xfId="0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center"/>
    </xf>
    <xf numFmtId="0" fontId="0" fillId="0" borderId="1" xfId="0" applyBorder="1"/>
    <xf numFmtId="49" fontId="15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18" fillId="0" borderId="0" xfId="0" applyFont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/>
    <xf numFmtId="0" fontId="5" fillId="0" borderId="4" xfId="0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0" fontId="13" fillId="0" borderId="4" xfId="0" applyFont="1" applyBorder="1"/>
    <xf numFmtId="164" fontId="5" fillId="0" borderId="5" xfId="0" applyNumberFormat="1" applyFont="1" applyFill="1" applyBorder="1" applyAlignment="1">
      <alignment horizontal="left"/>
    </xf>
    <xf numFmtId="0" fontId="5" fillId="0" borderId="6" xfId="0" applyFont="1" applyFill="1" applyBorder="1" applyAlignment="1">
      <alignment horizontal="center"/>
    </xf>
    <xf numFmtId="0" fontId="15" fillId="0" borderId="7" xfId="0" applyFont="1" applyFill="1" applyBorder="1"/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9" xfId="0" applyFont="1" applyFill="1" applyBorder="1" applyAlignment="1"/>
    <xf numFmtId="164" fontId="7" fillId="0" borderId="10" xfId="0" applyNumberFormat="1" applyFont="1" applyFill="1" applyBorder="1" applyAlignment="1"/>
    <xf numFmtId="2" fontId="5" fillId="0" borderId="1" xfId="0" applyNumberFormat="1" applyFont="1" applyFill="1" applyBorder="1" applyAlignment="1">
      <alignment horizontal="center"/>
    </xf>
    <xf numFmtId="0" fontId="18" fillId="0" borderId="1" xfId="0" applyFont="1" applyBorder="1"/>
    <xf numFmtId="0" fontId="15" fillId="0" borderId="7" xfId="0" applyFont="1" applyFill="1" applyBorder="1" applyAlignment="1">
      <alignment horizontal="center"/>
    </xf>
    <xf numFmtId="49" fontId="15" fillId="0" borderId="7" xfId="0" applyNumberFormat="1" applyFont="1" applyFill="1" applyBorder="1" applyAlignment="1">
      <alignment horizontal="center"/>
    </xf>
    <xf numFmtId="0" fontId="0" fillId="0" borderId="7" xfId="0" applyBorder="1"/>
    <xf numFmtId="0" fontId="19" fillId="0" borderId="4" xfId="0" applyFont="1" applyBorder="1"/>
    <xf numFmtId="0" fontId="19" fillId="0" borderId="1" xfId="0" applyFont="1" applyBorder="1"/>
    <xf numFmtId="0" fontId="20" fillId="0" borderId="0" xfId="0" applyFont="1"/>
    <xf numFmtId="0" fontId="21" fillId="0" borderId="1" xfId="0" applyFont="1" applyFill="1" applyBorder="1"/>
    <xf numFmtId="0" fontId="22" fillId="0" borderId="1" xfId="0" applyFont="1" applyBorder="1"/>
    <xf numFmtId="0" fontId="22" fillId="0" borderId="1" xfId="0" applyFont="1" applyBorder="1" applyAlignment="1">
      <alignment horizontal="left"/>
    </xf>
    <xf numFmtId="0" fontId="20" fillId="0" borderId="1" xfId="0" applyFont="1" applyBorder="1"/>
    <xf numFmtId="0" fontId="20" fillId="0" borderId="7" xfId="0" applyFont="1" applyBorder="1"/>
    <xf numFmtId="0" fontId="12" fillId="0" borderId="0" xfId="2" applyFill="1" applyBorder="1"/>
    <xf numFmtId="2" fontId="13" fillId="0" borderId="0" xfId="0" applyNumberFormat="1" applyFont="1" applyBorder="1"/>
    <xf numFmtId="0" fontId="12" fillId="0" borderId="0" xfId="2"/>
    <xf numFmtId="0" fontId="7" fillId="0" borderId="11" xfId="0" applyFont="1" applyFill="1" applyBorder="1" applyAlignment="1"/>
    <xf numFmtId="0" fontId="0" fillId="0" borderId="12" xfId="0" applyBorder="1"/>
    <xf numFmtId="0" fontId="0" fillId="0" borderId="2" xfId="0" applyBorder="1"/>
  </cellXfs>
  <cellStyles count="3">
    <cellStyle name="Hyperlink" xfId="2" builtinId="8"/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casilli@mill-max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digikey.com/Suppliers/us/Memory-Protection-Devices.page?lang=EN" TargetMode="External"/><Relationship Id="rId1" Type="http://schemas.openxmlformats.org/officeDocument/2006/relationships/hyperlink" Target="http://digikey.com/Suppliers/us/STMicroelectronics.page?lang=EN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search.digikey.com/us/en/products/M24LR16E-RMN6T%2F2/497-11603-2-ND/27471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5"/>
  <sheetViews>
    <sheetView tabSelected="1" topLeftCell="A18" workbookViewId="0">
      <selection activeCell="O34" sqref="O34:O36"/>
    </sheetView>
  </sheetViews>
  <sheetFormatPr defaultRowHeight="15" x14ac:dyDescent="0.25"/>
  <cols>
    <col min="1" max="1" width="9.140625" style="23"/>
    <col min="2" max="6" width="9.140625" style="21"/>
    <col min="7" max="7" width="11.42578125" style="21" customWidth="1"/>
    <col min="8" max="8" width="9.140625" style="21"/>
    <col min="9" max="9" width="25.140625" style="21" customWidth="1"/>
    <col min="10" max="10" width="9.140625" style="21"/>
    <col min="11" max="11" width="13.42578125" style="21" customWidth="1"/>
    <col min="12" max="12" width="9.140625" style="21"/>
    <col min="13" max="13" width="20" style="21" customWidth="1"/>
    <col min="14" max="15" width="13.140625" style="21" customWidth="1"/>
    <col min="16" max="16384" width="9.140625" style="21"/>
  </cols>
  <sheetData>
    <row r="1" spans="1:26" s="2" customFormat="1" ht="26.25" x14ac:dyDescent="0.4">
      <c r="A1" s="18" t="s">
        <v>96</v>
      </c>
      <c r="B1" s="1"/>
      <c r="C1" s="1"/>
      <c r="E1" s="1"/>
      <c r="F1" s="3"/>
      <c r="G1" s="1"/>
      <c r="H1" s="1"/>
      <c r="I1" s="4" t="s">
        <v>70</v>
      </c>
      <c r="J1" s="5"/>
      <c r="K1" s="6"/>
      <c r="L1" s="6"/>
      <c r="M1" s="6"/>
      <c r="P1" s="7"/>
    </row>
    <row r="2" spans="1:26" s="5" customFormat="1" ht="13.5" x14ac:dyDescent="0.3">
      <c r="A2" s="19" t="s">
        <v>98</v>
      </c>
      <c r="B2" s="8"/>
      <c r="C2" s="8"/>
      <c r="F2" s="9"/>
      <c r="G2" s="9"/>
      <c r="H2" s="9">
        <v>0.05</v>
      </c>
      <c r="I2" s="9" t="s">
        <v>97</v>
      </c>
      <c r="P2" s="10"/>
    </row>
    <row r="3" spans="1:26" s="5" customFormat="1" ht="13.5" thickBot="1" x14ac:dyDescent="0.3">
      <c r="A3" s="2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P3" s="10"/>
    </row>
    <row r="4" spans="1:26" s="12" customFormat="1" ht="14.25" thickBot="1" x14ac:dyDescent="0.35">
      <c r="A4" s="55" t="s">
        <v>0</v>
      </c>
      <c r="B4" s="56" t="s">
        <v>1</v>
      </c>
      <c r="C4" s="56" t="s">
        <v>2</v>
      </c>
      <c r="D4" s="56" t="s">
        <v>3</v>
      </c>
      <c r="E4" s="56" t="s">
        <v>4</v>
      </c>
      <c r="F4" s="56" t="s">
        <v>5</v>
      </c>
      <c r="G4" s="56" t="s">
        <v>6</v>
      </c>
      <c r="H4" s="56" t="s">
        <v>65</v>
      </c>
      <c r="I4" s="56" t="s">
        <v>7</v>
      </c>
      <c r="J4" s="56" t="s">
        <v>8</v>
      </c>
      <c r="K4" s="56" t="s">
        <v>9</v>
      </c>
      <c r="L4" s="56" t="s">
        <v>10</v>
      </c>
      <c r="M4" s="56" t="s">
        <v>11</v>
      </c>
      <c r="N4" s="57" t="s">
        <v>12</v>
      </c>
      <c r="O4" s="75"/>
      <c r="P4" s="58" t="s">
        <v>13</v>
      </c>
      <c r="Y4" s="9"/>
    </row>
    <row r="5" spans="1:26" s="5" customFormat="1" ht="16.5" thickBot="1" x14ac:dyDescent="0.35">
      <c r="A5" s="46">
        <v>1</v>
      </c>
      <c r="B5" s="47" t="s">
        <v>14</v>
      </c>
      <c r="C5" s="47"/>
      <c r="D5" s="48">
        <v>1</v>
      </c>
      <c r="E5" s="47" t="s">
        <v>18</v>
      </c>
      <c r="F5" s="47" t="s">
        <v>71</v>
      </c>
      <c r="G5" s="49" t="s">
        <v>15</v>
      </c>
      <c r="H5" s="50">
        <f>H$2*D5</f>
        <v>0.05</v>
      </c>
      <c r="I5" s="47" t="s">
        <v>21</v>
      </c>
      <c r="J5" s="47" t="s">
        <v>16</v>
      </c>
      <c r="K5" s="51" t="s">
        <v>19</v>
      </c>
      <c r="L5" s="47" t="s">
        <v>17</v>
      </c>
      <c r="M5" s="64" t="s">
        <v>20</v>
      </c>
      <c r="N5">
        <v>1.2880000000000001E-2</v>
      </c>
      <c r="O5">
        <f>D5 *N5</f>
        <v>1.2880000000000001E-2</v>
      </c>
      <c r="P5" s="52">
        <v>3</v>
      </c>
      <c r="Y5" s="13"/>
    </row>
    <row r="6" spans="1:26" s="5" customFormat="1" ht="16.5" thickBot="1" x14ac:dyDescent="0.35">
      <c r="A6" s="53">
        <f>A5+1</f>
        <v>2</v>
      </c>
      <c r="B6" s="25" t="s">
        <v>14</v>
      </c>
      <c r="C6" s="25"/>
      <c r="D6" s="24">
        <v>1</v>
      </c>
      <c r="E6" s="25" t="s">
        <v>24</v>
      </c>
      <c r="F6" s="25" t="s">
        <v>26</v>
      </c>
      <c r="G6" s="26" t="s">
        <v>15</v>
      </c>
      <c r="H6" s="59">
        <f t="shared" ref="H6:H17" si="0">H$2*D6</f>
        <v>0.05</v>
      </c>
      <c r="I6" s="27" t="s">
        <v>23</v>
      </c>
      <c r="J6" s="25" t="s">
        <v>16</v>
      </c>
      <c r="K6" s="27" t="s">
        <v>25</v>
      </c>
      <c r="L6" s="25" t="s">
        <v>17</v>
      </c>
      <c r="M6" s="65" t="s">
        <v>22</v>
      </c>
      <c r="N6">
        <v>7.8200000000000006E-3</v>
      </c>
      <c r="O6">
        <f t="shared" ref="O6:O18" si="1">D6 *N6</f>
        <v>7.8200000000000006E-3</v>
      </c>
      <c r="P6" s="52">
        <v>3</v>
      </c>
      <c r="Y6" s="13"/>
    </row>
    <row r="7" spans="1:26" s="5" customFormat="1" ht="16.5" thickBot="1" x14ac:dyDescent="0.35">
      <c r="A7" s="53">
        <f>A6+1</f>
        <v>3</v>
      </c>
      <c r="B7" s="25" t="s">
        <v>14</v>
      </c>
      <c r="C7" s="25"/>
      <c r="D7" s="24">
        <v>2</v>
      </c>
      <c r="E7" s="25" t="s">
        <v>95</v>
      </c>
      <c r="F7" s="25" t="s">
        <v>101</v>
      </c>
      <c r="G7" s="26" t="s">
        <v>15</v>
      </c>
      <c r="H7" s="59">
        <f t="shared" ref="H7" si="2">H$2*D7</f>
        <v>0.1</v>
      </c>
      <c r="I7" t="s">
        <v>104</v>
      </c>
      <c r="J7" s="25" t="s">
        <v>16</v>
      </c>
      <c r="K7" t="s">
        <v>103</v>
      </c>
      <c r="L7" s="25" t="s">
        <v>17</v>
      </c>
      <c r="M7" s="66" t="s">
        <v>102</v>
      </c>
      <c r="N7">
        <v>1.2189999999999999E-2</v>
      </c>
      <c r="O7">
        <f t="shared" si="1"/>
        <v>2.4379999999999999E-2</v>
      </c>
      <c r="P7" s="52">
        <v>3</v>
      </c>
      <c r="Y7" s="13"/>
    </row>
    <row r="8" spans="1:26" s="5" customFormat="1" ht="16.5" thickBot="1" x14ac:dyDescent="0.35">
      <c r="A8" s="53">
        <f>A6+1</f>
        <v>3</v>
      </c>
      <c r="B8" s="25" t="s">
        <v>14</v>
      </c>
      <c r="C8" s="25"/>
      <c r="D8" s="24">
        <v>3</v>
      </c>
      <c r="E8" s="28" t="s">
        <v>32</v>
      </c>
      <c r="F8" s="25" t="s">
        <v>73</v>
      </c>
      <c r="G8" s="26" t="s">
        <v>15</v>
      </c>
      <c r="H8" s="59">
        <f>H$2*D8</f>
        <v>0.15000000000000002</v>
      </c>
      <c r="I8" s="25" t="s">
        <v>74</v>
      </c>
      <c r="J8" s="25" t="s">
        <v>16</v>
      </c>
      <c r="K8" s="25" t="s">
        <v>75</v>
      </c>
      <c r="L8" s="25" t="s">
        <v>30</v>
      </c>
      <c r="M8" s="67" t="s">
        <v>76</v>
      </c>
      <c r="N8">
        <v>3.6800000000000001E-3</v>
      </c>
      <c r="O8">
        <f t="shared" si="1"/>
        <v>1.1040000000000001E-2</v>
      </c>
      <c r="P8" s="52">
        <v>3</v>
      </c>
      <c r="Y8" s="8"/>
    </row>
    <row r="9" spans="1:26" s="5" customFormat="1" ht="16.5" thickBot="1" x14ac:dyDescent="0.35">
      <c r="A9" s="53">
        <f t="shared" ref="A9:A10" si="3">A8+1</f>
        <v>4</v>
      </c>
      <c r="B9" s="25" t="s">
        <v>14</v>
      </c>
      <c r="C9" s="25"/>
      <c r="D9" s="24">
        <v>1</v>
      </c>
      <c r="E9" s="28" t="s">
        <v>72</v>
      </c>
      <c r="F9" s="25" t="s">
        <v>27</v>
      </c>
      <c r="G9" s="26" t="s">
        <v>15</v>
      </c>
      <c r="H9" s="59">
        <f t="shared" si="0"/>
        <v>0.05</v>
      </c>
      <c r="I9" s="25" t="s">
        <v>28</v>
      </c>
      <c r="J9" s="25" t="s">
        <v>16</v>
      </c>
      <c r="K9" s="25" t="s">
        <v>29</v>
      </c>
      <c r="L9" s="25" t="s">
        <v>30</v>
      </c>
      <c r="M9" s="67" t="s">
        <v>31</v>
      </c>
      <c r="N9">
        <v>4.1399999999999996E-3</v>
      </c>
      <c r="O9">
        <f t="shared" si="1"/>
        <v>4.1399999999999996E-3</v>
      </c>
      <c r="P9" s="52">
        <v>3</v>
      </c>
      <c r="Y9" s="8"/>
    </row>
    <row r="10" spans="1:26" s="5" customFormat="1" ht="16.5" thickBot="1" x14ac:dyDescent="0.35">
      <c r="A10" s="53">
        <f t="shared" si="3"/>
        <v>5</v>
      </c>
      <c r="B10" s="25" t="s">
        <v>14</v>
      </c>
      <c r="C10" s="25"/>
      <c r="D10" s="24">
        <v>2</v>
      </c>
      <c r="E10" s="25" t="s">
        <v>34</v>
      </c>
      <c r="F10" s="25" t="s">
        <v>38</v>
      </c>
      <c r="G10" s="26" t="s">
        <v>15</v>
      </c>
      <c r="H10" s="59">
        <f t="shared" si="0"/>
        <v>0.1</v>
      </c>
      <c r="I10" s="29" t="s">
        <v>37</v>
      </c>
      <c r="J10" s="25" t="s">
        <v>16</v>
      </c>
      <c r="K10" s="29" t="s">
        <v>36</v>
      </c>
      <c r="L10" s="30" t="s">
        <v>33</v>
      </c>
      <c r="M10" s="68" t="s">
        <v>35</v>
      </c>
      <c r="N10">
        <v>2.8500000000000001E-3</v>
      </c>
      <c r="O10">
        <f t="shared" si="1"/>
        <v>5.7000000000000002E-3</v>
      </c>
      <c r="P10" s="52">
        <v>3</v>
      </c>
      <c r="Y10" s="8"/>
      <c r="Z10" s="8"/>
    </row>
    <row r="11" spans="1:26" s="5" customFormat="1" ht="16.5" thickBot="1" x14ac:dyDescent="0.35">
      <c r="A11" s="53">
        <f t="shared" ref="A11:A22" si="4">A10+1</f>
        <v>6</v>
      </c>
      <c r="B11" s="25" t="s">
        <v>14</v>
      </c>
      <c r="C11" s="25"/>
      <c r="D11" s="24">
        <v>1</v>
      </c>
      <c r="E11" s="28" t="s">
        <v>43</v>
      </c>
      <c r="F11" s="25" t="s">
        <v>39</v>
      </c>
      <c r="G11" s="26" t="s">
        <v>15</v>
      </c>
      <c r="H11" s="59">
        <f t="shared" si="0"/>
        <v>0.05</v>
      </c>
      <c r="I11" s="27" t="s">
        <v>42</v>
      </c>
      <c r="J11" s="25" t="s">
        <v>16</v>
      </c>
      <c r="K11" s="27" t="s">
        <v>41</v>
      </c>
      <c r="L11" s="25" t="s">
        <v>33</v>
      </c>
      <c r="M11" s="68" t="s">
        <v>40</v>
      </c>
      <c r="N11">
        <v>2.8500000000000001E-3</v>
      </c>
      <c r="O11">
        <f t="shared" si="1"/>
        <v>2.8500000000000001E-3</v>
      </c>
      <c r="P11" s="52">
        <v>3</v>
      </c>
      <c r="Y11" s="8"/>
      <c r="Z11" s="8"/>
    </row>
    <row r="12" spans="1:26" ht="15.75" thickBot="1" x14ac:dyDescent="0.3">
      <c r="A12" s="53">
        <f t="shared" si="4"/>
        <v>7</v>
      </c>
      <c r="B12" s="25" t="s">
        <v>14</v>
      </c>
      <c r="C12" s="27"/>
      <c r="D12" s="24">
        <v>2</v>
      </c>
      <c r="E12" s="25" t="s">
        <v>50</v>
      </c>
      <c r="F12" s="14" t="s">
        <v>44</v>
      </c>
      <c r="G12" s="15" t="s">
        <v>15</v>
      </c>
      <c r="H12" s="59">
        <f t="shared" si="0"/>
        <v>0.1</v>
      </c>
      <c r="I12" s="14" t="s">
        <v>45</v>
      </c>
      <c r="J12" s="14" t="s">
        <v>46</v>
      </c>
      <c r="K12" s="31" t="s">
        <v>47</v>
      </c>
      <c r="L12" s="14" t="s">
        <v>48</v>
      </c>
      <c r="M12" s="69" t="s">
        <v>49</v>
      </c>
      <c r="N12">
        <v>0.10365000000000001</v>
      </c>
      <c r="O12">
        <f t="shared" si="1"/>
        <v>0.20730000000000001</v>
      </c>
      <c r="P12" s="52">
        <v>3</v>
      </c>
    </row>
    <row r="13" spans="1:26" ht="15.75" thickBot="1" x14ac:dyDescent="0.3">
      <c r="A13" s="53">
        <f t="shared" si="4"/>
        <v>8</v>
      </c>
      <c r="B13" s="25" t="s">
        <v>14</v>
      </c>
      <c r="C13" s="27"/>
      <c r="D13" s="24">
        <v>1</v>
      </c>
      <c r="E13" s="25" t="s">
        <v>51</v>
      </c>
      <c r="F13" s="27" t="s">
        <v>55</v>
      </c>
      <c r="G13" s="27" t="s">
        <v>59</v>
      </c>
      <c r="H13" s="59">
        <f t="shared" si="0"/>
        <v>0.05</v>
      </c>
      <c r="I13" s="27" t="s">
        <v>58</v>
      </c>
      <c r="J13" s="14" t="s">
        <v>46</v>
      </c>
      <c r="K13" s="27" t="s">
        <v>57</v>
      </c>
      <c r="L13" s="32" t="s">
        <v>56</v>
      </c>
      <c r="M13" s="65" t="s">
        <v>55</v>
      </c>
      <c r="N13">
        <v>0.81100000000000005</v>
      </c>
      <c r="O13">
        <f t="shared" si="1"/>
        <v>0.81100000000000005</v>
      </c>
      <c r="P13" s="52">
        <v>3</v>
      </c>
    </row>
    <row r="14" spans="1:26" ht="15.75" thickBot="1" x14ac:dyDescent="0.3">
      <c r="A14" s="53">
        <f t="shared" si="4"/>
        <v>9</v>
      </c>
      <c r="B14" s="25" t="s">
        <v>14</v>
      </c>
      <c r="C14" s="27"/>
      <c r="D14" s="24">
        <v>1</v>
      </c>
      <c r="E14" s="25" t="s">
        <v>52</v>
      </c>
      <c r="F14" s="27"/>
      <c r="G14" s="27"/>
      <c r="H14" s="59">
        <f t="shared" si="0"/>
        <v>0.05</v>
      </c>
      <c r="I14" s="27"/>
      <c r="J14" s="14" t="s">
        <v>46</v>
      </c>
      <c r="K14" s="27"/>
      <c r="L14" s="27" t="s">
        <v>53</v>
      </c>
      <c r="M14" s="65" t="s">
        <v>54</v>
      </c>
      <c r="N14" s="74">
        <v>0.68600000000000005</v>
      </c>
      <c r="O14">
        <f t="shared" si="1"/>
        <v>0.68600000000000005</v>
      </c>
      <c r="P14" s="52">
        <v>3</v>
      </c>
    </row>
    <row r="15" spans="1:26" ht="15.75" thickBot="1" x14ac:dyDescent="0.3">
      <c r="A15" s="53">
        <f t="shared" si="4"/>
        <v>10</v>
      </c>
      <c r="B15" s="25" t="s">
        <v>14</v>
      </c>
      <c r="C15" s="27"/>
      <c r="D15" s="24">
        <v>1</v>
      </c>
      <c r="E15" s="25" t="s">
        <v>99</v>
      </c>
      <c r="F15" s="27">
        <v>32.768000000000001</v>
      </c>
      <c r="G15" s="27"/>
      <c r="H15" s="59">
        <f t="shared" si="0"/>
        <v>0.05</v>
      </c>
      <c r="I15" s="27" t="s">
        <v>100</v>
      </c>
      <c r="J15" s="14"/>
      <c r="K15" s="27"/>
      <c r="L15" s="27"/>
      <c r="M15" s="65"/>
      <c r="N15" s="27">
        <v>0.65</v>
      </c>
      <c r="O15">
        <f t="shared" si="1"/>
        <v>0.65</v>
      </c>
      <c r="P15" s="52">
        <v>3</v>
      </c>
    </row>
    <row r="16" spans="1:26" s="5" customFormat="1" ht="16.5" thickBot="1" x14ac:dyDescent="0.35">
      <c r="A16" s="53">
        <f t="shared" si="4"/>
        <v>11</v>
      </c>
      <c r="B16" s="25" t="s">
        <v>14</v>
      </c>
      <c r="C16" s="25"/>
      <c r="D16" s="24">
        <v>1</v>
      </c>
      <c r="E16" s="25" t="s">
        <v>61</v>
      </c>
      <c r="F16" s="33" t="s">
        <v>60</v>
      </c>
      <c r="G16" s="25"/>
      <c r="H16" s="59">
        <f t="shared" si="0"/>
        <v>0.05</v>
      </c>
      <c r="I16" s="27" t="s">
        <v>64</v>
      </c>
      <c r="J16" s="14" t="s">
        <v>46</v>
      </c>
      <c r="K16" s="27" t="s">
        <v>62</v>
      </c>
      <c r="L16" s="32" t="s">
        <v>63</v>
      </c>
      <c r="M16" s="65" t="s">
        <v>62</v>
      </c>
      <c r="N16">
        <v>0.52</v>
      </c>
      <c r="O16">
        <f t="shared" si="1"/>
        <v>0.52</v>
      </c>
      <c r="P16" s="52">
        <v>3</v>
      </c>
      <c r="Y16" s="8"/>
      <c r="Z16" s="8"/>
    </row>
    <row r="17" spans="1:16" customFormat="1" ht="15.75" thickBot="1" x14ac:dyDescent="0.3">
      <c r="A17" s="53">
        <f t="shared" si="4"/>
        <v>12</v>
      </c>
      <c r="B17" s="38" t="s">
        <v>14</v>
      </c>
      <c r="C17" s="38"/>
      <c r="D17" s="39">
        <v>2</v>
      </c>
      <c r="E17" s="38" t="s">
        <v>69</v>
      </c>
      <c r="F17" s="38" t="s">
        <v>67</v>
      </c>
      <c r="G17" s="40"/>
      <c r="H17" s="59">
        <f t="shared" si="0"/>
        <v>0.1</v>
      </c>
      <c r="I17" s="38" t="s">
        <v>67</v>
      </c>
      <c r="J17" s="38" t="s">
        <v>16</v>
      </c>
      <c r="K17" s="41" t="s">
        <v>68</v>
      </c>
      <c r="L17" s="41"/>
      <c r="M17" s="70"/>
      <c r="N17" s="41">
        <v>0.27</v>
      </c>
      <c r="O17">
        <f t="shared" si="1"/>
        <v>0.54</v>
      </c>
      <c r="P17" s="52">
        <v>3</v>
      </c>
    </row>
    <row r="18" spans="1:16" customFormat="1" ht="15.75" thickBot="1" x14ac:dyDescent="0.3">
      <c r="A18" s="53">
        <f t="shared" si="4"/>
        <v>13</v>
      </c>
      <c r="B18" s="38" t="s">
        <v>14</v>
      </c>
      <c r="C18" s="38"/>
      <c r="D18" s="39">
        <v>2</v>
      </c>
      <c r="E18" s="38"/>
      <c r="F18" s="38" t="s">
        <v>79</v>
      </c>
      <c r="G18" s="40"/>
      <c r="H18" s="59">
        <v>0</v>
      </c>
      <c r="I18" s="60" t="s">
        <v>78</v>
      </c>
      <c r="J18" s="41" t="s">
        <v>86</v>
      </c>
      <c r="K18" s="41"/>
      <c r="L18" s="38" t="s">
        <v>77</v>
      </c>
      <c r="M18" s="60">
        <v>74051228</v>
      </c>
      <c r="N18" s="41">
        <v>0.16</v>
      </c>
      <c r="O18">
        <f t="shared" si="1"/>
        <v>0.32</v>
      </c>
      <c r="P18" s="52">
        <v>3</v>
      </c>
    </row>
    <row r="19" spans="1:16" customFormat="1" ht="15.75" thickBot="1" x14ac:dyDescent="0.3">
      <c r="A19" s="53">
        <f t="shared" si="4"/>
        <v>14</v>
      </c>
      <c r="B19" s="38" t="s">
        <v>14</v>
      </c>
      <c r="C19" s="38"/>
      <c r="D19" s="39">
        <v>2</v>
      </c>
      <c r="E19" s="38"/>
      <c r="F19" s="38" t="s">
        <v>79</v>
      </c>
      <c r="G19" s="40"/>
      <c r="H19" s="59">
        <v>0</v>
      </c>
      <c r="I19" s="60" t="s">
        <v>80</v>
      </c>
      <c r="J19" s="41" t="s">
        <v>86</v>
      </c>
      <c r="K19" s="41"/>
      <c r="L19" s="38" t="s">
        <v>77</v>
      </c>
      <c r="M19" s="60">
        <v>5670013</v>
      </c>
      <c r="N19" s="41"/>
      <c r="O19" s="76"/>
      <c r="P19" s="52">
        <v>3</v>
      </c>
    </row>
    <row r="20" spans="1:16" customFormat="1" ht="15.75" thickBot="1" x14ac:dyDescent="0.3">
      <c r="A20" s="53">
        <f t="shared" si="4"/>
        <v>15</v>
      </c>
      <c r="B20" s="38" t="s">
        <v>14</v>
      </c>
      <c r="C20" s="38"/>
      <c r="D20" s="39">
        <v>2</v>
      </c>
      <c r="E20" s="38"/>
      <c r="F20" s="38" t="s">
        <v>81</v>
      </c>
      <c r="G20" s="40" t="s">
        <v>85</v>
      </c>
      <c r="H20" s="59">
        <v>0</v>
      </c>
      <c r="I20" s="41" t="s">
        <v>82</v>
      </c>
      <c r="J20" s="38" t="s">
        <v>77</v>
      </c>
      <c r="K20" s="41">
        <v>93442010</v>
      </c>
      <c r="L20" s="38" t="s">
        <v>83</v>
      </c>
      <c r="M20" s="70" t="s">
        <v>84</v>
      </c>
      <c r="N20" s="41"/>
      <c r="O20" s="76"/>
      <c r="P20" s="52">
        <v>3</v>
      </c>
    </row>
    <row r="21" spans="1:16" customFormat="1" ht="15.75" thickBot="1" x14ac:dyDescent="0.3">
      <c r="A21" s="53">
        <f t="shared" si="4"/>
        <v>16</v>
      </c>
      <c r="B21" s="38" t="s">
        <v>14</v>
      </c>
      <c r="C21" s="38"/>
      <c r="D21" s="39">
        <v>1</v>
      </c>
      <c r="E21" s="38"/>
      <c r="F21" s="38" t="s">
        <v>90</v>
      </c>
      <c r="G21" s="40" t="s">
        <v>88</v>
      </c>
      <c r="H21" s="59">
        <v>0</v>
      </c>
      <c r="I21" s="41" t="s">
        <v>91</v>
      </c>
      <c r="J21" s="38" t="s">
        <v>92</v>
      </c>
      <c r="K21" s="41" t="s">
        <v>89</v>
      </c>
      <c r="L21" s="38"/>
      <c r="M21" s="70" t="s">
        <v>88</v>
      </c>
      <c r="N21" s="41"/>
      <c r="O21" s="76"/>
      <c r="P21" s="52">
        <v>3</v>
      </c>
    </row>
    <row r="22" spans="1:16" customFormat="1" ht="15.75" thickBot="1" x14ac:dyDescent="0.3">
      <c r="A22" s="53">
        <f t="shared" si="4"/>
        <v>17</v>
      </c>
      <c r="B22" s="54" t="s">
        <v>14</v>
      </c>
      <c r="C22" s="54"/>
      <c r="D22" s="61">
        <v>1</v>
      </c>
      <c r="E22" s="54"/>
      <c r="F22" s="54" t="s">
        <v>87</v>
      </c>
      <c r="G22" s="62" t="s">
        <v>93</v>
      </c>
      <c r="H22" s="59">
        <v>0</v>
      </c>
      <c r="I22" s="63" t="s">
        <v>94</v>
      </c>
      <c r="J22" s="54" t="s">
        <v>92</v>
      </c>
      <c r="K22" s="62" t="s">
        <v>93</v>
      </c>
      <c r="L22" s="54"/>
      <c r="M22" s="71"/>
      <c r="N22" s="63"/>
      <c r="O22" s="77"/>
      <c r="P22" s="52">
        <v>3</v>
      </c>
    </row>
    <row r="23" spans="1:16" customFormat="1" x14ac:dyDescent="0.25">
      <c r="A23" s="45"/>
      <c r="B23" s="16"/>
      <c r="C23" s="16"/>
      <c r="D23" s="17"/>
      <c r="E23" s="16"/>
      <c r="F23" s="16"/>
      <c r="G23" s="42"/>
      <c r="H23" s="34"/>
      <c r="J23" s="16"/>
      <c r="L23" s="16"/>
      <c r="N23" s="43"/>
      <c r="O23" s="43">
        <f>SUM(O5:O22)</f>
        <v>3.8031099999999998</v>
      </c>
      <c r="P23" s="43"/>
    </row>
    <row r="24" spans="1:16" customFormat="1" x14ac:dyDescent="0.25">
      <c r="A24" s="45"/>
      <c r="B24" s="16"/>
      <c r="C24" s="16"/>
      <c r="D24" s="17"/>
      <c r="E24" s="16"/>
      <c r="F24" s="16"/>
      <c r="G24" s="42"/>
      <c r="H24" t="s">
        <v>113</v>
      </c>
      <c r="I24" s="44" t="s">
        <v>110</v>
      </c>
      <c r="J24" s="72" t="s">
        <v>111</v>
      </c>
      <c r="K24" s="43"/>
      <c r="L24" s="16" t="s">
        <v>112</v>
      </c>
      <c r="M24" s="44">
        <v>242</v>
      </c>
      <c r="N24" s="43"/>
      <c r="O24" s="43"/>
      <c r="P24" s="43"/>
    </row>
    <row r="25" spans="1:16" ht="21" x14ac:dyDescent="0.35">
      <c r="A25" s="35" t="s">
        <v>66</v>
      </c>
      <c r="B25" s="36"/>
      <c r="C25" s="36"/>
      <c r="D25" s="36"/>
      <c r="E25" s="36"/>
      <c r="F25" s="36"/>
      <c r="G25" s="36"/>
      <c r="H25" s="37">
        <f>SUM(H5:H22)</f>
        <v>0.95000000000000018</v>
      </c>
      <c r="I25" s="21">
        <v>0.95</v>
      </c>
      <c r="K25" s="21">
        <v>0.95</v>
      </c>
      <c r="O25" s="37">
        <v>0.95</v>
      </c>
    </row>
    <row r="26" spans="1:16" x14ac:dyDescent="0.25">
      <c r="F26" s="21" t="s">
        <v>60</v>
      </c>
      <c r="H26" s="21">
        <v>0.4</v>
      </c>
      <c r="I26" s="21">
        <v>0.31</v>
      </c>
      <c r="K26" s="21">
        <v>0.31</v>
      </c>
    </row>
    <row r="27" spans="1:16" x14ac:dyDescent="0.25">
      <c r="F27" s="21" t="s">
        <v>116</v>
      </c>
      <c r="H27" s="21">
        <v>0.4</v>
      </c>
      <c r="I27" s="21">
        <v>0.25</v>
      </c>
      <c r="K27" s="21">
        <v>0.13</v>
      </c>
    </row>
    <row r="28" spans="1:16" x14ac:dyDescent="0.25">
      <c r="F28" s="21" t="s">
        <v>105</v>
      </c>
      <c r="H28" s="21">
        <v>0.5</v>
      </c>
      <c r="I28" s="21">
        <v>0.26500000000000001</v>
      </c>
      <c r="K28" s="21">
        <v>0.26500000000000001</v>
      </c>
    </row>
    <row r="29" spans="1:16" x14ac:dyDescent="0.25">
      <c r="F29" s="65" t="s">
        <v>55</v>
      </c>
      <c r="H29" s="21">
        <v>0.71</v>
      </c>
      <c r="I29" s="21">
        <v>0.495</v>
      </c>
      <c r="K29" s="21">
        <v>0.495</v>
      </c>
    </row>
    <row r="30" spans="1:16" x14ac:dyDescent="0.25">
      <c r="F30" s="65" t="s">
        <v>54</v>
      </c>
      <c r="H30" s="21">
        <v>0.5</v>
      </c>
      <c r="I30" s="21">
        <v>0.39500000000000002</v>
      </c>
      <c r="K30" s="21">
        <v>0.39500000000000002</v>
      </c>
    </row>
    <row r="31" spans="1:16" ht="15.75" x14ac:dyDescent="0.25">
      <c r="A31" s="21"/>
      <c r="E31" s="22"/>
      <c r="F31" s="21" t="s">
        <v>114</v>
      </c>
      <c r="H31" s="21">
        <v>1.2</v>
      </c>
      <c r="I31" s="21">
        <f>0.211*2</f>
        <v>0.42199999999999999</v>
      </c>
      <c r="K31" s="21">
        <f>0.2*2</f>
        <v>0.4</v>
      </c>
    </row>
    <row r="32" spans="1:16" ht="15.75" x14ac:dyDescent="0.25">
      <c r="A32" s="21"/>
      <c r="E32" s="22"/>
      <c r="F32" s="21" t="s">
        <v>115</v>
      </c>
      <c r="H32" s="21">
        <v>0</v>
      </c>
      <c r="I32" s="21">
        <f>2*0.34</f>
        <v>0.68</v>
      </c>
      <c r="K32" s="21">
        <v>0</v>
      </c>
    </row>
    <row r="33" spans="3:15" x14ac:dyDescent="0.25">
      <c r="F33" s="21" t="s">
        <v>118</v>
      </c>
      <c r="H33" s="21">
        <v>0.2</v>
      </c>
      <c r="I33" s="21">
        <f>2*0.085</f>
        <v>0.17</v>
      </c>
      <c r="K33" s="21">
        <f>2*0.085</f>
        <v>0.17</v>
      </c>
    </row>
    <row r="34" spans="3:15" x14ac:dyDescent="0.25">
      <c r="F34" s="21" t="s">
        <v>106</v>
      </c>
      <c r="H34" s="21">
        <v>1.2</v>
      </c>
      <c r="I34" s="21">
        <v>0.75</v>
      </c>
      <c r="K34" s="21">
        <v>0.45</v>
      </c>
      <c r="O34" s="21">
        <v>1.5</v>
      </c>
    </row>
    <row r="35" spans="3:15" x14ac:dyDescent="0.25">
      <c r="F35" s="21" t="s">
        <v>107</v>
      </c>
      <c r="H35" s="21">
        <v>1.7</v>
      </c>
      <c r="I35" s="21">
        <v>1.2</v>
      </c>
      <c r="K35" s="21">
        <v>0.63</v>
      </c>
      <c r="O35" s="21">
        <v>1.5</v>
      </c>
    </row>
    <row r="36" spans="3:15" x14ac:dyDescent="0.25">
      <c r="F36" s="21" t="s">
        <v>108</v>
      </c>
      <c r="H36" s="21">
        <v>0.3</v>
      </c>
      <c r="I36" s="21">
        <v>0.16</v>
      </c>
      <c r="K36" s="21">
        <v>0.16</v>
      </c>
      <c r="O36" s="21">
        <v>0.3</v>
      </c>
    </row>
    <row r="37" spans="3:15" x14ac:dyDescent="0.25">
      <c r="F37" s="21" t="s">
        <v>117</v>
      </c>
      <c r="H37" s="21">
        <v>1</v>
      </c>
      <c r="I37" s="21">
        <v>0.5</v>
      </c>
      <c r="K37" s="21">
        <v>0.75</v>
      </c>
      <c r="M37" s="21">
        <f>K37*50000</f>
        <v>37500</v>
      </c>
      <c r="O37" s="21">
        <v>1</v>
      </c>
    </row>
    <row r="39" spans="3:15" x14ac:dyDescent="0.25">
      <c r="F39" s="21" t="s">
        <v>109</v>
      </c>
      <c r="H39" s="73">
        <f>SUM(H25:H38)</f>
        <v>9.06</v>
      </c>
      <c r="I39" s="21">
        <f>SUM(I25:I38)</f>
        <v>6.5470000000000006</v>
      </c>
      <c r="K39" s="21">
        <f>SUM(K25:K38)</f>
        <v>5.1050000000000004</v>
      </c>
      <c r="O39" s="21">
        <f>SUM(O23:O38)</f>
        <v>9.0531100000000002</v>
      </c>
    </row>
    <row r="43" spans="3:15" x14ac:dyDescent="0.25">
      <c r="C43" s="21" t="s">
        <v>123</v>
      </c>
    </row>
    <row r="44" spans="3:15" x14ac:dyDescent="0.25">
      <c r="C44" s="21" t="s">
        <v>119</v>
      </c>
      <c r="G44" s="21" t="s">
        <v>122</v>
      </c>
    </row>
    <row r="45" spans="3:15" x14ac:dyDescent="0.25">
      <c r="C45" s="21" t="s">
        <v>121</v>
      </c>
      <c r="G45" s="21" t="s">
        <v>120</v>
      </c>
    </row>
  </sheetData>
  <hyperlinks>
    <hyperlink ref="L13" r:id="rId1" display="http://digikey.com/Suppliers/us/STMicroelectronics.page?lang=EN"/>
    <hyperlink ref="L16" r:id="rId2" display="http://digikey.com/Suppliers/us/Memory-Protection-Devices.page?lang=EN"/>
    <hyperlink ref="J24" r:id="rId3"/>
    <hyperlink ref="N14" r:id="rId4" display="http://search.digikey.com/us/en/products/M24LR16E-RMN6T%2F2/497-11603-2-ND/2747114"/>
  </hyperlinks>
  <pageMargins left="0.7" right="0.7" top="0.75" bottom="0.75" header="0.3" footer="0.3"/>
  <pageSetup orientation="portrait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ActiveWave</dc:creator>
  <cp:lastModifiedBy>ActiveWave</cp:lastModifiedBy>
  <cp:lastPrinted>2011-09-15T18:50:04Z</cp:lastPrinted>
  <dcterms:created xsi:type="dcterms:W3CDTF">2011-09-06T18:10:21Z</dcterms:created>
  <dcterms:modified xsi:type="dcterms:W3CDTF">2012-05-23T11:42:00Z</dcterms:modified>
</cp:coreProperties>
</file>