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</sheets>
  <definedNames>
    <definedName localSheetId="0" name="RNG_PLAN_RATE_COL_NAME">Schedule!$AD$3</definedName>
    <definedName localSheetId="0" name="RNG_ACTUAL_START_DATE_COL_NAME">Schedule!$W$3</definedName>
    <definedName localSheetId="0" name="Z_0B810681_CC81_4141_9F16_24B3FD4F0FB8_.wvu.PrintArea">Schedule!$E$4:$AE$4</definedName>
    <definedName localSheetId="0" name="RNG_END_DATE_COL_NAME">Schedule!$Q$3</definedName>
    <definedName localSheetId="0" name="RNG_WBS_LEVEL_COL_NAME">Schedule!$C$3</definedName>
    <definedName localSheetId="0" name="Z_45F170B6_3544_43F8_BFC7_D657B723AABC_.wvu.PrintArea">Schedule!$E$4:$AE$4</definedName>
    <definedName localSheetId="0" name="RNG_ACTUAL_TOTAL_DURATION_COL_NAME">Schedule!$Z$3</definedName>
    <definedName localSheetId="0" name="Z_AF9F6769_16BA_4444_B539_537212F9672A_.wvu.PrintArea">Schedule!$E$4:$AE$4</definedName>
    <definedName localSheetId="0" name="RNG_DELIVERABLES_COL_NAME">Schedule!$AC$3</definedName>
    <definedName localSheetId="0" name="RNG_START_DATE_COL_NAME">Schedule!$P$3</definedName>
    <definedName localSheetId="0" name="RNG_PLAN_WORKLOAD_COL_NAME">Schedule!$T$3</definedName>
    <definedName localSheetId="0" name="RNG_GANTT_AREA_FIRST_COL_NAME">Schedule!$AF$4</definedName>
    <definedName localSheetId="0" name="RNG_PLAN_DURATION_COL_NAME">Schedule!$V$3</definedName>
    <definedName localSheetId="0" name="RNG_ACTUAL_END_DATE_COL_NAME">Schedule!$X$3</definedName>
    <definedName localSheetId="0" name="Z_0A64F8D9_59E4_4471_A54B_AB6085820F8B_.wvu.PrintArea">Schedule!$E$4:$AE$4</definedName>
    <definedName localSheetId="0" name="RNG_ACTUAL_TOTAL_WORKLOAD_COL_NAME">Schedule!$Y$3</definedName>
    <definedName localSheetId="0" name="RNG_TOTAL_WORKLOAD_COL_NAME">Schedule!$S$3</definedName>
    <definedName localSheetId="0" name="Z_6C04A49A_6140_42F5_B660_358F3428D555_.wvu.PrintArea">Schedule!$E$4:$AE$4</definedName>
    <definedName localSheetId="0" name="Z_F8F33EAC_6737_4237_A48D_05833D89E8C9_.wvu.PrintArea">Schedule!$E$4:$AE$4</definedName>
    <definedName localSheetId="0" name="RNG_ACTUAL_RATE_COL_NAME">Schedule!$AE$3</definedName>
    <definedName localSheetId="0" name="RNG_TOTAL_DURATION_COL_NAME">Schedule!$U$3</definedName>
    <definedName localSheetId="0" name="RNG_CALENDAR_COL_NAME">Schedule!$R$3</definedName>
    <definedName localSheetId="0" name="RNG_ETC_COL_NAME">Schedule!$O$3</definedName>
    <definedName localSheetId="0" name="RNG_RESOURCE_COL_NAME">Schedule!$AB$3</definedName>
    <definedName localSheetId="0" name="RNG_TASK_FIRST_COL_NAME">Schedule!$E$3</definedName>
    <definedName localSheetId="0" name="RNG_RESOURCE_WEIGHT_COL_NAME">Schedule!$AA$3</definedName>
    <definedName localSheetId="0" name="RNG_WBS_COL_NAME">Schedule!$D$3</definedName>
    <definedName localSheetId="0" name="RNG_WBS_AREA_LAST_COL_NAME">Schedule!$AE$3</definedName>
  </definedNames>
  <calcPr/>
</workbook>
</file>

<file path=xl/sharedStrings.xml><?xml version="1.0" encoding="utf-8"?>
<sst xmlns="http://schemas.openxmlformats.org/spreadsheetml/2006/main" count="343" uniqueCount="243">
  <si>
    <r>
      <t xml:space="preserve">XLGantt 4.0.0 ©XLWorks </t>
    </r>
    <r>
      <rPr>
        <rFont val="Calibri"/>
        <b/>
        <color rgb="FFFF8800"/>
        <sz val="9.0"/>
      </rPr>
      <t xml:space="preserve"> </t>
    </r>
    <r>
      <rPr>
        <rFont val="돋움"/>
        <b/>
        <color rgb="FFFF8800"/>
        <sz val="9.0"/>
      </rPr>
      <t>주별보기</t>
    </r>
    <r>
      <rPr>
        <rFont val="Calibri"/>
        <b/>
        <color rgb="FFFF8800"/>
        <sz val="9.0"/>
      </rPr>
      <t xml:space="preserve">, Zoom 100%, </t>
    </r>
    <r>
      <rPr>
        <rFont val="돋움"/>
        <b/>
        <color rgb="FFFF8800"/>
        <sz val="9.0"/>
      </rPr>
      <t>계산</t>
    </r>
    <r>
      <rPr>
        <rFont val="Calibri"/>
        <b/>
        <color rgb="FFFF8800"/>
        <sz val="9.0"/>
      </rPr>
      <t xml:space="preserve"> </t>
    </r>
    <r>
      <rPr>
        <rFont val="돋움"/>
        <b/>
        <color rgb="FFFF8800"/>
        <sz val="9.0"/>
      </rPr>
      <t>옵션</t>
    </r>
    <r>
      <rPr>
        <rFont val="Calibri"/>
        <b/>
        <color rgb="FFFF8800"/>
        <sz val="9.0"/>
      </rPr>
      <t xml:space="preserve"> : </t>
    </r>
    <r>
      <rPr>
        <rFont val="돋움"/>
        <b/>
        <color rgb="FFFF8800"/>
        <sz val="9.0"/>
      </rPr>
      <t>자동</t>
    </r>
  </si>
  <si>
    <t>W1</t>
  </si>
  <si>
    <t>W5</t>
  </si>
  <si>
    <t>reserved</t>
  </si>
  <si>
    <t>task_group</t>
  </si>
  <si>
    <t>wbs_level</t>
  </si>
  <si>
    <t>WBS</t>
  </si>
  <si>
    <t>작업*</t>
  </si>
  <si>
    <t>비고</t>
  </si>
  <si>
    <t>시작일*</t>
  </si>
  <si>
    <t>완료일*</t>
  </si>
  <si>
    <t>Calendar</t>
  </si>
  <si>
    <t>총
작업량</t>
  </si>
  <si>
    <t>계획
작업량</t>
  </si>
  <si>
    <t>총
기간</t>
  </si>
  <si>
    <t>계획
기간</t>
  </si>
  <si>
    <t>실제
시작일</t>
  </si>
  <si>
    <t>실제
완료일</t>
  </si>
  <si>
    <t>실제
총작업량</t>
  </si>
  <si>
    <t>실제
총기간</t>
  </si>
  <si>
    <t>가중치</t>
  </si>
  <si>
    <t>담당</t>
  </si>
  <si>
    <t>산출물</t>
  </si>
  <si>
    <t>계획</t>
  </si>
  <si>
    <t>실적*</t>
  </si>
  <si>
    <t>10/11
W42</t>
  </si>
  <si>
    <t>11/08
W46</t>
  </si>
  <si>
    <t>G</t>
  </si>
  <si>
    <t>1</t>
  </si>
  <si>
    <t>프로젝트 관리</t>
  </si>
  <si>
    <t>1.1</t>
  </si>
  <si>
    <t>프로젝트 착수 및 계획수립</t>
  </si>
  <si>
    <t>1.1.1</t>
  </si>
  <si>
    <t>프로젝트 착수</t>
  </si>
  <si>
    <t>1.1.2</t>
  </si>
  <si>
    <t>프로젝트 범위정의</t>
  </si>
  <si>
    <t>1.1.2.1</t>
  </si>
  <si>
    <t>프로젝트 계획 수립</t>
  </si>
  <si>
    <t>1.1.2.2</t>
  </si>
  <si>
    <t>착수보고(Kick off)</t>
  </si>
  <si>
    <t>1.2</t>
  </si>
  <si>
    <t>프로젝트 수행 및 통제</t>
  </si>
  <si>
    <t>1.2.1</t>
  </si>
  <si>
    <t>월간보고1</t>
  </si>
  <si>
    <t>1.2.2</t>
  </si>
  <si>
    <t>중간보고</t>
  </si>
  <si>
    <t>1.3</t>
  </si>
  <si>
    <t>프로젝트 종료</t>
  </si>
  <si>
    <t>1.3.1</t>
  </si>
  <si>
    <t>종료계획수립</t>
  </si>
  <si>
    <t>1.3.2</t>
  </si>
  <si>
    <t>시스템 인수인계</t>
  </si>
  <si>
    <t>1.3.3</t>
  </si>
  <si>
    <t>종료보고</t>
  </si>
  <si>
    <t>1.3.4</t>
  </si>
  <si>
    <t>검수 및 종료</t>
  </si>
  <si>
    <t>2</t>
  </si>
  <si>
    <t>시스템 개발</t>
  </si>
  <si>
    <t>2.1</t>
  </si>
  <si>
    <t>분석</t>
  </si>
  <si>
    <t>2.1.1</t>
  </si>
  <si>
    <t>기능정의서</t>
  </si>
  <si>
    <t>2.1.2</t>
  </si>
  <si>
    <t>논리모델구축</t>
  </si>
  <si>
    <t>2.1.2.1</t>
  </si>
  <si>
    <t>유스케이스</t>
  </si>
  <si>
    <t>2.2</t>
  </si>
  <si>
    <t>설계</t>
  </si>
  <si>
    <t>2.2.1</t>
  </si>
  <si>
    <t>UI 설계</t>
  </si>
  <si>
    <t>2.2.2</t>
  </si>
  <si>
    <t>시스템 설계</t>
  </si>
  <si>
    <t>2.2.2.1</t>
  </si>
  <si>
    <t>데이터베이스ERD</t>
  </si>
  <si>
    <t>2.2.2.2</t>
  </si>
  <si>
    <t>테이블정의서</t>
  </si>
  <si>
    <t>2.2.2.3</t>
  </si>
  <si>
    <t>클래스다이어그램</t>
  </si>
  <si>
    <t>2.2.2.4</t>
  </si>
  <si>
    <t>클래스매핑</t>
  </si>
  <si>
    <t>2.2.2.5</t>
  </si>
  <si>
    <t>시퀀스다이어그램</t>
  </si>
  <si>
    <t>2.3</t>
  </si>
  <si>
    <t>개발</t>
  </si>
  <si>
    <t>2.3.1</t>
  </si>
  <si>
    <t>MarketPotato Web Page</t>
  </si>
  <si>
    <t>정창균, 정운진</t>
  </si>
  <si>
    <t>2.3.1.1</t>
  </si>
  <si>
    <t>기능구현 및 단위테스트</t>
  </si>
  <si>
    <t>2.3.1.1.1</t>
  </si>
  <si>
    <t>메인페이지</t>
  </si>
  <si>
    <t>2.3.1.1.1.1</t>
  </si>
  <si>
    <t>회원가입</t>
  </si>
  <si>
    <t>2.3.1.1.1.1.1</t>
  </si>
  <si>
    <t>회원가입 페이지</t>
  </si>
  <si>
    <t>정창균</t>
  </si>
  <si>
    <t>2.3.1.1.1.1.2</t>
  </si>
  <si>
    <t>중복체크</t>
  </si>
  <si>
    <t>2.3.1.1.1.1.3</t>
  </si>
  <si>
    <t>인증 이메일</t>
  </si>
  <si>
    <t>2.3.1.1.1.1.4</t>
  </si>
  <si>
    <t>DB연동</t>
  </si>
  <si>
    <t>2.3.1.1.1.2</t>
  </si>
  <si>
    <t>로그인</t>
  </si>
  <si>
    <t>2.3.1.1.1.2.1</t>
  </si>
  <si>
    <t>2.3.1.1.1.2.2</t>
  </si>
  <si>
    <t>로그아웃</t>
  </si>
  <si>
    <t>2.3.1.1.1.3</t>
  </si>
  <si>
    <t>아이디비밀번호 찾기</t>
  </si>
  <si>
    <t>2.3.1.1.1.3.1</t>
  </si>
  <si>
    <t>아이디/비밀번호 찾기</t>
  </si>
  <si>
    <t>2.3.1.1.1.3.2</t>
  </si>
  <si>
    <t>임시 이메일 전송</t>
  </si>
  <si>
    <t>2.3.1.1.1.4</t>
  </si>
  <si>
    <t>채팅</t>
  </si>
  <si>
    <t>2.3.1.1.1.4.1</t>
  </si>
  <si>
    <t>채팅방 목록 페이지</t>
  </si>
  <si>
    <t>2.3.1.1.1.4.2</t>
  </si>
  <si>
    <t>채팅창 페이지</t>
  </si>
  <si>
    <t>2.3.1.1.1.4.3</t>
  </si>
  <si>
    <t>채팅 송신/수신</t>
  </si>
  <si>
    <t>2.3.1.1.1.5</t>
  </si>
  <si>
    <t>상대프로필페이지</t>
  </si>
  <si>
    <t>정운진</t>
  </si>
  <si>
    <t>2.3.1.1.1.5.1</t>
  </si>
  <si>
    <t>페이지 만들기</t>
  </si>
  <si>
    <t>2.3.1.1.1.5.2</t>
  </si>
  <si>
    <t>신고하기</t>
  </si>
  <si>
    <t>2.3.1.1.1.5.3</t>
  </si>
  <si>
    <t>추천하기</t>
  </si>
  <si>
    <t>2.3.1.1.1.6</t>
  </si>
  <si>
    <t>마이페이지</t>
  </si>
  <si>
    <t>2.3.1.1.1.6.1</t>
  </si>
  <si>
    <t>회원정보 수정</t>
  </si>
  <si>
    <t>2.3.1.1.1.6.2</t>
  </si>
  <si>
    <t>관심목록</t>
  </si>
  <si>
    <t>2.3.1.1.1.6.3</t>
  </si>
  <si>
    <t>탈퇴기능</t>
  </si>
  <si>
    <t>2.3.1.1.1.6.4</t>
  </si>
  <si>
    <t>탈퇴 이메일 전송</t>
  </si>
  <si>
    <t>2.3.1.1.1.7</t>
  </si>
  <si>
    <t>거래내역 페이지</t>
  </si>
  <si>
    <t>2.3.1.1.1.7.1</t>
  </si>
  <si>
    <t>내역 조회</t>
  </si>
  <si>
    <t>2.3.1.1.1.7.2</t>
  </si>
  <si>
    <t>판매완료 기능</t>
  </si>
  <si>
    <t>2.3.1.1.1.8</t>
  </si>
  <si>
    <t>키워드 목록</t>
  </si>
  <si>
    <t>2.3.1.1.1.8.1</t>
  </si>
  <si>
    <t>키워드 페이지</t>
  </si>
  <si>
    <t>2.3.1.1.1.8.2</t>
  </si>
  <si>
    <t>키워드 생성/삭제</t>
  </si>
  <si>
    <t>2.3.1.1.2</t>
  </si>
  <si>
    <t>글게시판</t>
  </si>
  <si>
    <t>강대영, 금지운</t>
  </si>
  <si>
    <t>2.3.1.1.2.1</t>
  </si>
  <si>
    <t>글목록</t>
  </si>
  <si>
    <t>2.3.1.1.2.1.1</t>
  </si>
  <si>
    <t>목록페이지</t>
  </si>
  <si>
    <t>2.3.1.1.2.1.2</t>
  </si>
  <si>
    <t>검색</t>
  </si>
  <si>
    <t>2.3.1.1.2.2</t>
  </si>
  <si>
    <t>글상세</t>
  </si>
  <si>
    <t>2.3.1.1.2.2.1</t>
  </si>
  <si>
    <t>상세페이지</t>
  </si>
  <si>
    <t>2.3.1.1.2.2.2</t>
  </si>
  <si>
    <t>댓글/대댓글</t>
  </si>
  <si>
    <t>2.3.1.1.2.2.3</t>
  </si>
  <si>
    <t>추천/비추천</t>
  </si>
  <si>
    <t>2.3.1.1.2.2.4</t>
  </si>
  <si>
    <t>파일첨부</t>
  </si>
  <si>
    <t>2.3.1.1.2.2.5</t>
  </si>
  <si>
    <t>글수정</t>
  </si>
  <si>
    <t>2.3.1.1.2.2.6</t>
  </si>
  <si>
    <t>글삭제</t>
  </si>
  <si>
    <t>2.3.1.1.2.3</t>
  </si>
  <si>
    <t>글등록</t>
  </si>
  <si>
    <t>2.3.1.1.2.3.1</t>
  </si>
  <si>
    <t>등록페이지</t>
  </si>
  <si>
    <t>2.3.1.1.2.3.2</t>
  </si>
  <si>
    <t>비밀글</t>
  </si>
  <si>
    <t>2.3.1.1.3</t>
  </si>
  <si>
    <t>상품게시판</t>
  </si>
  <si>
    <t>윤지혜, 임채린</t>
  </si>
  <si>
    <t>2.3.1.1.3.1</t>
  </si>
  <si>
    <t>상품목록</t>
  </si>
  <si>
    <t>2.3.1.1.3.1.1</t>
  </si>
  <si>
    <t>필터별검색</t>
  </si>
  <si>
    <t>2.3.1.1.3.1.2</t>
  </si>
  <si>
    <t>네비 카테고리별 검색</t>
  </si>
  <si>
    <t>2.3.1.1.3.1.3</t>
  </si>
  <si>
    <t>페이징</t>
  </si>
  <si>
    <t>2.3.1.1.3.2</t>
  </si>
  <si>
    <t>상품상세</t>
  </si>
  <si>
    <t>2.3.1.1.3.2.1</t>
  </si>
  <si>
    <t>조회수</t>
  </si>
  <si>
    <t>2.3.1.1.3.2.2</t>
  </si>
  <si>
    <t>연관&amp;다른상품</t>
  </si>
  <si>
    <t>2.3.1.1.3.3</t>
  </si>
  <si>
    <t>상품등록</t>
  </si>
  <si>
    <t>2.3.1.1.3.3.1</t>
  </si>
  <si>
    <t>2.3.1.1.3.3.2</t>
  </si>
  <si>
    <t>유효성검사</t>
  </si>
  <si>
    <t>2.3.1.1.3.4</t>
  </si>
  <si>
    <t>상품수정</t>
  </si>
  <si>
    <t>2.3.1.1.3.4.1</t>
  </si>
  <si>
    <t>파일첨부 수정</t>
  </si>
  <si>
    <t>2.3.1.1.3.5</t>
  </si>
  <si>
    <t>관심상품목록</t>
  </si>
  <si>
    <t>2.3.1.1.3.5.1</t>
  </si>
  <si>
    <t>2.3.1.1.3.5.2</t>
  </si>
  <si>
    <t>찜등록&amp;삭제</t>
  </si>
  <si>
    <t>2.3.1.1.4</t>
  </si>
  <si>
    <t>기타</t>
  </si>
  <si>
    <t>2.3.1.1.4.1</t>
  </si>
  <si>
    <t>시세조회</t>
  </si>
  <si>
    <t>2.3.1.1.4.2</t>
  </si>
  <si>
    <t>지도검색</t>
  </si>
  <si>
    <t>2.3.1.1.4.3</t>
  </si>
  <si>
    <t>관리자페이지</t>
  </si>
  <si>
    <t>금지운</t>
  </si>
  <si>
    <t>2.3.2</t>
  </si>
  <si>
    <t>테스트실시</t>
  </si>
  <si>
    <t>2.3.2.1</t>
  </si>
  <si>
    <t>통합테스트실시//local에서 해보는 거</t>
  </si>
  <si>
    <t>2.3.2.2</t>
  </si>
  <si>
    <t>시스템테스트실시//aws 올리는 거</t>
  </si>
  <si>
    <t>2.4</t>
  </si>
  <si>
    <t>구현</t>
  </si>
  <si>
    <t>2.4.1</t>
  </si>
  <si>
    <t>구현준비</t>
  </si>
  <si>
    <t>2.4.1.1</t>
  </si>
  <si>
    <t>Release 및 Contingency plan수립</t>
  </si>
  <si>
    <t>2.4.2</t>
  </si>
  <si>
    <t>Conversion 및 Release</t>
  </si>
  <si>
    <t>2.4.2.1</t>
  </si>
  <si>
    <t>데이터베이스구축</t>
  </si>
  <si>
    <t>2.4.2.2</t>
  </si>
  <si>
    <t>소프트웨어설치</t>
  </si>
  <si>
    <t>2.4.2.3</t>
  </si>
  <si>
    <t>인수테스트실시</t>
  </si>
  <si>
    <t>2.4.2.4</t>
  </si>
  <si>
    <t>시스템오픈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</si>
</sst>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0.0_);[Red]\(0.0\)"/>
    <numFmt numFmtId="166" formatCode="0.0"/>
    <numFmt numFmtId="167" formatCode="0_);[Red]\(0\)"/>
    <numFmt numFmtId="168" formatCode="dd"/>
  </numFmts>
  <fonts count="18">
    <font>
      <sz val="10.0"/>
      <color rgb="FF000000"/>
      <name val="Arial"/>
    </font>
    <font>
      <b/>
      <sz val="16.0"/>
      <color rgb="FF0070C0"/>
      <name val="Arial"/>
    </font>
    <font>
      <b/>
      <sz val="12.0"/>
      <color rgb="FF0070C0"/>
      <name val="Arial"/>
    </font>
    <font>
      <b/>
      <sz val="14.0"/>
      <color rgb="FF0070C0"/>
      <name val="Arial"/>
    </font>
    <font>
      <sz val="11.0"/>
      <color rgb="FF0070C0"/>
      <name val="Arial"/>
    </font>
    <font>
      <b/>
      <sz val="10.0"/>
      <color rgb="FF0070C0"/>
      <name val="Arial"/>
    </font>
    <font>
      <b/>
      <sz val="13.0"/>
      <color rgb="FFFF8800"/>
      <name val="Calibri"/>
    </font>
    <font>
      <u/>
      <sz val="11.0"/>
      <color theme="10"/>
      <name val="Dotum"/>
    </font>
    <font>
      <sz val="9.0"/>
      <color rgb="FF0070C0"/>
      <name val="Arial"/>
    </font>
    <font/>
    <font>
      <b/>
      <sz val="9.0"/>
      <color rgb="FF0070C0"/>
      <name val="Arial"/>
    </font>
    <font>
      <sz val="9.0"/>
      <color rgb="FFFF8800"/>
      <name val="Calibri"/>
    </font>
    <font>
      <sz val="9.0"/>
      <color theme="0"/>
      <name val="Arial"/>
    </font>
    <font>
      <sz val="8.0"/>
      <color theme="0"/>
      <name val="Calibri"/>
    </font>
    <font>
      <sz val="9.0"/>
      <color theme="1"/>
      <name val="Arial"/>
    </font>
    <font>
      <sz val="8.0"/>
      <color rgb="FFFF8800"/>
      <name val="Calibri"/>
    </font>
    <font>
      <sz val="9.0"/>
      <color rgb="FFFF8800"/>
      <name val="Arial"/>
    </font>
    <font>
      <b/>
      <sz val="9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F8800"/>
        <bgColor rgb="FFFF8800"/>
      </patternFill>
    </fill>
    <fill>
      <patternFill patternType="solid">
        <fgColor rgb="FF3399FF"/>
        <bgColor rgb="FF3399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32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 style="thin">
        <color theme="0"/>
      </left>
      <right style="thin">
        <color rgb="FF000000"/>
      </right>
      <top/>
    </border>
    <border>
      <left style="thin">
        <color theme="0"/>
      </left>
      <right style="thin">
        <color theme="0"/>
      </right>
      <top/>
    </border>
    <border>
      <left style="thin">
        <color theme="0"/>
      </left>
      <top/>
    </border>
    <border>
      <top/>
    </border>
    <border>
      <right/>
      <top/>
    </border>
    <border>
      <left style="thin">
        <color theme="0"/>
      </left>
      <right/>
      <top/>
    </border>
    <border>
      <left style="thin">
        <color theme="0"/>
      </left>
      <top/>
      <bottom/>
    </border>
    <border>
      <right style="thin">
        <color rgb="FFF2F2F2"/>
      </right>
      <top/>
      <bottom/>
    </border>
    <border>
      <left style="thin">
        <color rgb="FFF2F2F2"/>
      </left>
      <top/>
      <bottom/>
    </border>
    <border>
      <right style="thin">
        <color theme="0"/>
      </right>
      <top/>
      <bottom/>
    </border>
    <border>
      <left/>
      <right/>
      <bottom/>
    </border>
    <border>
      <left style="thin">
        <color theme="0"/>
      </left>
      <right style="thin">
        <color rgb="FF000000"/>
      </right>
      <bottom/>
    </border>
    <border>
      <left style="thin">
        <color theme="0"/>
      </left>
      <right style="thin">
        <color theme="0"/>
      </right>
      <bottom/>
    </border>
    <border>
      <left style="thin">
        <color theme="0"/>
      </left>
      <bottom/>
    </border>
    <border>
      <bottom/>
    </border>
    <border>
      <right/>
      <bottom/>
    </border>
    <border>
      <left style="thin">
        <color theme="0"/>
      </left>
      <right/>
      <bottom/>
    </border>
    <border>
      <left style="thin">
        <color theme="0"/>
      </left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/>
      <bottom/>
    </border>
    <border>
      <left style="thin">
        <color rgb="FFF2F2F2"/>
      </left>
      <right style="thin">
        <color theme="0"/>
      </right>
      <top/>
      <bottom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left style="thin">
        <color rgb="FFD8D8D8"/>
      </left>
      <right style="thin">
        <color rgb="FFD8D8D8"/>
      </right>
      <bottom style="thin">
        <color rgb="FFD8D8D8"/>
      </bottom>
    </border>
    <border>
      <bottom style="thin">
        <color theme="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vertical="top"/>
    </xf>
    <xf borderId="1" fillId="2" fontId="3" numFmtId="0" xfId="0" applyAlignment="1" applyBorder="1" applyFont="1">
      <alignment horizontal="left" vertical="center"/>
    </xf>
    <xf borderId="1" fillId="2" fontId="3" numFmtId="0" xfId="0" applyAlignment="1" applyBorder="1" applyFont="1">
      <alignment vertical="center"/>
    </xf>
    <xf borderId="1" fillId="2" fontId="3" numFmtId="164" xfId="0" applyAlignment="1" applyBorder="1" applyFont="1" applyNumberFormat="1">
      <alignment vertical="top"/>
    </xf>
    <xf borderId="1" fillId="2" fontId="4" numFmtId="164" xfId="0" applyAlignment="1" applyBorder="1" applyFont="1" applyNumberFormat="1">
      <alignment horizontal="left" shrinkToFit="0" vertical="top" wrapText="1"/>
    </xf>
    <xf borderId="1" fillId="2" fontId="5" numFmtId="165" xfId="0" applyAlignment="1" applyBorder="1" applyFont="1" applyNumberFormat="1">
      <alignment horizontal="center" vertical="top"/>
    </xf>
    <xf borderId="1" fillId="2" fontId="1" numFmtId="165" xfId="0" applyAlignment="1" applyBorder="1" applyFont="1" applyNumberFormat="1">
      <alignment horizontal="center" vertical="top"/>
    </xf>
    <xf borderId="1" fillId="2" fontId="3" numFmtId="165" xfId="0" applyAlignment="1" applyBorder="1" applyFont="1" applyNumberFormat="1">
      <alignment horizontal="center" vertical="top"/>
    </xf>
    <xf borderId="1" fillId="2" fontId="3" numFmtId="164" xfId="0" applyAlignment="1" applyBorder="1" applyFont="1" applyNumberFormat="1">
      <alignment horizontal="center" vertical="top"/>
    </xf>
    <xf borderId="1" fillId="2" fontId="3" numFmtId="1" xfId="0" applyAlignment="1" applyBorder="1" applyFont="1" applyNumberFormat="1">
      <alignment horizontal="center" vertical="top"/>
    </xf>
    <xf borderId="1" fillId="2" fontId="5" numFmtId="0" xfId="0" applyAlignment="1" applyBorder="1" applyFont="1">
      <alignment shrinkToFit="0" vertical="top" wrapText="1"/>
    </xf>
    <xf borderId="1" fillId="2" fontId="5" numFmtId="0" xfId="0" applyAlignment="1" applyBorder="1" applyFont="1">
      <alignment vertical="top"/>
    </xf>
    <xf borderId="1" fillId="2" fontId="2" numFmtId="0" xfId="0" applyAlignment="1" applyBorder="1" applyFont="1">
      <alignment horizontal="right" vertical="top"/>
    </xf>
    <xf borderId="1" fillId="2" fontId="2" numFmtId="0" xfId="0" applyAlignment="1" applyBorder="1" applyFont="1">
      <alignment horizontal="right" vertical="center"/>
    </xf>
    <xf borderId="1" fillId="2" fontId="6" numFmtId="0" xfId="0" applyAlignment="1" applyBorder="1" applyFont="1">
      <alignment horizontal="left" vertical="center"/>
    </xf>
    <xf borderId="1" fillId="2" fontId="7" numFmtId="0" xfId="0" applyAlignment="1" applyBorder="1" applyFont="1">
      <alignment horizontal="left" vertical="center"/>
    </xf>
    <xf borderId="2" fillId="2" fontId="8" numFmtId="0" xfId="0" applyAlignment="1" applyBorder="1" applyFont="1">
      <alignment horizontal="center" shrinkToFit="0" vertical="center" wrapText="1"/>
    </xf>
    <xf borderId="3" fillId="0" fontId="9" numFmtId="0" xfId="0" applyBorder="1" applyFont="1"/>
    <xf borderId="4" fillId="0" fontId="9" numFmtId="0" xfId="0" applyBorder="1" applyFont="1"/>
    <xf borderId="1" fillId="2" fontId="8" numFmtId="0" xfId="0" applyAlignment="1" applyBorder="1" applyFont="1">
      <alignment horizontal="right" vertical="center"/>
    </xf>
    <xf borderId="1" fillId="2" fontId="8" numFmtId="10" xfId="0" applyAlignment="1" applyBorder="1" applyFont="1" applyNumberFormat="1">
      <alignment horizontal="right" vertical="center"/>
    </xf>
    <xf borderId="1" fillId="2" fontId="8" numFmtId="165" xfId="0" applyAlignment="1" applyBorder="1" applyFont="1" applyNumberFormat="1">
      <alignment horizontal="right" vertical="center"/>
    </xf>
    <xf borderId="1" fillId="2" fontId="10" numFmtId="0" xfId="0" applyAlignment="1" applyBorder="1" applyFont="1">
      <alignment vertical="top"/>
    </xf>
    <xf borderId="1" fillId="2" fontId="10" numFmtId="0" xfId="0" applyAlignment="1" applyBorder="1" applyFont="1">
      <alignment horizontal="right" vertical="top"/>
    </xf>
    <xf borderId="2" fillId="2" fontId="11" numFmtId="0" xfId="0" applyAlignment="1" applyBorder="1" applyFont="1">
      <alignment horizontal="left" vertical="center"/>
    </xf>
    <xf borderId="1" fillId="2" fontId="11" numFmtId="0" xfId="0" applyAlignment="1" applyBorder="1" applyFont="1">
      <alignment horizontal="left" vertical="center"/>
    </xf>
    <xf borderId="5" fillId="3" fontId="12" numFmtId="0" xfId="0" applyAlignment="1" applyBorder="1" applyFill="1" applyFont="1">
      <alignment horizontal="center" shrinkToFit="0" vertical="center" wrapText="1"/>
    </xf>
    <xf borderId="6" fillId="3" fontId="12" numFmtId="0" xfId="0" applyAlignment="1" applyBorder="1" applyFont="1">
      <alignment horizontal="center" vertical="center"/>
    </xf>
    <xf borderId="7" fillId="3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ill="1" applyFont="1">
      <alignment horizontal="center" vertical="center"/>
    </xf>
    <xf borderId="8" fillId="5" fontId="12" numFmtId="0" xfId="0" applyAlignment="1" applyBorder="1" applyFill="1" applyFont="1">
      <alignment horizontal="center" vertical="center"/>
    </xf>
    <xf borderId="9" fillId="0" fontId="9" numFmtId="0" xfId="0" applyBorder="1" applyFont="1"/>
    <xf borderId="10" fillId="0" fontId="9" numFmtId="0" xfId="0" applyBorder="1" applyFont="1"/>
    <xf borderId="7" fillId="5" fontId="12" numFmtId="164" xfId="0" applyAlignment="1" applyBorder="1" applyFont="1" applyNumberFormat="1">
      <alignment horizontal="center" vertical="center"/>
    </xf>
    <xf borderId="7" fillId="5" fontId="12" numFmtId="0" xfId="0" applyAlignment="1" applyBorder="1" applyFont="1">
      <alignment horizontal="center" vertical="center"/>
    </xf>
    <xf borderId="7" fillId="4" fontId="12" numFmtId="165" xfId="0" applyAlignment="1" applyBorder="1" applyFont="1" applyNumberFormat="1">
      <alignment horizontal="center" shrinkToFit="0" vertical="center" wrapText="1"/>
    </xf>
    <xf borderId="7" fillId="4" fontId="12" numFmtId="165" xfId="0" applyAlignment="1" applyBorder="1" applyFont="1" applyNumberFormat="1">
      <alignment horizontal="center" shrinkToFit="0" vertical="top" wrapText="1"/>
    </xf>
    <xf borderId="7" fillId="5" fontId="12" numFmtId="164" xfId="0" applyAlignment="1" applyBorder="1" applyFont="1" applyNumberFormat="1">
      <alignment horizontal="center" shrinkToFit="0" vertical="center" wrapText="1"/>
    </xf>
    <xf borderId="7" fillId="4" fontId="12" numFmtId="166" xfId="0" applyAlignment="1" applyBorder="1" applyFont="1" applyNumberFormat="1">
      <alignment horizontal="center" shrinkToFit="0" vertical="center" wrapText="1"/>
    </xf>
    <xf borderId="7" fillId="4" fontId="12" numFmtId="1" xfId="0" applyAlignment="1" applyBorder="1" applyFont="1" applyNumberFormat="1">
      <alignment horizontal="center" shrinkToFit="0" vertical="center" wrapText="1"/>
    </xf>
    <xf borderId="7" fillId="5" fontId="12" numFmtId="167" xfId="0" applyAlignment="1" applyBorder="1" applyFont="1" applyNumberFormat="1">
      <alignment horizontal="center" vertical="center"/>
    </xf>
    <xf borderId="7" fillId="4" fontId="12" numFmtId="10" xfId="0" applyAlignment="1" applyBorder="1" applyFont="1" applyNumberFormat="1">
      <alignment horizontal="center" shrinkToFit="0" vertical="center" wrapText="1"/>
    </xf>
    <xf borderId="11" fillId="5" fontId="12" numFmtId="10" xfId="0" applyAlignment="1" applyBorder="1" applyFont="1" applyNumberFormat="1">
      <alignment horizontal="center" shrinkToFit="0" vertical="center" wrapText="1"/>
    </xf>
    <xf borderId="12" fillId="4" fontId="13" numFmtId="0" xfId="0" applyAlignment="1" applyBorder="1" applyFont="1">
      <alignment horizontal="left" shrinkToFit="0" vertical="center" wrapText="1"/>
    </xf>
    <xf borderId="13" fillId="0" fontId="9" numFmtId="0" xfId="0" applyBorder="1" applyFont="1"/>
    <xf borderId="14" fillId="4" fontId="13" numFmtId="0" xfId="0" applyAlignment="1" applyBorder="1" applyFont="1">
      <alignment horizontal="left" shrinkToFit="0" vertical="center" wrapText="1"/>
    </xf>
    <xf borderId="15" fillId="0" fontId="9" numFmtId="0" xfId="0" applyBorder="1" applyFont="1"/>
    <xf borderId="0" fillId="0" fontId="14" numFmtId="0" xfId="0" applyAlignment="1" applyFont="1">
      <alignment horizontal="left" vertical="center"/>
    </xf>
    <xf borderId="16" fillId="0" fontId="9" numFmtId="0" xfId="0" applyBorder="1" applyFont="1"/>
    <xf borderId="17" fillId="0" fontId="9" numFmtId="0" xfId="0" applyBorder="1" applyFont="1"/>
    <xf borderId="18" fillId="0" fontId="9" numFmtId="0" xfId="0" applyBorder="1" applyFont="1"/>
    <xf borderId="19" fillId="0" fontId="9" numFmtId="0" xfId="0" applyBorder="1" applyFont="1"/>
    <xf borderId="20" fillId="0" fontId="9" numFmtId="0" xfId="0" applyBorder="1" applyFont="1"/>
    <xf borderId="21" fillId="0" fontId="9" numFmtId="0" xfId="0" applyBorder="1" applyFont="1"/>
    <xf borderId="22" fillId="0" fontId="9" numFmtId="0" xfId="0" applyBorder="1" applyFont="1"/>
    <xf borderId="23" fillId="4" fontId="15" numFmtId="168" xfId="0" applyAlignment="1" applyBorder="1" applyFont="1" applyNumberFormat="1">
      <alignment horizontal="center" vertical="center"/>
    </xf>
    <xf borderId="24" fillId="4" fontId="15" numFmtId="168" xfId="0" applyAlignment="1" applyBorder="1" applyFont="1" applyNumberFormat="1">
      <alignment horizontal="center" vertical="center"/>
    </xf>
    <xf borderId="25" fillId="4" fontId="15" numFmtId="168" xfId="0" applyAlignment="1" applyBorder="1" applyFont="1" applyNumberFormat="1">
      <alignment horizontal="center" vertical="center"/>
    </xf>
    <xf borderId="0" fillId="0" fontId="16" numFmtId="0" xfId="0" applyAlignment="1" applyFont="1">
      <alignment horizontal="left" vertical="center"/>
    </xf>
    <xf borderId="26" fillId="0" fontId="14" numFmtId="0" xfId="0" applyAlignment="1" applyBorder="1" applyFont="1">
      <alignment vertical="top"/>
    </xf>
    <xf quotePrefix="1" borderId="26" fillId="0" fontId="14" numFmtId="0" xfId="0" applyAlignment="1" applyBorder="1" applyFont="1">
      <alignment horizontal="right" vertical="top"/>
    </xf>
    <xf borderId="26" fillId="0" fontId="14" numFmtId="0" xfId="0" applyAlignment="1" applyBorder="1" applyFont="1">
      <alignment horizontal="left" vertical="top"/>
    </xf>
    <xf borderId="26" fillId="0" fontId="14" numFmtId="164" xfId="0" applyAlignment="1" applyBorder="1" applyFont="1" applyNumberFormat="1">
      <alignment horizontal="center" vertical="top"/>
    </xf>
    <xf borderId="26" fillId="0" fontId="14" numFmtId="165" xfId="0" applyAlignment="1" applyBorder="1" applyFont="1" applyNumberFormat="1">
      <alignment horizontal="center" vertical="top"/>
    </xf>
    <xf borderId="26" fillId="0" fontId="14" numFmtId="166" xfId="0" applyAlignment="1" applyBorder="1" applyFont="1" applyNumberFormat="1">
      <alignment horizontal="center" vertical="top"/>
    </xf>
    <xf borderId="26" fillId="0" fontId="14" numFmtId="1" xfId="0" applyAlignment="1" applyBorder="1" applyFont="1" applyNumberFormat="1">
      <alignment horizontal="center" vertical="top"/>
    </xf>
    <xf borderId="26" fillId="0" fontId="14" numFmtId="164" xfId="0" applyAlignment="1" applyBorder="1" applyFont="1" applyNumberFormat="1">
      <alignment horizontal="left" vertical="top"/>
    </xf>
    <xf borderId="26" fillId="0" fontId="14" numFmtId="10" xfId="0" applyAlignment="1" applyBorder="1" applyFont="1" applyNumberFormat="1">
      <alignment horizontal="right" shrinkToFit="0" vertical="top" wrapText="1"/>
    </xf>
    <xf borderId="26" fillId="0" fontId="14" numFmtId="10" xfId="0" applyAlignment="1" applyBorder="1" applyFont="1" applyNumberFormat="1">
      <alignment horizontal="right" vertical="top"/>
    </xf>
    <xf borderId="27" fillId="0" fontId="14" numFmtId="0" xfId="0" applyAlignment="1" applyBorder="1" applyFont="1">
      <alignment horizontal="left" vertical="center"/>
    </xf>
    <xf borderId="28" fillId="0" fontId="14" numFmtId="0" xfId="0" applyAlignment="1" applyBorder="1" applyFont="1">
      <alignment horizontal="left" vertical="center"/>
    </xf>
    <xf borderId="29" fillId="0" fontId="14" numFmtId="0" xfId="0" applyAlignment="1" applyBorder="1" applyFont="1">
      <alignment horizontal="left" vertical="center"/>
    </xf>
    <xf borderId="26" fillId="6" fontId="14" numFmtId="164" xfId="0" applyAlignment="1" applyBorder="1" applyFill="1" applyFont="1" applyNumberFormat="1">
      <alignment horizontal="center" vertical="top"/>
    </xf>
    <xf borderId="26" fillId="6" fontId="14" numFmtId="0" xfId="0" applyAlignment="1" applyBorder="1" applyFont="1">
      <alignment horizontal="left" vertical="top"/>
    </xf>
    <xf quotePrefix="1" borderId="26" fillId="7" fontId="17" numFmtId="0" xfId="0" applyAlignment="1" applyBorder="1" applyFill="1" applyFont="1">
      <alignment horizontal="right" vertical="top"/>
    </xf>
    <xf borderId="26" fillId="7" fontId="17" numFmtId="0" xfId="0" applyAlignment="1" applyBorder="1" applyFont="1">
      <alignment horizontal="left" vertical="top"/>
    </xf>
    <xf borderId="26" fillId="7" fontId="17" numFmtId="164" xfId="0" applyAlignment="1" applyBorder="1" applyFont="1" applyNumberFormat="1">
      <alignment horizontal="center" vertical="top"/>
    </xf>
    <xf borderId="26" fillId="7" fontId="17" numFmtId="165" xfId="0" applyAlignment="1" applyBorder="1" applyFont="1" applyNumberFormat="1">
      <alignment horizontal="center" vertical="top"/>
    </xf>
    <xf borderId="26" fillId="7" fontId="17" numFmtId="166" xfId="0" applyAlignment="1" applyBorder="1" applyFont="1" applyNumberFormat="1">
      <alignment horizontal="center" vertical="top"/>
    </xf>
    <xf borderId="26" fillId="7" fontId="17" numFmtId="1" xfId="0" applyAlignment="1" applyBorder="1" applyFont="1" applyNumberFormat="1">
      <alignment horizontal="center" vertical="top"/>
    </xf>
    <xf borderId="26" fillId="7" fontId="17" numFmtId="164" xfId="0" applyAlignment="1" applyBorder="1" applyFont="1" applyNumberFormat="1">
      <alignment horizontal="left" vertical="top"/>
    </xf>
    <xf borderId="26" fillId="7" fontId="17" numFmtId="10" xfId="0" applyAlignment="1" applyBorder="1" applyFont="1" applyNumberFormat="1">
      <alignment horizontal="right" shrinkToFit="0" vertical="top" wrapText="1"/>
    </xf>
    <xf quotePrefix="1" borderId="26" fillId="6" fontId="14" numFmtId="0" xfId="0" applyAlignment="1" applyBorder="1" applyFont="1">
      <alignment horizontal="right" vertical="top"/>
    </xf>
    <xf borderId="26" fillId="6" fontId="14" numFmtId="165" xfId="0" applyAlignment="1" applyBorder="1" applyFont="1" applyNumberFormat="1">
      <alignment horizontal="center" vertical="top"/>
    </xf>
    <xf borderId="26" fillId="6" fontId="14" numFmtId="166" xfId="0" applyAlignment="1" applyBorder="1" applyFont="1" applyNumberFormat="1">
      <alignment horizontal="center" vertical="top"/>
    </xf>
    <xf borderId="26" fillId="6" fontId="14" numFmtId="1" xfId="0" applyAlignment="1" applyBorder="1" applyFont="1" applyNumberFormat="1">
      <alignment horizontal="center" vertical="top"/>
    </xf>
    <xf borderId="26" fillId="6" fontId="14" numFmtId="164" xfId="0" applyAlignment="1" applyBorder="1" applyFont="1" applyNumberFormat="1">
      <alignment horizontal="left" vertical="top"/>
    </xf>
    <xf borderId="26" fillId="6" fontId="14" numFmtId="10" xfId="0" applyAlignment="1" applyBorder="1" applyFont="1" applyNumberFormat="1">
      <alignment horizontal="right" shrinkToFit="0" vertical="top" wrapText="1"/>
    </xf>
    <xf borderId="30" fillId="0" fontId="14" numFmtId="0" xfId="0" applyAlignment="1" applyBorder="1" applyFont="1">
      <alignment vertical="top"/>
    </xf>
    <xf borderId="30" fillId="0" fontId="14" numFmtId="0" xfId="0" applyAlignment="1" applyBorder="1" applyFont="1">
      <alignment horizontal="right" vertical="top"/>
    </xf>
    <xf borderId="30" fillId="0" fontId="14" numFmtId="0" xfId="0" applyAlignment="1" applyBorder="1" applyFont="1">
      <alignment horizontal="left" vertical="top"/>
    </xf>
    <xf borderId="30" fillId="0" fontId="14" numFmtId="164" xfId="0" applyAlignment="1" applyBorder="1" applyFont="1" applyNumberFormat="1">
      <alignment horizontal="center" vertical="top"/>
    </xf>
    <xf borderId="30" fillId="0" fontId="14" numFmtId="165" xfId="0" applyAlignment="1" applyBorder="1" applyFont="1" applyNumberFormat="1">
      <alignment horizontal="center" vertical="top"/>
    </xf>
    <xf borderId="30" fillId="0" fontId="14" numFmtId="166" xfId="0" applyAlignment="1" applyBorder="1" applyFont="1" applyNumberFormat="1">
      <alignment horizontal="center" vertical="top"/>
    </xf>
    <xf borderId="30" fillId="0" fontId="14" numFmtId="1" xfId="0" applyAlignment="1" applyBorder="1" applyFont="1" applyNumberFormat="1">
      <alignment horizontal="center" vertical="top"/>
    </xf>
    <xf borderId="30" fillId="0" fontId="14" numFmtId="164" xfId="0" applyAlignment="1" applyBorder="1" applyFont="1" applyNumberFormat="1">
      <alignment horizontal="left" vertical="top"/>
    </xf>
    <xf borderId="30" fillId="0" fontId="14" numFmtId="10" xfId="0" applyAlignment="1" applyBorder="1" applyFont="1" applyNumberFormat="1">
      <alignment horizontal="right" shrinkToFit="0" vertical="top" wrapText="1"/>
    </xf>
    <xf borderId="30" fillId="0" fontId="14" numFmtId="10" xfId="0" applyAlignment="1" applyBorder="1" applyFont="1" applyNumberFormat="1">
      <alignment horizontal="right" vertical="top"/>
    </xf>
    <xf borderId="31" fillId="0" fontId="14" numFmtId="0" xfId="0" applyAlignment="1" applyBorder="1" applyFont="1">
      <alignment horizontal="left" vertical="center"/>
    </xf>
    <xf borderId="26" fillId="0" fontId="14" numFmtId="0" xfId="0" applyAlignment="1" applyBorder="1" applyFont="1">
      <alignment horizontal="right" vertical="top"/>
    </xf>
  </cellXfs>
  <cellStyles count="1">
    <cellStyle xfId="0" name="Normal" builtinId="0"/>
  </cellStyles>
  <dxfs count="2">
    <dxf>
      <font>
        <color rgb="FFA5A5A5"/>
      </font>
      <fill>
        <patternFill patternType="none"/>
      </fill>
      <border/>
    </dxf>
    <dxf>
      <font>
        <b/>
      </font>
      <fill>
        <patternFill patternType="solid">
          <fgColor rgb="FFF2F2F2"/>
          <bgColor rgb="FFF2F2F2"/>
        </patternFill>
      </fill>
      <border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9525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0</xdr:colOff>
      <xdr:row>0</xdr:row>
      <xdr:rowOff>9525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0</xdr:colOff>
      <xdr:row>0</xdr:row>
      <xdr:rowOff>9525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0</xdr:colOff>
      <xdr:row>0</xdr:row>
      <xdr:rowOff>9525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38</xdr:col>
      <xdr:colOff>38100</xdr:colOff>
      <xdr:row>3</xdr:row>
      <xdr:rowOff>66675</xdr:rowOff>
    </xdr:from>
    <xdr:ext cx="38100" cy="16163925"/>
    <xdr:grpSp>
      <xdr:nvGrpSpPr>
        <xdr:cNvPr id="2" name="Shape 2"/>
        <xdr:cNvGrpSpPr/>
      </xdr:nvGrpSpPr>
      <xdr:grpSpPr>
        <a:xfrm>
          <a:off x="5346000" y="0"/>
          <a:ext cx="0" cy="7560000"/>
          <a:chOff x="5346000" y="0"/>
          <a:chExt cx="0" cy="7560000"/>
        </a:xfrm>
      </xdr:grpSpPr>
      <xdr:cxnSp>
        <xdr:nvCxnSpPr>
          <xdr:cNvPr id="4" name="Shape 4"/>
          <xdr:cNvCxnSpPr/>
        </xdr:nvCxnSpPr>
        <xdr:spPr>
          <a:xfrm>
            <a:off x="5346000" y="0"/>
            <a:ext cx="0" cy="75600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38</xdr:col>
      <xdr:colOff>85725</xdr:colOff>
      <xdr:row>109</xdr:row>
      <xdr:rowOff>19050</xdr:rowOff>
    </xdr:from>
    <xdr:ext cx="38100" cy="114300"/>
    <xdr:sp>
      <xdr:nvSpPr>
        <xdr:cNvPr id="5" name="Shape 5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38</xdr:col>
      <xdr:colOff>76200</xdr:colOff>
      <xdr:row>109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38</xdr:col>
      <xdr:colOff>66675</xdr:colOff>
      <xdr:row>108</xdr:row>
      <xdr:rowOff>19050</xdr:rowOff>
    </xdr:from>
    <xdr:ext cx="38100" cy="114300"/>
    <xdr:sp>
      <xdr:nvSpPr>
        <xdr:cNvPr id="7" name="Shape 7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38</xdr:col>
      <xdr:colOff>57150</xdr:colOff>
      <xdr:row>108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9525</xdr:colOff>
      <xdr:row>107</xdr:row>
      <xdr:rowOff>9525</xdr:rowOff>
    </xdr:from>
    <xdr:ext cx="85725" cy="114300"/>
    <xdr:sp>
      <xdr:nvSpPr>
        <xdr:cNvPr id="9" name="Shape 9"/>
        <xdr:cNvSpPr/>
      </xdr:nvSpPr>
      <xdr:spPr>
        <a:xfrm>
          <a:off x="5307900" y="3722850"/>
          <a:ext cx="7620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0</xdr:colOff>
      <xdr:row>107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9525</xdr:colOff>
      <xdr:row>106</xdr:row>
      <xdr:rowOff>9525</xdr:rowOff>
    </xdr:from>
    <xdr:ext cx="85725" cy="114300"/>
    <xdr:sp>
      <xdr:nvSpPr>
        <xdr:cNvPr id="9" name="Shape 9"/>
        <xdr:cNvSpPr/>
      </xdr:nvSpPr>
      <xdr:spPr>
        <a:xfrm>
          <a:off x="5307900" y="3722850"/>
          <a:ext cx="7620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0</xdr:colOff>
      <xdr:row>106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9525</xdr:colOff>
      <xdr:row>105</xdr:row>
      <xdr:rowOff>9525</xdr:rowOff>
    </xdr:from>
    <xdr:ext cx="352425" cy="114300"/>
    <xdr:sp>
      <xdr:nvSpPr>
        <xdr:cNvPr id="11" name="Shape 11"/>
        <xdr:cNvSpPr/>
      </xdr:nvSpPr>
      <xdr:spPr>
        <a:xfrm>
          <a:off x="5174550" y="3722850"/>
          <a:ext cx="34290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0</xdr:colOff>
      <xdr:row>105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76200</xdr:colOff>
      <xdr:row>104</xdr:row>
      <xdr:rowOff>9525</xdr:rowOff>
    </xdr:from>
    <xdr:ext cx="47625" cy="114300"/>
    <xdr:sp>
      <xdr:nvSpPr>
        <xdr:cNvPr id="12" name="Shape 12"/>
        <xdr:cNvSpPr/>
      </xdr:nvSpPr>
      <xdr:spPr>
        <a:xfrm>
          <a:off x="5326950" y="3722850"/>
          <a:ext cx="3810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57150</xdr:colOff>
      <xdr:row>104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76200</xdr:colOff>
      <xdr:row>103</xdr:row>
      <xdr:rowOff>9525</xdr:rowOff>
    </xdr:from>
    <xdr:ext cx="47625" cy="114300"/>
    <xdr:sp>
      <xdr:nvSpPr>
        <xdr:cNvPr id="13" name="Shape 13"/>
        <xdr:cNvSpPr/>
      </xdr:nvSpPr>
      <xdr:spPr>
        <a:xfrm>
          <a:off x="5326950" y="3722850"/>
          <a:ext cx="3810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57150</xdr:colOff>
      <xdr:row>103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76200</xdr:colOff>
      <xdr:row>102</xdr:row>
      <xdr:rowOff>9525</xdr:rowOff>
    </xdr:from>
    <xdr:ext cx="419100" cy="114300"/>
    <xdr:sp>
      <xdr:nvSpPr>
        <xdr:cNvPr id="14" name="Shape 14"/>
        <xdr:cNvSpPr/>
      </xdr:nvSpPr>
      <xdr:spPr>
        <a:xfrm>
          <a:off x="5141213" y="3722850"/>
          <a:ext cx="409575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57150</xdr:colOff>
      <xdr:row>102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37</xdr:col>
      <xdr:colOff>114300</xdr:colOff>
      <xdr:row>101</xdr:row>
      <xdr:rowOff>19050</xdr:rowOff>
    </xdr:from>
    <xdr:ext cx="38100" cy="114300"/>
    <xdr:sp>
      <xdr:nvSpPr>
        <xdr:cNvPr id="15" name="Shape 15"/>
        <xdr:cNvSpPr/>
      </xdr:nvSpPr>
      <xdr:spPr>
        <a:xfrm>
          <a:off x="5331713" y="3722850"/>
          <a:ext cx="28575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37</xdr:col>
      <xdr:colOff>95250</xdr:colOff>
      <xdr:row>101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37</xdr:col>
      <xdr:colOff>28575</xdr:colOff>
      <xdr:row>100</xdr:row>
      <xdr:rowOff>9525</xdr:rowOff>
    </xdr:from>
    <xdr:ext cx="85725" cy="114300"/>
    <xdr:sp>
      <xdr:nvSpPr>
        <xdr:cNvPr id="16" name="Shape 16"/>
        <xdr:cNvSpPr/>
      </xdr:nvSpPr>
      <xdr:spPr>
        <a:xfrm>
          <a:off x="5307900" y="3722850"/>
          <a:ext cx="7620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37</xdr:col>
      <xdr:colOff>19050</xdr:colOff>
      <xdr:row>100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37</xdr:col>
      <xdr:colOff>28575</xdr:colOff>
      <xdr:row>99</xdr:row>
      <xdr:rowOff>9525</xdr:rowOff>
    </xdr:from>
    <xdr:ext cx="114300" cy="114300"/>
    <xdr:sp>
      <xdr:nvSpPr>
        <xdr:cNvPr id="17" name="Shape 17"/>
        <xdr:cNvSpPr/>
      </xdr:nvSpPr>
      <xdr:spPr>
        <a:xfrm>
          <a:off x="5293613" y="3722850"/>
          <a:ext cx="104775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37</xdr:col>
      <xdr:colOff>19050</xdr:colOff>
      <xdr:row>99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37</xdr:col>
      <xdr:colOff>9525</xdr:colOff>
      <xdr:row>98</xdr:row>
      <xdr:rowOff>9525</xdr:rowOff>
    </xdr:from>
    <xdr:ext cx="47625" cy="114300"/>
    <xdr:sp>
      <xdr:nvSpPr>
        <xdr:cNvPr id="18" name="Shape 18"/>
        <xdr:cNvSpPr/>
      </xdr:nvSpPr>
      <xdr:spPr>
        <a:xfrm>
          <a:off x="5326950" y="3722850"/>
          <a:ext cx="3810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37</xdr:col>
      <xdr:colOff>0</xdr:colOff>
      <xdr:row>98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95250</xdr:colOff>
      <xdr:row>97</xdr:row>
      <xdr:rowOff>9525</xdr:rowOff>
    </xdr:from>
    <xdr:ext cx="57150" cy="114300"/>
    <xdr:sp>
      <xdr:nvSpPr>
        <xdr:cNvPr id="19" name="Shape 19"/>
        <xdr:cNvSpPr/>
      </xdr:nvSpPr>
      <xdr:spPr>
        <a:xfrm>
          <a:off x="5322188" y="3722850"/>
          <a:ext cx="47625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76200</xdr:colOff>
      <xdr:row>97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95250</xdr:colOff>
      <xdr:row>96</xdr:row>
      <xdr:rowOff>19050</xdr:rowOff>
    </xdr:from>
    <xdr:ext cx="38100" cy="114300"/>
    <xdr:sp>
      <xdr:nvSpPr>
        <xdr:cNvPr id="15" name="Shape 15"/>
        <xdr:cNvSpPr/>
      </xdr:nvSpPr>
      <xdr:spPr>
        <a:xfrm>
          <a:off x="5331713" y="3722850"/>
          <a:ext cx="28575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76200</xdr:colOff>
      <xdr:row>96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95250</xdr:colOff>
      <xdr:row>95</xdr:row>
      <xdr:rowOff>9525</xdr:rowOff>
    </xdr:from>
    <xdr:ext cx="95250" cy="114300"/>
    <xdr:sp>
      <xdr:nvSpPr>
        <xdr:cNvPr id="20" name="Shape 20"/>
        <xdr:cNvSpPr/>
      </xdr:nvSpPr>
      <xdr:spPr>
        <a:xfrm>
          <a:off x="5303138" y="3722850"/>
          <a:ext cx="85725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76200</xdr:colOff>
      <xdr:row>95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37</xdr:col>
      <xdr:colOff>47625</xdr:colOff>
      <xdr:row>94</xdr:row>
      <xdr:rowOff>19050</xdr:rowOff>
    </xdr:from>
    <xdr:ext cx="38100" cy="114300"/>
    <xdr:sp>
      <xdr:nvSpPr>
        <xdr:cNvPr id="21" name="Shape 2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37</xdr:col>
      <xdr:colOff>38100</xdr:colOff>
      <xdr:row>94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37</xdr:col>
      <xdr:colOff>28575</xdr:colOff>
      <xdr:row>93</xdr:row>
      <xdr:rowOff>19050</xdr:rowOff>
    </xdr:from>
    <xdr:ext cx="38100" cy="114300"/>
    <xdr:sp>
      <xdr:nvSpPr>
        <xdr:cNvPr id="5" name="Shape 5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37</xdr:col>
      <xdr:colOff>19050</xdr:colOff>
      <xdr:row>93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37</xdr:col>
      <xdr:colOff>28575</xdr:colOff>
      <xdr:row>92</xdr:row>
      <xdr:rowOff>9525</xdr:rowOff>
    </xdr:from>
    <xdr:ext cx="47625" cy="114300"/>
    <xdr:sp>
      <xdr:nvSpPr>
        <xdr:cNvPr id="22" name="Shape 22"/>
        <xdr:cNvSpPr/>
      </xdr:nvSpPr>
      <xdr:spPr>
        <a:xfrm>
          <a:off x="5326950" y="3722850"/>
          <a:ext cx="3810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37</xdr:col>
      <xdr:colOff>19050</xdr:colOff>
      <xdr:row>92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37</xdr:col>
      <xdr:colOff>9525</xdr:colOff>
      <xdr:row>91</xdr:row>
      <xdr:rowOff>19050</xdr:rowOff>
    </xdr:from>
    <xdr:ext cx="38100" cy="114300"/>
    <xdr:sp>
      <xdr:nvSpPr>
        <xdr:cNvPr id="21" name="Shape 2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37</xdr:col>
      <xdr:colOff>0</xdr:colOff>
      <xdr:row>91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37</xdr:col>
      <xdr:colOff>9525</xdr:colOff>
      <xdr:row>90</xdr:row>
      <xdr:rowOff>19050</xdr:rowOff>
    </xdr:from>
    <xdr:ext cx="38100" cy="114300"/>
    <xdr:sp>
      <xdr:nvSpPr>
        <xdr:cNvPr id="23" name="Shape 23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37</xdr:col>
      <xdr:colOff>0</xdr:colOff>
      <xdr:row>90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37</xdr:col>
      <xdr:colOff>-9525</xdr:colOff>
      <xdr:row>89</xdr:row>
      <xdr:rowOff>19050</xdr:rowOff>
    </xdr:from>
    <xdr:ext cx="38100" cy="114300"/>
    <xdr:sp>
      <xdr:nvSpPr>
        <xdr:cNvPr id="5" name="Shape 5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37</xdr:col>
      <xdr:colOff>-19050</xdr:colOff>
      <xdr:row>89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95250</xdr:colOff>
      <xdr:row>88</xdr:row>
      <xdr:rowOff>19050</xdr:rowOff>
    </xdr:from>
    <xdr:ext cx="38100" cy="114300"/>
    <xdr:sp>
      <xdr:nvSpPr>
        <xdr:cNvPr id="15" name="Shape 15"/>
        <xdr:cNvSpPr/>
      </xdr:nvSpPr>
      <xdr:spPr>
        <a:xfrm>
          <a:off x="5331713" y="3722850"/>
          <a:ext cx="28575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76200</xdr:colOff>
      <xdr:row>88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95250</xdr:colOff>
      <xdr:row>87</xdr:row>
      <xdr:rowOff>9525</xdr:rowOff>
    </xdr:from>
    <xdr:ext cx="123825" cy="133350"/>
    <xdr:sp>
      <xdr:nvSpPr>
        <xdr:cNvPr id="24" name="Shape 24"/>
        <xdr:cNvSpPr/>
      </xdr:nvSpPr>
      <xdr:spPr>
        <a:xfrm>
          <a:off x="5288850" y="3718088"/>
          <a:ext cx="114300" cy="123825"/>
        </a:xfrm>
        <a:prstGeom prst="diamond">
          <a:avLst/>
        </a:prstGeom>
        <a:solidFill>
          <a:srgbClr val="0000FF">
            <a:alpha val="69803"/>
          </a:srgbClr>
        </a:solidFill>
        <a:ln cap="flat" cmpd="sng" w="9525">
          <a:solidFill>
            <a:srgbClr val="0000F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66675</xdr:colOff>
      <xdr:row>86</xdr:row>
      <xdr:rowOff>19050</xdr:rowOff>
    </xdr:from>
    <xdr:ext cx="38100" cy="114300"/>
    <xdr:sp>
      <xdr:nvSpPr>
        <xdr:cNvPr id="7" name="Shape 7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57150</xdr:colOff>
      <xdr:row>86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66675</xdr:colOff>
      <xdr:row>85</xdr:row>
      <xdr:rowOff>19050</xdr:rowOff>
    </xdr:from>
    <xdr:ext cx="38100" cy="114300"/>
    <xdr:sp>
      <xdr:nvSpPr>
        <xdr:cNvPr id="7" name="Shape 7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57150</xdr:colOff>
      <xdr:row>85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66675</xdr:colOff>
      <xdr:row>84</xdr:row>
      <xdr:rowOff>19050</xdr:rowOff>
    </xdr:from>
    <xdr:ext cx="38100" cy="114300"/>
    <xdr:sp>
      <xdr:nvSpPr>
        <xdr:cNvPr id="25" name="Shape 25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57150</xdr:colOff>
      <xdr:row>84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28575</xdr:colOff>
      <xdr:row>83</xdr:row>
      <xdr:rowOff>9525</xdr:rowOff>
    </xdr:from>
    <xdr:ext cx="47625" cy="114300"/>
    <xdr:sp>
      <xdr:nvSpPr>
        <xdr:cNvPr id="26" name="Shape 26"/>
        <xdr:cNvSpPr/>
      </xdr:nvSpPr>
      <xdr:spPr>
        <a:xfrm>
          <a:off x="5326950" y="3722850"/>
          <a:ext cx="3810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19050</xdr:colOff>
      <xdr:row>83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9525</xdr:colOff>
      <xdr:row>82</xdr:row>
      <xdr:rowOff>19050</xdr:rowOff>
    </xdr:from>
    <xdr:ext cx="38100" cy="114300"/>
    <xdr:sp>
      <xdr:nvSpPr>
        <xdr:cNvPr id="21" name="Shape 2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0</xdr:colOff>
      <xdr:row>82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95250</xdr:colOff>
      <xdr:row>81</xdr:row>
      <xdr:rowOff>9525</xdr:rowOff>
    </xdr:from>
    <xdr:ext cx="76200" cy="114300"/>
    <xdr:sp>
      <xdr:nvSpPr>
        <xdr:cNvPr id="27" name="Shape 27"/>
        <xdr:cNvSpPr/>
      </xdr:nvSpPr>
      <xdr:spPr>
        <a:xfrm>
          <a:off x="5312663" y="3722850"/>
          <a:ext cx="66675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76200</xdr:colOff>
      <xdr:row>81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95250</xdr:colOff>
      <xdr:row>80</xdr:row>
      <xdr:rowOff>9525</xdr:rowOff>
    </xdr:from>
    <xdr:ext cx="114300" cy="114300"/>
    <xdr:sp>
      <xdr:nvSpPr>
        <xdr:cNvPr id="28" name="Shape 28"/>
        <xdr:cNvSpPr/>
      </xdr:nvSpPr>
      <xdr:spPr>
        <a:xfrm>
          <a:off x="5293613" y="3722850"/>
          <a:ext cx="104775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76200</xdr:colOff>
      <xdr:row>80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95250</xdr:colOff>
      <xdr:row>79</xdr:row>
      <xdr:rowOff>9525</xdr:rowOff>
    </xdr:from>
    <xdr:ext cx="238125" cy="114300"/>
    <xdr:sp>
      <xdr:nvSpPr>
        <xdr:cNvPr id="29" name="Shape 29"/>
        <xdr:cNvSpPr/>
      </xdr:nvSpPr>
      <xdr:spPr>
        <a:xfrm>
          <a:off x="5231700" y="3722850"/>
          <a:ext cx="22860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76200</xdr:colOff>
      <xdr:row>79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66675</xdr:colOff>
      <xdr:row>78</xdr:row>
      <xdr:rowOff>19050</xdr:rowOff>
    </xdr:from>
    <xdr:ext cx="38100" cy="114300"/>
    <xdr:sp>
      <xdr:nvSpPr>
        <xdr:cNvPr id="7" name="Shape 7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57150</xdr:colOff>
      <xdr:row>78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66675</xdr:colOff>
      <xdr:row>77</xdr:row>
      <xdr:rowOff>19050</xdr:rowOff>
    </xdr:from>
    <xdr:ext cx="38100" cy="114300"/>
    <xdr:sp>
      <xdr:nvSpPr>
        <xdr:cNvPr id="7" name="Shape 7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57150</xdr:colOff>
      <xdr:row>77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66675</xdr:colOff>
      <xdr:row>76</xdr:row>
      <xdr:rowOff>19050</xdr:rowOff>
    </xdr:from>
    <xdr:ext cx="38100" cy="114300"/>
    <xdr:sp>
      <xdr:nvSpPr>
        <xdr:cNvPr id="25" name="Shape 25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57150</xdr:colOff>
      <xdr:row>76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66675</xdr:colOff>
      <xdr:row>75</xdr:row>
      <xdr:rowOff>19050</xdr:rowOff>
    </xdr:from>
    <xdr:ext cx="38100" cy="114300"/>
    <xdr:sp>
      <xdr:nvSpPr>
        <xdr:cNvPr id="7" name="Shape 7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57150</xdr:colOff>
      <xdr:row>75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66675</xdr:colOff>
      <xdr:row>74</xdr:row>
      <xdr:rowOff>19050</xdr:rowOff>
    </xdr:from>
    <xdr:ext cx="38100" cy="114300"/>
    <xdr:sp>
      <xdr:nvSpPr>
        <xdr:cNvPr id="7" name="Shape 7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57150</xdr:colOff>
      <xdr:row>74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28575</xdr:colOff>
      <xdr:row>73</xdr:row>
      <xdr:rowOff>9525</xdr:rowOff>
    </xdr:from>
    <xdr:ext cx="47625" cy="114300"/>
    <xdr:sp>
      <xdr:nvSpPr>
        <xdr:cNvPr id="26" name="Shape 26"/>
        <xdr:cNvSpPr/>
      </xdr:nvSpPr>
      <xdr:spPr>
        <a:xfrm>
          <a:off x="5326950" y="3722850"/>
          <a:ext cx="3810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19050</xdr:colOff>
      <xdr:row>73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9525</xdr:colOff>
      <xdr:row>72</xdr:row>
      <xdr:rowOff>19050</xdr:rowOff>
    </xdr:from>
    <xdr:ext cx="38100" cy="114300"/>
    <xdr:sp>
      <xdr:nvSpPr>
        <xdr:cNvPr id="21" name="Shape 2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0</xdr:colOff>
      <xdr:row>72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114300</xdr:colOff>
      <xdr:row>71</xdr:row>
      <xdr:rowOff>9525</xdr:rowOff>
    </xdr:from>
    <xdr:ext cx="57150" cy="114300"/>
    <xdr:sp>
      <xdr:nvSpPr>
        <xdr:cNvPr id="19" name="Shape 19"/>
        <xdr:cNvSpPr/>
      </xdr:nvSpPr>
      <xdr:spPr>
        <a:xfrm>
          <a:off x="5322188" y="3722850"/>
          <a:ext cx="47625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95250</xdr:colOff>
      <xdr:row>71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95250</xdr:colOff>
      <xdr:row>70</xdr:row>
      <xdr:rowOff>19050</xdr:rowOff>
    </xdr:from>
    <xdr:ext cx="38100" cy="114300"/>
    <xdr:sp>
      <xdr:nvSpPr>
        <xdr:cNvPr id="15" name="Shape 15"/>
        <xdr:cNvSpPr/>
      </xdr:nvSpPr>
      <xdr:spPr>
        <a:xfrm>
          <a:off x="5331713" y="3722850"/>
          <a:ext cx="28575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76200</xdr:colOff>
      <xdr:row>70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95250</xdr:colOff>
      <xdr:row>69</xdr:row>
      <xdr:rowOff>9525</xdr:rowOff>
    </xdr:from>
    <xdr:ext cx="133350" cy="114300"/>
    <xdr:sp>
      <xdr:nvSpPr>
        <xdr:cNvPr id="30" name="Shape 30"/>
        <xdr:cNvSpPr/>
      </xdr:nvSpPr>
      <xdr:spPr>
        <a:xfrm>
          <a:off x="5284088" y="3722850"/>
          <a:ext cx="123825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76200</xdr:colOff>
      <xdr:row>69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85725</xdr:colOff>
      <xdr:row>68</xdr:row>
      <xdr:rowOff>19050</xdr:rowOff>
    </xdr:from>
    <xdr:ext cx="38100" cy="114300"/>
    <xdr:sp>
      <xdr:nvSpPr>
        <xdr:cNvPr id="5" name="Shape 5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76200</xdr:colOff>
      <xdr:row>68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85725</xdr:colOff>
      <xdr:row>67</xdr:row>
      <xdr:rowOff>19050</xdr:rowOff>
    </xdr:from>
    <xdr:ext cx="38100" cy="114300"/>
    <xdr:sp>
      <xdr:nvSpPr>
        <xdr:cNvPr id="5" name="Shape 5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76200</xdr:colOff>
      <xdr:row>67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85725</xdr:colOff>
      <xdr:row>66</xdr:row>
      <xdr:rowOff>19050</xdr:rowOff>
    </xdr:from>
    <xdr:ext cx="38100" cy="114300"/>
    <xdr:sp>
      <xdr:nvSpPr>
        <xdr:cNvPr id="31" name="Shape 3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76200</xdr:colOff>
      <xdr:row>66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95250</xdr:colOff>
      <xdr:row>65</xdr:row>
      <xdr:rowOff>9525</xdr:rowOff>
    </xdr:from>
    <xdr:ext cx="133350" cy="114300"/>
    <xdr:sp>
      <xdr:nvSpPr>
        <xdr:cNvPr id="30" name="Shape 30"/>
        <xdr:cNvSpPr/>
      </xdr:nvSpPr>
      <xdr:spPr>
        <a:xfrm>
          <a:off x="5284088" y="3722850"/>
          <a:ext cx="123825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76200</xdr:colOff>
      <xdr:row>65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9525</xdr:colOff>
      <xdr:row>64</xdr:row>
      <xdr:rowOff>19050</xdr:rowOff>
    </xdr:from>
    <xdr:ext cx="38100" cy="114300"/>
    <xdr:sp>
      <xdr:nvSpPr>
        <xdr:cNvPr id="21" name="Shape 2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0</xdr:colOff>
      <xdr:row>64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9525</xdr:colOff>
      <xdr:row>63</xdr:row>
      <xdr:rowOff>19050</xdr:rowOff>
    </xdr:from>
    <xdr:ext cx="38100" cy="114300"/>
    <xdr:sp>
      <xdr:nvSpPr>
        <xdr:cNvPr id="21" name="Shape 2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0</xdr:colOff>
      <xdr:row>63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9525</xdr:colOff>
      <xdr:row>62</xdr:row>
      <xdr:rowOff>19050</xdr:rowOff>
    </xdr:from>
    <xdr:ext cx="38100" cy="114300"/>
    <xdr:sp>
      <xdr:nvSpPr>
        <xdr:cNvPr id="23" name="Shape 23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0</xdr:colOff>
      <xdr:row>62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-9525</xdr:colOff>
      <xdr:row>61</xdr:row>
      <xdr:rowOff>19050</xdr:rowOff>
    </xdr:from>
    <xdr:ext cx="38100" cy="114300"/>
    <xdr:sp>
      <xdr:nvSpPr>
        <xdr:cNvPr id="5" name="Shape 5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-19050</xdr:colOff>
      <xdr:row>61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-9525</xdr:colOff>
      <xdr:row>60</xdr:row>
      <xdr:rowOff>19050</xdr:rowOff>
    </xdr:from>
    <xdr:ext cx="38100" cy="114300"/>
    <xdr:sp>
      <xdr:nvSpPr>
        <xdr:cNvPr id="5" name="Shape 5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-19050</xdr:colOff>
      <xdr:row>60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-9525</xdr:colOff>
      <xdr:row>59</xdr:row>
      <xdr:rowOff>19050</xdr:rowOff>
    </xdr:from>
    <xdr:ext cx="38100" cy="114300"/>
    <xdr:sp>
      <xdr:nvSpPr>
        <xdr:cNvPr id="31" name="Shape 3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-19050</xdr:colOff>
      <xdr:row>59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9525</xdr:colOff>
      <xdr:row>58</xdr:row>
      <xdr:rowOff>19050</xdr:rowOff>
    </xdr:from>
    <xdr:ext cx="38100" cy="114300"/>
    <xdr:sp>
      <xdr:nvSpPr>
        <xdr:cNvPr id="21" name="Shape 2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0</xdr:colOff>
      <xdr:row>58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9525</xdr:colOff>
      <xdr:row>57</xdr:row>
      <xdr:rowOff>19050</xdr:rowOff>
    </xdr:from>
    <xdr:ext cx="38100" cy="114300"/>
    <xdr:sp>
      <xdr:nvSpPr>
        <xdr:cNvPr id="21" name="Shape 2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0</xdr:colOff>
      <xdr:row>57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104775</xdr:colOff>
      <xdr:row>56</xdr:row>
      <xdr:rowOff>19050</xdr:rowOff>
    </xdr:from>
    <xdr:ext cx="38100" cy="114300"/>
    <xdr:sp>
      <xdr:nvSpPr>
        <xdr:cNvPr id="32" name="Shape 32"/>
        <xdr:cNvSpPr/>
      </xdr:nvSpPr>
      <xdr:spPr>
        <a:xfrm>
          <a:off x="5341238" y="3722850"/>
          <a:ext cx="9525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95250</xdr:colOff>
      <xdr:row>56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104775</xdr:colOff>
      <xdr:row>55</xdr:row>
      <xdr:rowOff>19050</xdr:rowOff>
    </xdr:from>
    <xdr:ext cx="38100" cy="114300"/>
    <xdr:sp>
      <xdr:nvSpPr>
        <xdr:cNvPr id="32" name="Shape 32"/>
        <xdr:cNvSpPr/>
      </xdr:nvSpPr>
      <xdr:spPr>
        <a:xfrm>
          <a:off x="5341238" y="3722850"/>
          <a:ext cx="9525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95250</xdr:colOff>
      <xdr:row>55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114300</xdr:colOff>
      <xdr:row>54</xdr:row>
      <xdr:rowOff>9525</xdr:rowOff>
    </xdr:from>
    <xdr:ext cx="57150" cy="114300"/>
    <xdr:sp>
      <xdr:nvSpPr>
        <xdr:cNvPr id="33" name="Shape 33"/>
        <xdr:cNvSpPr/>
      </xdr:nvSpPr>
      <xdr:spPr>
        <a:xfrm>
          <a:off x="5322188" y="3722850"/>
          <a:ext cx="47625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95250</xdr:colOff>
      <xdr:row>54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76200</xdr:colOff>
      <xdr:row>53</xdr:row>
      <xdr:rowOff>9525</xdr:rowOff>
    </xdr:from>
    <xdr:ext cx="47625" cy="114300"/>
    <xdr:sp>
      <xdr:nvSpPr>
        <xdr:cNvPr id="12" name="Shape 12"/>
        <xdr:cNvSpPr/>
      </xdr:nvSpPr>
      <xdr:spPr>
        <a:xfrm>
          <a:off x="5326950" y="3722850"/>
          <a:ext cx="3810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57150</xdr:colOff>
      <xdr:row>53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76200</xdr:colOff>
      <xdr:row>52</xdr:row>
      <xdr:rowOff>9525</xdr:rowOff>
    </xdr:from>
    <xdr:ext cx="47625" cy="114300"/>
    <xdr:sp>
      <xdr:nvSpPr>
        <xdr:cNvPr id="12" name="Shape 12"/>
        <xdr:cNvSpPr/>
      </xdr:nvSpPr>
      <xdr:spPr>
        <a:xfrm>
          <a:off x="5326950" y="3722850"/>
          <a:ext cx="3810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57150</xdr:colOff>
      <xdr:row>52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76200</xdr:colOff>
      <xdr:row>51</xdr:row>
      <xdr:rowOff>9525</xdr:rowOff>
    </xdr:from>
    <xdr:ext cx="47625" cy="114300"/>
    <xdr:sp>
      <xdr:nvSpPr>
        <xdr:cNvPr id="12" name="Shape 12"/>
        <xdr:cNvSpPr/>
      </xdr:nvSpPr>
      <xdr:spPr>
        <a:xfrm>
          <a:off x="5326950" y="3722850"/>
          <a:ext cx="3810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57150</xdr:colOff>
      <xdr:row>51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76200</xdr:colOff>
      <xdr:row>50</xdr:row>
      <xdr:rowOff>9525</xdr:rowOff>
    </xdr:from>
    <xdr:ext cx="47625" cy="114300"/>
    <xdr:sp>
      <xdr:nvSpPr>
        <xdr:cNvPr id="13" name="Shape 13"/>
        <xdr:cNvSpPr/>
      </xdr:nvSpPr>
      <xdr:spPr>
        <a:xfrm>
          <a:off x="5326950" y="3722850"/>
          <a:ext cx="3810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57150</xdr:colOff>
      <xdr:row>50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47625</xdr:colOff>
      <xdr:row>49</xdr:row>
      <xdr:rowOff>9525</xdr:rowOff>
    </xdr:from>
    <xdr:ext cx="47625" cy="114300"/>
    <xdr:sp>
      <xdr:nvSpPr>
        <xdr:cNvPr id="18" name="Shape 18"/>
        <xdr:cNvSpPr/>
      </xdr:nvSpPr>
      <xdr:spPr>
        <a:xfrm>
          <a:off x="5326950" y="3722850"/>
          <a:ext cx="3810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38100</xdr:colOff>
      <xdr:row>49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47625</xdr:colOff>
      <xdr:row>48</xdr:row>
      <xdr:rowOff>19050</xdr:rowOff>
    </xdr:from>
    <xdr:ext cx="38100" cy="114300"/>
    <xdr:sp>
      <xdr:nvSpPr>
        <xdr:cNvPr id="21" name="Shape 2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38100</xdr:colOff>
      <xdr:row>48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47625</xdr:colOff>
      <xdr:row>47</xdr:row>
      <xdr:rowOff>19050</xdr:rowOff>
    </xdr:from>
    <xdr:ext cx="38100" cy="114300"/>
    <xdr:sp>
      <xdr:nvSpPr>
        <xdr:cNvPr id="21" name="Shape 2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38100</xdr:colOff>
      <xdr:row>47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47625</xdr:colOff>
      <xdr:row>46</xdr:row>
      <xdr:rowOff>9525</xdr:rowOff>
    </xdr:from>
    <xdr:ext cx="47625" cy="114300"/>
    <xdr:sp>
      <xdr:nvSpPr>
        <xdr:cNvPr id="34" name="Shape 34"/>
        <xdr:cNvSpPr/>
      </xdr:nvSpPr>
      <xdr:spPr>
        <a:xfrm>
          <a:off x="5326950" y="3722850"/>
          <a:ext cx="3810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38100</xdr:colOff>
      <xdr:row>46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28575</xdr:colOff>
      <xdr:row>45</xdr:row>
      <xdr:rowOff>19050</xdr:rowOff>
    </xdr:from>
    <xdr:ext cx="38100" cy="114300"/>
    <xdr:sp>
      <xdr:nvSpPr>
        <xdr:cNvPr id="5" name="Shape 5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19050</xdr:colOff>
      <xdr:row>45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28575</xdr:colOff>
      <xdr:row>44</xdr:row>
      <xdr:rowOff>19050</xdr:rowOff>
    </xdr:from>
    <xdr:ext cx="38100" cy="114300"/>
    <xdr:sp>
      <xdr:nvSpPr>
        <xdr:cNvPr id="5" name="Shape 5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19050</xdr:colOff>
      <xdr:row>44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28575</xdr:colOff>
      <xdr:row>43</xdr:row>
      <xdr:rowOff>19050</xdr:rowOff>
    </xdr:from>
    <xdr:ext cx="38100" cy="114300"/>
    <xdr:sp>
      <xdr:nvSpPr>
        <xdr:cNvPr id="31" name="Shape 3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19050</xdr:colOff>
      <xdr:row>43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9525</xdr:colOff>
      <xdr:row>42</xdr:row>
      <xdr:rowOff>19050</xdr:rowOff>
    </xdr:from>
    <xdr:ext cx="38100" cy="114300"/>
    <xdr:sp>
      <xdr:nvSpPr>
        <xdr:cNvPr id="21" name="Shape 2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0</xdr:colOff>
      <xdr:row>42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9525</xdr:colOff>
      <xdr:row>41</xdr:row>
      <xdr:rowOff>19050</xdr:rowOff>
    </xdr:from>
    <xdr:ext cx="38100" cy="114300"/>
    <xdr:sp>
      <xdr:nvSpPr>
        <xdr:cNvPr id="21" name="Shape 2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0</xdr:colOff>
      <xdr:row>41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9525</xdr:colOff>
      <xdr:row>40</xdr:row>
      <xdr:rowOff>19050</xdr:rowOff>
    </xdr:from>
    <xdr:ext cx="38100" cy="114300"/>
    <xdr:sp>
      <xdr:nvSpPr>
        <xdr:cNvPr id="23" name="Shape 23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0</xdr:colOff>
      <xdr:row>40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9525</xdr:colOff>
      <xdr:row>39</xdr:row>
      <xdr:rowOff>19050</xdr:rowOff>
    </xdr:from>
    <xdr:ext cx="38100" cy="114300"/>
    <xdr:sp>
      <xdr:nvSpPr>
        <xdr:cNvPr id="21" name="Shape 2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0</xdr:colOff>
      <xdr:row>39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9525</xdr:colOff>
      <xdr:row>38</xdr:row>
      <xdr:rowOff>19050</xdr:rowOff>
    </xdr:from>
    <xdr:ext cx="38100" cy="114300"/>
    <xdr:sp>
      <xdr:nvSpPr>
        <xdr:cNvPr id="21" name="Shape 2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0</xdr:colOff>
      <xdr:row>38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9525</xdr:colOff>
      <xdr:row>37</xdr:row>
      <xdr:rowOff>19050</xdr:rowOff>
    </xdr:from>
    <xdr:ext cx="38100" cy="114300"/>
    <xdr:sp>
      <xdr:nvSpPr>
        <xdr:cNvPr id="21" name="Shape 2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0</xdr:colOff>
      <xdr:row>37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34</xdr:col>
      <xdr:colOff>95250</xdr:colOff>
      <xdr:row>36</xdr:row>
      <xdr:rowOff>9525</xdr:rowOff>
    </xdr:from>
    <xdr:ext cx="57150" cy="114300"/>
    <xdr:sp>
      <xdr:nvSpPr>
        <xdr:cNvPr id="19" name="Shape 19"/>
        <xdr:cNvSpPr/>
      </xdr:nvSpPr>
      <xdr:spPr>
        <a:xfrm>
          <a:off x="5322188" y="3722850"/>
          <a:ext cx="47625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34</xdr:col>
      <xdr:colOff>76200</xdr:colOff>
      <xdr:row>36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34</xdr:col>
      <xdr:colOff>95250</xdr:colOff>
      <xdr:row>35</xdr:row>
      <xdr:rowOff>9525</xdr:rowOff>
    </xdr:from>
    <xdr:ext cx="76200" cy="114300"/>
    <xdr:sp>
      <xdr:nvSpPr>
        <xdr:cNvPr id="35" name="Shape 35"/>
        <xdr:cNvSpPr/>
      </xdr:nvSpPr>
      <xdr:spPr>
        <a:xfrm>
          <a:off x="5312663" y="3722850"/>
          <a:ext cx="66675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34</xdr:col>
      <xdr:colOff>76200</xdr:colOff>
      <xdr:row>35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34</xdr:col>
      <xdr:colOff>95250</xdr:colOff>
      <xdr:row>34</xdr:row>
      <xdr:rowOff>9525</xdr:rowOff>
    </xdr:from>
    <xdr:ext cx="200025" cy="114300"/>
    <xdr:sp>
      <xdr:nvSpPr>
        <xdr:cNvPr id="36" name="Shape 36"/>
        <xdr:cNvSpPr/>
      </xdr:nvSpPr>
      <xdr:spPr>
        <a:xfrm>
          <a:off x="5250750" y="3722850"/>
          <a:ext cx="19050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34</xdr:col>
      <xdr:colOff>76200</xdr:colOff>
      <xdr:row>34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34</xdr:col>
      <xdr:colOff>95250</xdr:colOff>
      <xdr:row>33</xdr:row>
      <xdr:rowOff>9525</xdr:rowOff>
    </xdr:from>
    <xdr:ext cx="361950" cy="114300"/>
    <xdr:sp>
      <xdr:nvSpPr>
        <xdr:cNvPr id="37" name="Shape 37"/>
        <xdr:cNvSpPr/>
      </xdr:nvSpPr>
      <xdr:spPr>
        <a:xfrm>
          <a:off x="5169788" y="3722850"/>
          <a:ext cx="352425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34</xdr:col>
      <xdr:colOff>76200</xdr:colOff>
      <xdr:row>33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34</xdr:col>
      <xdr:colOff>95250</xdr:colOff>
      <xdr:row>32</xdr:row>
      <xdr:rowOff>9525</xdr:rowOff>
    </xdr:from>
    <xdr:ext cx="361950" cy="114300"/>
    <xdr:sp>
      <xdr:nvSpPr>
        <xdr:cNvPr id="37" name="Shape 37"/>
        <xdr:cNvSpPr/>
      </xdr:nvSpPr>
      <xdr:spPr>
        <a:xfrm>
          <a:off x="5169788" y="3722850"/>
          <a:ext cx="352425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34</xdr:col>
      <xdr:colOff>76200</xdr:colOff>
      <xdr:row>32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34</xdr:col>
      <xdr:colOff>95250</xdr:colOff>
      <xdr:row>31</xdr:row>
      <xdr:rowOff>9525</xdr:rowOff>
    </xdr:from>
    <xdr:ext cx="428625" cy="114300"/>
    <xdr:sp>
      <xdr:nvSpPr>
        <xdr:cNvPr id="38" name="Shape 38"/>
        <xdr:cNvSpPr/>
      </xdr:nvSpPr>
      <xdr:spPr>
        <a:xfrm>
          <a:off x="5136450" y="3722850"/>
          <a:ext cx="41910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34</xdr:col>
      <xdr:colOff>76200</xdr:colOff>
      <xdr:row>31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9525</xdr:colOff>
      <xdr:row>30</xdr:row>
      <xdr:rowOff>9525</xdr:rowOff>
    </xdr:from>
    <xdr:ext cx="66675" cy="114300"/>
    <xdr:sp>
      <xdr:nvSpPr>
        <xdr:cNvPr id="39" name="Shape 39"/>
        <xdr:cNvSpPr/>
      </xdr:nvSpPr>
      <xdr:spPr>
        <a:xfrm>
          <a:off x="5317425" y="3722850"/>
          <a:ext cx="571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0</xdr:colOff>
      <xdr:row>30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0</xdr:colOff>
      <xdr:row>29</xdr:row>
      <xdr:rowOff>9525</xdr:rowOff>
    </xdr:from>
    <xdr:ext cx="123825" cy="114300"/>
    <xdr:sp>
      <xdr:nvSpPr>
        <xdr:cNvPr id="40" name="Shape 40"/>
        <xdr:cNvSpPr/>
      </xdr:nvSpPr>
      <xdr:spPr>
        <a:xfrm>
          <a:off x="5288850" y="3722850"/>
          <a:ext cx="11430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35</xdr:col>
      <xdr:colOff>-19050</xdr:colOff>
      <xdr:row>29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34</xdr:col>
      <xdr:colOff>95250</xdr:colOff>
      <xdr:row>28</xdr:row>
      <xdr:rowOff>9525</xdr:rowOff>
    </xdr:from>
    <xdr:ext cx="133350" cy="114300"/>
    <xdr:sp>
      <xdr:nvSpPr>
        <xdr:cNvPr id="41" name="Shape 41"/>
        <xdr:cNvSpPr/>
      </xdr:nvSpPr>
      <xdr:spPr>
        <a:xfrm>
          <a:off x="5284088" y="3722850"/>
          <a:ext cx="123825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34</xdr:col>
      <xdr:colOff>76200</xdr:colOff>
      <xdr:row>28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34</xdr:col>
      <xdr:colOff>104775</xdr:colOff>
      <xdr:row>27</xdr:row>
      <xdr:rowOff>19050</xdr:rowOff>
    </xdr:from>
    <xdr:ext cx="38100" cy="114300"/>
    <xdr:sp>
      <xdr:nvSpPr>
        <xdr:cNvPr id="32" name="Shape 32"/>
        <xdr:cNvSpPr/>
      </xdr:nvSpPr>
      <xdr:spPr>
        <a:xfrm>
          <a:off x="5341238" y="3722850"/>
          <a:ext cx="9525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34</xdr:col>
      <xdr:colOff>95250</xdr:colOff>
      <xdr:row>27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8" name="Shape 8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34</xdr:col>
      <xdr:colOff>95250</xdr:colOff>
      <xdr:row>26</xdr:row>
      <xdr:rowOff>9525</xdr:rowOff>
    </xdr:from>
    <xdr:ext cx="200025" cy="114300"/>
    <xdr:sp>
      <xdr:nvSpPr>
        <xdr:cNvPr id="42" name="Shape 42"/>
        <xdr:cNvSpPr/>
      </xdr:nvSpPr>
      <xdr:spPr>
        <a:xfrm>
          <a:off x="5250750" y="3722850"/>
          <a:ext cx="19050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34</xdr:col>
      <xdr:colOff>76200</xdr:colOff>
      <xdr:row>26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34</xdr:col>
      <xdr:colOff>95250</xdr:colOff>
      <xdr:row>25</xdr:row>
      <xdr:rowOff>9525</xdr:rowOff>
    </xdr:from>
    <xdr:ext cx="238125" cy="114300"/>
    <xdr:sp>
      <xdr:nvSpPr>
        <xdr:cNvPr id="29" name="Shape 29"/>
        <xdr:cNvSpPr/>
      </xdr:nvSpPr>
      <xdr:spPr>
        <a:xfrm>
          <a:off x="5231700" y="3722850"/>
          <a:ext cx="22860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34</xdr:col>
      <xdr:colOff>76200</xdr:colOff>
      <xdr:row>25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32</xdr:col>
      <xdr:colOff>28575</xdr:colOff>
      <xdr:row>24</xdr:row>
      <xdr:rowOff>9525</xdr:rowOff>
    </xdr:from>
    <xdr:ext cx="333375" cy="114300"/>
    <xdr:sp>
      <xdr:nvSpPr>
        <xdr:cNvPr id="43" name="Shape 43"/>
        <xdr:cNvSpPr/>
      </xdr:nvSpPr>
      <xdr:spPr>
        <a:xfrm>
          <a:off x="5184075" y="3722850"/>
          <a:ext cx="3238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32</xdr:col>
      <xdr:colOff>19050</xdr:colOff>
      <xdr:row>24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32</xdr:col>
      <xdr:colOff>28575</xdr:colOff>
      <xdr:row>23</xdr:row>
      <xdr:rowOff>9525</xdr:rowOff>
    </xdr:from>
    <xdr:ext cx="542925" cy="114300"/>
    <xdr:sp>
      <xdr:nvSpPr>
        <xdr:cNvPr id="44" name="Shape 44"/>
        <xdr:cNvSpPr/>
      </xdr:nvSpPr>
      <xdr:spPr>
        <a:xfrm>
          <a:off x="5079300" y="3722850"/>
          <a:ext cx="53340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32</xdr:col>
      <xdr:colOff>19050</xdr:colOff>
      <xdr:row>23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31</xdr:col>
      <xdr:colOff>95250</xdr:colOff>
      <xdr:row>22</xdr:row>
      <xdr:rowOff>9525</xdr:rowOff>
    </xdr:from>
    <xdr:ext cx="323850" cy="114300"/>
    <xdr:sp>
      <xdr:nvSpPr>
        <xdr:cNvPr id="45" name="Shape 45"/>
        <xdr:cNvSpPr/>
      </xdr:nvSpPr>
      <xdr:spPr>
        <a:xfrm>
          <a:off x="5188838" y="3722850"/>
          <a:ext cx="314325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31</xdr:col>
      <xdr:colOff>76200</xdr:colOff>
      <xdr:row>22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31</xdr:col>
      <xdr:colOff>95250</xdr:colOff>
      <xdr:row>21</xdr:row>
      <xdr:rowOff>9525</xdr:rowOff>
    </xdr:from>
    <xdr:ext cx="323850" cy="114300"/>
    <xdr:sp>
      <xdr:nvSpPr>
        <xdr:cNvPr id="46" name="Shape 46"/>
        <xdr:cNvSpPr/>
      </xdr:nvSpPr>
      <xdr:spPr>
        <a:xfrm>
          <a:off x="5188838" y="3722850"/>
          <a:ext cx="314325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31</xdr:col>
      <xdr:colOff>76200</xdr:colOff>
      <xdr:row>21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31</xdr:col>
      <xdr:colOff>28575</xdr:colOff>
      <xdr:row>20</xdr:row>
      <xdr:rowOff>9525</xdr:rowOff>
    </xdr:from>
    <xdr:ext cx="133350" cy="114300"/>
    <xdr:sp>
      <xdr:nvSpPr>
        <xdr:cNvPr id="47" name="Shape 47"/>
        <xdr:cNvSpPr/>
      </xdr:nvSpPr>
      <xdr:spPr>
        <a:xfrm>
          <a:off x="5284088" y="3722850"/>
          <a:ext cx="123825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31</xdr:col>
      <xdr:colOff>19050</xdr:colOff>
      <xdr:row>20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31</xdr:col>
      <xdr:colOff>28575</xdr:colOff>
      <xdr:row>19</xdr:row>
      <xdr:rowOff>9525</xdr:rowOff>
    </xdr:from>
    <xdr:ext cx="123825" cy="133350"/>
    <xdr:sp>
      <xdr:nvSpPr>
        <xdr:cNvPr id="48" name="Shape 48"/>
        <xdr:cNvSpPr/>
      </xdr:nvSpPr>
      <xdr:spPr>
        <a:xfrm>
          <a:off x="5288850" y="3718088"/>
          <a:ext cx="114300" cy="123825"/>
        </a:xfrm>
        <a:prstGeom prst="diamond">
          <a:avLst/>
        </a:prstGeom>
        <a:solidFill>
          <a:srgbClr val="0000FF">
            <a:alpha val="69803"/>
          </a:srgbClr>
        </a:solidFill>
        <a:ln cap="flat" cmpd="sng" w="9525">
          <a:solidFill>
            <a:srgbClr val="0000F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31</xdr:col>
      <xdr:colOff>28575</xdr:colOff>
      <xdr:row>18</xdr:row>
      <xdr:rowOff>9525</xdr:rowOff>
    </xdr:from>
    <xdr:ext cx="952500" cy="114300"/>
    <xdr:sp>
      <xdr:nvSpPr>
        <xdr:cNvPr id="49" name="Shape 49"/>
        <xdr:cNvSpPr/>
      </xdr:nvSpPr>
      <xdr:spPr>
        <a:xfrm>
          <a:off x="4874513" y="3722850"/>
          <a:ext cx="942975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31</xdr:col>
      <xdr:colOff>19050</xdr:colOff>
      <xdr:row>18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38</xdr:col>
      <xdr:colOff>47625</xdr:colOff>
      <xdr:row>17</xdr:row>
      <xdr:rowOff>19050</xdr:rowOff>
    </xdr:from>
    <xdr:ext cx="38100" cy="114300"/>
    <xdr:sp>
      <xdr:nvSpPr>
        <xdr:cNvPr id="21" name="Shape 2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38</xdr:col>
      <xdr:colOff>38100</xdr:colOff>
      <xdr:row>17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38</xdr:col>
      <xdr:colOff>47625</xdr:colOff>
      <xdr:row>16</xdr:row>
      <xdr:rowOff>19050</xdr:rowOff>
    </xdr:from>
    <xdr:ext cx="38100" cy="114300"/>
    <xdr:sp>
      <xdr:nvSpPr>
        <xdr:cNvPr id="21" name="Shape 2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38</xdr:col>
      <xdr:colOff>38100</xdr:colOff>
      <xdr:row>16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38</xdr:col>
      <xdr:colOff>28575</xdr:colOff>
      <xdr:row>15</xdr:row>
      <xdr:rowOff>9525</xdr:rowOff>
    </xdr:from>
    <xdr:ext cx="47625" cy="114300"/>
    <xdr:sp>
      <xdr:nvSpPr>
        <xdr:cNvPr id="26" name="Shape 26"/>
        <xdr:cNvSpPr/>
      </xdr:nvSpPr>
      <xdr:spPr>
        <a:xfrm>
          <a:off x="5326950" y="3722850"/>
          <a:ext cx="3810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38</xdr:col>
      <xdr:colOff>19050</xdr:colOff>
      <xdr:row>15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85725</xdr:colOff>
      <xdr:row>14</xdr:row>
      <xdr:rowOff>19050</xdr:rowOff>
    </xdr:from>
    <xdr:ext cx="38100" cy="114300"/>
    <xdr:sp>
      <xdr:nvSpPr>
        <xdr:cNvPr id="5" name="Shape 5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76200</xdr:colOff>
      <xdr:row>14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95250</xdr:colOff>
      <xdr:row>13</xdr:row>
      <xdr:rowOff>9525</xdr:rowOff>
    </xdr:from>
    <xdr:ext cx="238125" cy="114300"/>
    <xdr:sp>
      <xdr:nvSpPr>
        <xdr:cNvPr id="29" name="Shape 29"/>
        <xdr:cNvSpPr/>
      </xdr:nvSpPr>
      <xdr:spPr>
        <a:xfrm>
          <a:off x="5231700" y="3722850"/>
          <a:ext cx="22860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76200</xdr:colOff>
      <xdr:row>13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36</xdr:col>
      <xdr:colOff>9525</xdr:colOff>
      <xdr:row>12</xdr:row>
      <xdr:rowOff>19050</xdr:rowOff>
    </xdr:from>
    <xdr:ext cx="38100" cy="114300"/>
    <xdr:sp>
      <xdr:nvSpPr>
        <xdr:cNvPr id="21" name="Shape 21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0</xdr:colOff>
      <xdr:row>12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0" name="Shape 10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33</xdr:col>
      <xdr:colOff>85725</xdr:colOff>
      <xdr:row>11</xdr:row>
      <xdr:rowOff>19050</xdr:rowOff>
    </xdr:from>
    <xdr:ext cx="38100" cy="114300"/>
    <xdr:sp>
      <xdr:nvSpPr>
        <xdr:cNvPr id="5" name="Shape 5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33</xdr:col>
      <xdr:colOff>76200</xdr:colOff>
      <xdr:row>11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33</xdr:col>
      <xdr:colOff>95250</xdr:colOff>
      <xdr:row>10</xdr:row>
      <xdr:rowOff>9525</xdr:rowOff>
    </xdr:from>
    <xdr:ext cx="323850" cy="114300"/>
    <xdr:sp>
      <xdr:nvSpPr>
        <xdr:cNvPr id="46" name="Shape 46"/>
        <xdr:cNvSpPr/>
      </xdr:nvSpPr>
      <xdr:spPr>
        <a:xfrm>
          <a:off x="5188838" y="3722850"/>
          <a:ext cx="314325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33</xdr:col>
      <xdr:colOff>76200</xdr:colOff>
      <xdr:row>10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31</xdr:col>
      <xdr:colOff>95250</xdr:colOff>
      <xdr:row>9</xdr:row>
      <xdr:rowOff>9525</xdr:rowOff>
    </xdr:from>
    <xdr:ext cx="123825" cy="133350"/>
    <xdr:sp>
      <xdr:nvSpPr>
        <xdr:cNvPr id="24" name="Shape 24"/>
        <xdr:cNvSpPr/>
      </xdr:nvSpPr>
      <xdr:spPr>
        <a:xfrm>
          <a:off x="5288850" y="3718088"/>
          <a:ext cx="114300" cy="123825"/>
        </a:xfrm>
        <a:prstGeom prst="diamond">
          <a:avLst/>
        </a:prstGeom>
        <a:solidFill>
          <a:srgbClr val="0000FF">
            <a:alpha val="69803"/>
          </a:srgbClr>
        </a:solidFill>
        <a:ln cap="flat" cmpd="sng" w="9525">
          <a:solidFill>
            <a:srgbClr val="0000F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31</xdr:col>
      <xdr:colOff>28575</xdr:colOff>
      <xdr:row>8</xdr:row>
      <xdr:rowOff>9525</xdr:rowOff>
    </xdr:from>
    <xdr:ext cx="66675" cy="114300"/>
    <xdr:sp>
      <xdr:nvSpPr>
        <xdr:cNvPr id="50" name="Shape 50"/>
        <xdr:cNvSpPr/>
      </xdr:nvSpPr>
      <xdr:spPr>
        <a:xfrm>
          <a:off x="5317425" y="3722850"/>
          <a:ext cx="571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31</xdr:col>
      <xdr:colOff>19050</xdr:colOff>
      <xdr:row>8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31</xdr:col>
      <xdr:colOff>28575</xdr:colOff>
      <xdr:row>7</xdr:row>
      <xdr:rowOff>9525</xdr:rowOff>
    </xdr:from>
    <xdr:ext cx="85725" cy="114300"/>
    <xdr:sp>
      <xdr:nvSpPr>
        <xdr:cNvPr id="51" name="Shape 51"/>
        <xdr:cNvSpPr/>
      </xdr:nvSpPr>
      <xdr:spPr>
        <a:xfrm>
          <a:off x="5307900" y="3722850"/>
          <a:ext cx="7620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31</xdr:col>
      <xdr:colOff>19050</xdr:colOff>
      <xdr:row>7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31</xdr:col>
      <xdr:colOff>28575</xdr:colOff>
      <xdr:row>6</xdr:row>
      <xdr:rowOff>19050</xdr:rowOff>
    </xdr:from>
    <xdr:ext cx="38100" cy="114300"/>
    <xdr:sp>
      <xdr:nvSpPr>
        <xdr:cNvPr id="5" name="Shape 5"/>
        <xdr:cNvSpPr/>
      </xdr:nvSpPr>
      <xdr:spPr>
        <a:xfrm>
          <a:off x="5336475" y="3722850"/>
          <a:ext cx="19050" cy="114300"/>
        </a:xfrm>
        <a:prstGeom prst="rect">
          <a:avLst/>
        </a:prstGeom>
        <a:solidFill>
          <a:srgbClr val="2F83FF">
            <a:alpha val="29803"/>
          </a:srgbClr>
        </a:solidFill>
        <a:ln cap="flat" cmpd="sng" w="9525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31</xdr:col>
      <xdr:colOff>19050</xdr:colOff>
      <xdr:row>6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31</xdr:col>
      <xdr:colOff>28575</xdr:colOff>
      <xdr:row>5</xdr:row>
      <xdr:rowOff>9525</xdr:rowOff>
    </xdr:from>
    <xdr:ext cx="85725" cy="114300"/>
    <xdr:sp>
      <xdr:nvSpPr>
        <xdr:cNvPr id="51" name="Shape 51"/>
        <xdr:cNvSpPr/>
      </xdr:nvSpPr>
      <xdr:spPr>
        <a:xfrm>
          <a:off x="5307900" y="3722850"/>
          <a:ext cx="76200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31</xdr:col>
      <xdr:colOff>19050</xdr:colOff>
      <xdr:row>5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31</xdr:col>
      <xdr:colOff>28575</xdr:colOff>
      <xdr:row>4</xdr:row>
      <xdr:rowOff>9525</xdr:rowOff>
    </xdr:from>
    <xdr:ext cx="914400" cy="114300"/>
    <xdr:sp>
      <xdr:nvSpPr>
        <xdr:cNvPr id="52" name="Shape 52"/>
        <xdr:cNvSpPr/>
      </xdr:nvSpPr>
      <xdr:spPr>
        <a:xfrm>
          <a:off x="4893563" y="3722850"/>
          <a:ext cx="904875" cy="114300"/>
        </a:xfrm>
        <a:prstGeom prst="rect">
          <a:avLst/>
        </a:prstGeom>
        <a:solidFill>
          <a:srgbClr val="FFC000">
            <a:alpha val="29803"/>
          </a:srgbClr>
        </a:solidFill>
        <a:ln cap="flat" cmpd="sng" w="9525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31</xdr:col>
      <xdr:colOff>19050</xdr:colOff>
      <xdr:row>4</xdr:row>
      <xdr:rowOff>76200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6" name="Shape 6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31750">
            <a:solidFill>
              <a:srgbClr val="0066FF">
                <a:alpha val="80000"/>
              </a:srgbClr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A44A"/>
    <outlinePr summaryBelow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 outlineLevelRow="6"/>
  <cols>
    <col customWidth="1" hidden="1" min="1" max="1" width="9.14"/>
    <col customWidth="1" hidden="1" min="2" max="2" width="9.0"/>
    <col customWidth="1" hidden="1" min="3" max="3" width="8.43"/>
    <col customWidth="1" min="4" max="4" width="12.71"/>
    <col customWidth="1" min="5" max="13" width="2.71"/>
    <col customWidth="1" min="14" max="14" width="4.43"/>
    <col customWidth="1" min="15" max="15" width="7.71"/>
    <col customWidth="1" min="16" max="17" width="9.86"/>
    <col customWidth="1" hidden="1" min="18" max="18" width="7.57"/>
    <col customWidth="1" min="19" max="19" width="6.43"/>
    <col customWidth="1" min="20" max="20" width="10.57"/>
    <col customWidth="1" min="21" max="21" width="5.86"/>
    <col customWidth="1" min="22" max="22" width="5.0"/>
    <col customWidth="1" hidden="1" min="23" max="24" width="9.71"/>
    <col customWidth="1" hidden="1" min="25" max="25" width="7.43"/>
    <col customWidth="1" hidden="1" min="26" max="26" width="6.0"/>
    <col customWidth="1" hidden="1" min="27" max="27" width="6.14"/>
    <col customWidth="1" min="28" max="28" width="12.57"/>
    <col customWidth="1" min="29" max="29" width="10.57"/>
    <col customWidth="1" min="30" max="30" width="7.71"/>
    <col customWidth="1" min="31" max="31" width="7.29"/>
    <col customWidth="1" min="32" max="59" width="1.86"/>
  </cols>
  <sheetData>
    <row r="1" ht="19.5" customHeight="1">
      <c r="A1" s="1"/>
      <c r="B1" s="2"/>
      <c r="C1" s="3"/>
      <c r="D1" s="4" t="str">
        <f t="array" ref="D1">xlgantt.ProjectName()</f>
        <v>#NAME?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7"/>
      <c r="S1" s="8"/>
      <c r="T1" s="9"/>
      <c r="U1" s="10"/>
      <c r="V1" s="10"/>
      <c r="W1" s="11"/>
      <c r="X1" s="11"/>
      <c r="Y1" s="2"/>
      <c r="Z1" s="12"/>
      <c r="AA1" s="13"/>
      <c r="AB1" s="14"/>
      <c r="AC1" s="14"/>
      <c r="AD1" s="15"/>
      <c r="AE1" s="16" t="str">
        <f t="array" ref="AE1">xlgantt.ProjectProgressString()</f>
        <v>#NAME?</v>
      </c>
      <c r="AF1" s="17" t="s">
        <v>0</v>
      </c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</row>
    <row r="2" ht="15.0" customHeight="1">
      <c r="A2" s="1"/>
      <c r="B2" s="1"/>
      <c r="C2" s="3"/>
      <c r="D2" s="19"/>
      <c r="E2" s="20"/>
      <c r="F2" s="21"/>
      <c r="G2" s="22"/>
      <c r="H2" s="23"/>
      <c r="I2" s="22"/>
      <c r="J2" s="22"/>
      <c r="K2" s="22"/>
      <c r="L2" s="22"/>
      <c r="M2" s="22"/>
      <c r="N2" s="22"/>
      <c r="O2" s="22"/>
      <c r="P2" s="22"/>
      <c r="Q2" s="22"/>
      <c r="R2" s="22"/>
      <c r="S2" s="24"/>
      <c r="T2" s="24"/>
      <c r="U2" s="24"/>
      <c r="V2" s="24"/>
      <c r="W2" s="22"/>
      <c r="X2" s="22"/>
      <c r="Y2" s="22"/>
      <c r="Z2" s="22"/>
      <c r="AA2" s="22"/>
      <c r="AB2" s="22"/>
      <c r="AC2" s="25"/>
      <c r="AD2" s="26"/>
      <c r="AE2" s="22" t="str">
        <f t="array" ref="AE2">xlgantt.CommentOnHeadArea()</f>
        <v>#NAME?</v>
      </c>
      <c r="AF2" s="27" t="s">
        <v>1</v>
      </c>
      <c r="AG2" s="20"/>
      <c r="AH2" s="20"/>
      <c r="AI2" s="21"/>
      <c r="AJ2" s="27" t="s">
        <v>2</v>
      </c>
      <c r="AK2" s="20"/>
      <c r="AL2" s="20"/>
      <c r="AM2" s="21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</row>
    <row r="3" ht="18.75" customHeight="1">
      <c r="A3" s="29" t="s">
        <v>3</v>
      </c>
      <c r="B3" s="30" t="s">
        <v>4</v>
      </c>
      <c r="C3" s="31" t="s">
        <v>5</v>
      </c>
      <c r="D3" s="32" t="s">
        <v>6</v>
      </c>
      <c r="E3" s="33" t="s">
        <v>7</v>
      </c>
      <c r="F3" s="34"/>
      <c r="G3" s="34"/>
      <c r="H3" s="34"/>
      <c r="I3" s="34"/>
      <c r="J3" s="34"/>
      <c r="K3" s="34"/>
      <c r="L3" s="34"/>
      <c r="M3" s="34"/>
      <c r="N3" s="35"/>
      <c r="O3" s="36" t="s">
        <v>8</v>
      </c>
      <c r="P3" s="36" t="s">
        <v>9</v>
      </c>
      <c r="Q3" s="36" t="s">
        <v>10</v>
      </c>
      <c r="R3" s="37" t="s">
        <v>11</v>
      </c>
      <c r="S3" s="38" t="s">
        <v>12</v>
      </c>
      <c r="T3" s="39" t="s">
        <v>13</v>
      </c>
      <c r="U3" s="38" t="s">
        <v>14</v>
      </c>
      <c r="V3" s="38" t="s">
        <v>15</v>
      </c>
      <c r="W3" s="40" t="s">
        <v>16</v>
      </c>
      <c r="X3" s="40" t="s">
        <v>17</v>
      </c>
      <c r="Y3" s="41" t="s">
        <v>18</v>
      </c>
      <c r="Z3" s="42" t="s">
        <v>19</v>
      </c>
      <c r="AA3" s="43" t="s">
        <v>20</v>
      </c>
      <c r="AB3" s="36" t="s">
        <v>21</v>
      </c>
      <c r="AC3" s="37" t="s">
        <v>22</v>
      </c>
      <c r="AD3" s="44" t="s">
        <v>23</v>
      </c>
      <c r="AE3" s="45" t="s">
        <v>24</v>
      </c>
      <c r="AF3" s="46" t="s">
        <v>25</v>
      </c>
      <c r="AG3" s="20"/>
      <c r="AH3" s="20"/>
      <c r="AI3" s="47"/>
      <c r="AJ3" s="48" t="s">
        <v>26</v>
      </c>
      <c r="AK3" s="20"/>
      <c r="AL3" s="20"/>
      <c r="AM3" s="49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</row>
    <row r="4" ht="6.0" customHeight="1">
      <c r="A4" s="51"/>
      <c r="B4" s="52"/>
      <c r="C4" s="53"/>
      <c r="D4" s="53"/>
      <c r="E4" s="54"/>
      <c r="F4" s="55"/>
      <c r="G4" s="55"/>
      <c r="H4" s="55"/>
      <c r="I4" s="55"/>
      <c r="J4" s="55"/>
      <c r="K4" s="55"/>
      <c r="L4" s="55"/>
      <c r="M4" s="55"/>
      <c r="N4" s="56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7"/>
      <c r="AF4" s="58">
        <v>44115.0</v>
      </c>
      <c r="AG4" s="59">
        <v>44122.0</v>
      </c>
      <c r="AH4" s="59">
        <v>44129.0</v>
      </c>
      <c r="AI4" s="59">
        <v>44136.0</v>
      </c>
      <c r="AJ4" s="59">
        <v>44143.0</v>
      </c>
      <c r="AK4" s="59">
        <v>44150.0</v>
      </c>
      <c r="AL4" s="59">
        <v>44157.0</v>
      </c>
      <c r="AM4" s="60">
        <v>44164.0</v>
      </c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</row>
    <row r="5" ht="12.0" customHeight="1">
      <c r="A5" s="62"/>
      <c r="B5" s="62" t="s">
        <v>27</v>
      </c>
      <c r="C5" s="62">
        <v>1.0</v>
      </c>
      <c r="D5" s="63" t="s">
        <v>28</v>
      </c>
      <c r="E5" s="64" t="s">
        <v>29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5">
        <v>44117.0</v>
      </c>
      <c r="Q5" s="65">
        <v>44167.0</v>
      </c>
      <c r="R5" s="64"/>
      <c r="S5" s="66">
        <v>11.0</v>
      </c>
      <c r="T5" s="66">
        <v>8.0</v>
      </c>
      <c r="U5" s="66">
        <v>37.0</v>
      </c>
      <c r="V5" s="66">
        <v>36.0</v>
      </c>
      <c r="W5" s="65"/>
      <c r="X5" s="65"/>
      <c r="Y5" s="67">
        <v>0.0</v>
      </c>
      <c r="Z5" s="68">
        <v>0.0</v>
      </c>
      <c r="AA5" s="66"/>
      <c r="AB5" s="64"/>
      <c r="AC5" s="69"/>
      <c r="AD5" s="70">
        <v>0.7272727272727273</v>
      </c>
      <c r="AE5" s="71">
        <v>0.0</v>
      </c>
      <c r="AF5" s="72" t="str">
        <f>"  " &amp; TEXT(AE5,"#0.00%") &amp; " "</f>
        <v>  0.00% </v>
      </c>
      <c r="AG5" s="73"/>
      <c r="AH5" s="73"/>
      <c r="AI5" s="73"/>
      <c r="AJ5" s="73"/>
      <c r="AK5" s="73"/>
      <c r="AL5" s="73"/>
      <c r="AM5" s="73" t="str">
        <f>"    " &amp; "프로젝트 관리" &amp; " " &amp; IF(P5="","",TEXT(P5,"M/D-")) &amp; IF(Q5="","",TEXT(Q5,"M/D")) &amp; " "</f>
        <v>    프로젝트 관리 10/13-12/2 </v>
      </c>
      <c r="AN5" s="73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</row>
    <row r="6" ht="12.0" customHeight="1" outlineLevel="1">
      <c r="A6" s="62"/>
      <c r="B6" s="62" t="s">
        <v>27</v>
      </c>
      <c r="C6" s="62">
        <v>2.0</v>
      </c>
      <c r="D6" s="63" t="s">
        <v>30</v>
      </c>
      <c r="E6" s="64"/>
      <c r="F6" s="64" t="s">
        <v>31</v>
      </c>
      <c r="G6" s="64"/>
      <c r="H6" s="64"/>
      <c r="I6" s="64"/>
      <c r="J6" s="64"/>
      <c r="K6" s="64"/>
      <c r="L6" s="64"/>
      <c r="M6" s="64"/>
      <c r="N6" s="64"/>
      <c r="O6" s="64"/>
      <c r="P6" s="65">
        <v>44117.0</v>
      </c>
      <c r="Q6" s="65">
        <v>44120.0</v>
      </c>
      <c r="R6" s="64"/>
      <c r="S6" s="66">
        <v>4.0</v>
      </c>
      <c r="T6" s="66">
        <v>4.0</v>
      </c>
      <c r="U6" s="66">
        <v>4.0</v>
      </c>
      <c r="V6" s="66">
        <v>4.0</v>
      </c>
      <c r="W6" s="65"/>
      <c r="X6" s="65"/>
      <c r="Y6" s="67">
        <v>0.0</v>
      </c>
      <c r="Z6" s="68">
        <v>0.0</v>
      </c>
      <c r="AA6" s="66"/>
      <c r="AB6" s="64"/>
      <c r="AC6" s="69"/>
      <c r="AD6" s="70">
        <v>1.0</v>
      </c>
      <c r="AE6" s="71">
        <v>0.0</v>
      </c>
      <c r="AF6" s="72" t="str">
        <f>"  " &amp; TEXT(AE6,"#0.00%") &amp; " " &amp; "프로젝트 착수 및 계획수립" &amp; " " &amp; IF(P6="","",TEXT(P6,"M/D-")) &amp; IF(Q6="","",TEXT(Q6,"M/D")) &amp; " "</f>
        <v>  0.00% 프로젝트 착수 및 계획수립 10/13-10/16 </v>
      </c>
      <c r="AG6" s="73"/>
      <c r="AH6" s="73"/>
      <c r="AI6" s="73"/>
      <c r="AJ6" s="73"/>
      <c r="AK6" s="73"/>
      <c r="AL6" s="73"/>
      <c r="AM6" s="73"/>
      <c r="AN6" s="73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</row>
    <row r="7" ht="12.0" customHeight="1" outlineLevel="2">
      <c r="A7" s="62"/>
      <c r="B7" s="62"/>
      <c r="C7" s="62">
        <v>3.0</v>
      </c>
      <c r="D7" s="63" t="s">
        <v>32</v>
      </c>
      <c r="E7" s="64"/>
      <c r="F7" s="64"/>
      <c r="G7" s="64" t="s">
        <v>33</v>
      </c>
      <c r="H7" s="64"/>
      <c r="I7" s="64"/>
      <c r="J7" s="64"/>
      <c r="K7" s="64"/>
      <c r="L7" s="64"/>
      <c r="M7" s="64"/>
      <c r="N7" s="64"/>
      <c r="O7" s="64"/>
      <c r="P7" s="65">
        <v>44117.0</v>
      </c>
      <c r="Q7" s="65">
        <v>44117.0</v>
      </c>
      <c r="R7" s="64"/>
      <c r="S7" s="66">
        <v>1.0</v>
      </c>
      <c r="T7" s="66">
        <v>1.0</v>
      </c>
      <c r="U7" s="66">
        <v>1.0</v>
      </c>
      <c r="V7" s="66">
        <v>1.0</v>
      </c>
      <c r="W7" s="65">
        <v>44026.0</v>
      </c>
      <c r="X7" s="65">
        <v>44027.0</v>
      </c>
      <c r="Y7" s="67">
        <v>2.0</v>
      </c>
      <c r="Z7" s="68">
        <v>2.0</v>
      </c>
      <c r="AA7" s="66">
        <v>1.0</v>
      </c>
      <c r="AB7" s="64"/>
      <c r="AC7" s="69"/>
      <c r="AD7" s="70">
        <v>1.0</v>
      </c>
      <c r="AE7" s="71">
        <v>0.0</v>
      </c>
      <c r="AF7" s="72" t="str">
        <f>"  " &amp; TEXT(AE7,"#0.00%") &amp; " " &amp; "프로젝트 착수" &amp; " " &amp; IF(P7="","",TEXT(P7,"M/D-")) &amp; IF(Q7="","",TEXT(Q7,"M/D")) &amp; " "</f>
        <v>  0.00% 프로젝트 착수 10/13-10/13 </v>
      </c>
      <c r="AG7" s="73"/>
      <c r="AH7" s="73"/>
      <c r="AI7" s="73"/>
      <c r="AJ7" s="73"/>
      <c r="AK7" s="73"/>
      <c r="AL7" s="73"/>
      <c r="AM7" s="73"/>
      <c r="AN7" s="73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</row>
    <row r="8" ht="12.0" customHeight="1" outlineLevel="2">
      <c r="A8" s="62"/>
      <c r="B8" s="62" t="s">
        <v>27</v>
      </c>
      <c r="C8" s="62">
        <v>3.0</v>
      </c>
      <c r="D8" s="63" t="s">
        <v>34</v>
      </c>
      <c r="E8" s="64"/>
      <c r="F8" s="64"/>
      <c r="G8" s="64" t="s">
        <v>35</v>
      </c>
      <c r="H8" s="64"/>
      <c r="I8" s="64"/>
      <c r="J8" s="64"/>
      <c r="K8" s="64"/>
      <c r="L8" s="64"/>
      <c r="M8" s="64"/>
      <c r="N8" s="64"/>
      <c r="O8" s="64"/>
      <c r="P8" s="65">
        <v>44117.0</v>
      </c>
      <c r="Q8" s="65">
        <v>44120.0</v>
      </c>
      <c r="R8" s="64"/>
      <c r="S8" s="66">
        <v>3.0</v>
      </c>
      <c r="T8" s="66">
        <v>3.0</v>
      </c>
      <c r="U8" s="66">
        <v>4.0</v>
      </c>
      <c r="V8" s="66">
        <v>4.0</v>
      </c>
      <c r="W8" s="65"/>
      <c r="X8" s="65"/>
      <c r="Y8" s="67">
        <v>0.0</v>
      </c>
      <c r="Z8" s="68">
        <v>0.0</v>
      </c>
      <c r="AA8" s="66"/>
      <c r="AB8" s="64"/>
      <c r="AC8" s="69"/>
      <c r="AD8" s="70">
        <v>1.0</v>
      </c>
      <c r="AE8" s="71">
        <v>0.0</v>
      </c>
      <c r="AF8" s="72" t="str">
        <f>"  " &amp; TEXT(AE8,"#0.00%") &amp; " " &amp; "프로젝트 범위정의" &amp; " " &amp; IF(P8="","",TEXT(P8,"M/D-")) &amp; IF(Q8="","",TEXT(Q8,"M/D")) &amp; " "</f>
        <v>  0.00% 프로젝트 범위정의 10/13-10/16 </v>
      </c>
      <c r="AG8" s="73"/>
      <c r="AH8" s="73"/>
      <c r="AI8" s="73"/>
      <c r="AJ8" s="73"/>
      <c r="AK8" s="73"/>
      <c r="AL8" s="73"/>
      <c r="AM8" s="73"/>
      <c r="AN8" s="73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</row>
    <row r="9" ht="12.0" customHeight="1" outlineLevel="3">
      <c r="A9" s="62"/>
      <c r="B9" s="62"/>
      <c r="C9" s="62">
        <v>4.0</v>
      </c>
      <c r="D9" s="63" t="s">
        <v>36</v>
      </c>
      <c r="E9" s="64"/>
      <c r="F9" s="64"/>
      <c r="G9" s="64"/>
      <c r="H9" s="64" t="s">
        <v>37</v>
      </c>
      <c r="I9" s="64"/>
      <c r="J9" s="64"/>
      <c r="K9" s="64"/>
      <c r="L9" s="64"/>
      <c r="M9" s="64"/>
      <c r="N9" s="64"/>
      <c r="O9" s="64"/>
      <c r="P9" s="65">
        <v>44117.0</v>
      </c>
      <c r="Q9" s="65">
        <v>44119.0</v>
      </c>
      <c r="R9" s="64"/>
      <c r="S9" s="66">
        <v>3.0</v>
      </c>
      <c r="T9" s="66">
        <v>3.0</v>
      </c>
      <c r="U9" s="66">
        <v>3.0</v>
      </c>
      <c r="V9" s="66">
        <v>3.0</v>
      </c>
      <c r="W9" s="65">
        <v>44030.0</v>
      </c>
      <c r="X9" s="65">
        <v>44036.0</v>
      </c>
      <c r="Y9" s="67">
        <v>5.0</v>
      </c>
      <c r="Z9" s="68">
        <v>5.0</v>
      </c>
      <c r="AA9" s="66">
        <v>1.0</v>
      </c>
      <c r="AB9" s="64"/>
      <c r="AC9" s="69"/>
      <c r="AD9" s="70">
        <v>1.0</v>
      </c>
      <c r="AE9" s="71">
        <v>0.0</v>
      </c>
      <c r="AF9" s="72" t="str">
        <f>"  " &amp; TEXT(AE9,"#0.00%") &amp; " " &amp; "프로젝트 계획 수립" &amp; " " &amp; IF(P9="","",TEXT(P9,"M/D-")) &amp; IF(Q9="","",TEXT(Q9,"M/D")) &amp; " "</f>
        <v>  0.00% 프로젝트 계획 수립 10/13-10/15 </v>
      </c>
      <c r="AG9" s="73"/>
      <c r="AH9" s="73"/>
      <c r="AI9" s="73"/>
      <c r="AJ9" s="73"/>
      <c r="AK9" s="73"/>
      <c r="AL9" s="73"/>
      <c r="AM9" s="73"/>
      <c r="AN9" s="73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</row>
    <row r="10" ht="12.0" customHeight="1" outlineLevel="3">
      <c r="A10" s="62">
        <v>1.0</v>
      </c>
      <c r="B10" s="62"/>
      <c r="C10" s="62">
        <v>4.0</v>
      </c>
      <c r="D10" s="63" t="s">
        <v>38</v>
      </c>
      <c r="E10" s="64"/>
      <c r="F10" s="64"/>
      <c r="G10" s="64"/>
      <c r="H10" s="64" t="s">
        <v>39</v>
      </c>
      <c r="I10" s="64"/>
      <c r="J10" s="64"/>
      <c r="K10" s="64"/>
      <c r="L10" s="64"/>
      <c r="M10" s="64"/>
      <c r="N10" s="64"/>
      <c r="O10" s="64"/>
      <c r="P10" s="65">
        <v>44120.0</v>
      </c>
      <c r="Q10" s="65">
        <v>44120.0</v>
      </c>
      <c r="R10" s="64"/>
      <c r="S10" s="66">
        <v>0.0</v>
      </c>
      <c r="T10" s="66">
        <v>0.0</v>
      </c>
      <c r="U10" s="66">
        <v>1.0</v>
      </c>
      <c r="V10" s="66">
        <v>1.0</v>
      </c>
      <c r="W10" s="65">
        <v>44048.0</v>
      </c>
      <c r="X10" s="65">
        <v>44048.0</v>
      </c>
      <c r="Y10" s="67">
        <v>1.0</v>
      </c>
      <c r="Z10" s="68">
        <v>1.0</v>
      </c>
      <c r="AA10" s="66">
        <v>1.0</v>
      </c>
      <c r="AB10" s="64"/>
      <c r="AC10" s="69"/>
      <c r="AD10" s="70">
        <v>1.0</v>
      </c>
      <c r="AE10" s="71">
        <v>0.0</v>
      </c>
      <c r="AF10" s="72" t="str">
        <f>"         " &amp; TEXT(AE10,"#0.00%") &amp; " " &amp; "착수보고(Kick off)" &amp; " " &amp; IF(P10="","",TEXT(P10,"M/D-")) &amp; IF(Q10="","",TEXT(Q10,"M/D")) &amp; " "</f>
        <v>         0.00% 착수보고(Kick off) 10/16-10/16 </v>
      </c>
      <c r="AG10" s="73"/>
      <c r="AH10" s="73"/>
      <c r="AI10" s="73"/>
      <c r="AJ10" s="73"/>
      <c r="AK10" s="73"/>
      <c r="AL10" s="73"/>
      <c r="AM10" s="73"/>
      <c r="AN10" s="73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</row>
    <row r="11" ht="12.0" customHeight="1" outlineLevel="1">
      <c r="A11" s="62"/>
      <c r="B11" s="62" t="s">
        <v>27</v>
      </c>
      <c r="C11" s="62">
        <v>2.0</v>
      </c>
      <c r="D11" s="63" t="s">
        <v>40</v>
      </c>
      <c r="E11" s="64"/>
      <c r="F11" s="64" t="s">
        <v>41</v>
      </c>
      <c r="G11" s="64"/>
      <c r="H11" s="64"/>
      <c r="I11" s="64"/>
      <c r="J11" s="64"/>
      <c r="K11" s="64"/>
      <c r="L11" s="64"/>
      <c r="M11" s="64"/>
      <c r="N11" s="64"/>
      <c r="O11" s="64"/>
      <c r="P11" s="65">
        <v>44134.0</v>
      </c>
      <c r="Q11" s="65">
        <v>44151.0</v>
      </c>
      <c r="R11" s="64"/>
      <c r="S11" s="66">
        <v>2.0</v>
      </c>
      <c r="T11" s="66">
        <v>2.0</v>
      </c>
      <c r="U11" s="66">
        <v>12.0</v>
      </c>
      <c r="V11" s="66">
        <v>12.0</v>
      </c>
      <c r="W11" s="65"/>
      <c r="X11" s="65"/>
      <c r="Y11" s="67">
        <v>0.0</v>
      </c>
      <c r="Z11" s="68">
        <v>0.0</v>
      </c>
      <c r="AA11" s="66"/>
      <c r="AB11" s="64"/>
      <c r="AC11" s="69"/>
      <c r="AD11" s="70">
        <v>1.0</v>
      </c>
      <c r="AE11" s="71">
        <v>0.0</v>
      </c>
      <c r="AF11" s="72"/>
      <c r="AG11" s="73"/>
      <c r="AH11" s="73" t="str">
        <f>"     " &amp; TEXT(AE11,"#0.00%") &amp; " " &amp; "프로젝트 수행 및 통제" &amp; " " &amp; IF(P11="","",TEXT(P11,"M/D-")) &amp; IF(Q11="","",TEXT(Q11,"M/D")) &amp; " "</f>
        <v>     0.00% 프로젝트 수행 및 통제 10/30-11/16 </v>
      </c>
      <c r="AI11" s="73"/>
      <c r="AJ11" s="73"/>
      <c r="AK11" s="73"/>
      <c r="AL11" s="73"/>
      <c r="AM11" s="73"/>
      <c r="AN11" s="73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</row>
    <row r="12" ht="12.0" customHeight="1" outlineLevel="2">
      <c r="A12" s="62"/>
      <c r="B12" s="62"/>
      <c r="C12" s="62">
        <v>3.0</v>
      </c>
      <c r="D12" s="63" t="s">
        <v>42</v>
      </c>
      <c r="E12" s="64"/>
      <c r="F12" s="64"/>
      <c r="G12" s="64" t="s">
        <v>43</v>
      </c>
      <c r="H12" s="64"/>
      <c r="I12" s="64"/>
      <c r="J12" s="64"/>
      <c r="K12" s="64"/>
      <c r="L12" s="64"/>
      <c r="M12" s="64"/>
      <c r="N12" s="64"/>
      <c r="O12" s="64"/>
      <c r="P12" s="65">
        <v>44134.0</v>
      </c>
      <c r="Q12" s="65">
        <v>44134.0</v>
      </c>
      <c r="R12" s="64"/>
      <c r="S12" s="66">
        <v>1.0</v>
      </c>
      <c r="T12" s="66">
        <v>1.0</v>
      </c>
      <c r="U12" s="66">
        <v>1.0</v>
      </c>
      <c r="V12" s="66">
        <v>1.0</v>
      </c>
      <c r="W12" s="65">
        <v>44051.0</v>
      </c>
      <c r="X12" s="65">
        <v>44055.0</v>
      </c>
      <c r="Y12" s="67">
        <v>3.0</v>
      </c>
      <c r="Z12" s="68">
        <v>3.0</v>
      </c>
      <c r="AA12" s="66">
        <v>1.0</v>
      </c>
      <c r="AB12" s="64"/>
      <c r="AC12" s="69"/>
      <c r="AD12" s="70">
        <v>1.0</v>
      </c>
      <c r="AE12" s="71">
        <v>0.0</v>
      </c>
      <c r="AF12" s="72"/>
      <c r="AG12" s="73"/>
      <c r="AH12" s="73" t="str">
        <f>"     " &amp; TEXT(AE12,"#0.00%") &amp; " " &amp; "월간보고1" &amp; " " &amp; IF(P12="","",TEXT(P12,"M/D-")) &amp; IF(Q12="","",TEXT(Q12,"M/D")) &amp; " "</f>
        <v>     0.00% 월간보고1 10/30-10/30 </v>
      </c>
      <c r="AI12" s="73"/>
      <c r="AJ12" s="73"/>
      <c r="AK12" s="73"/>
      <c r="AL12" s="73"/>
      <c r="AM12" s="73"/>
      <c r="AN12" s="73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</row>
    <row r="13" ht="12.0" customHeight="1" outlineLevel="2">
      <c r="A13" s="62"/>
      <c r="B13" s="62"/>
      <c r="C13" s="62">
        <v>3.0</v>
      </c>
      <c r="D13" s="63" t="s">
        <v>44</v>
      </c>
      <c r="E13" s="64"/>
      <c r="F13" s="64"/>
      <c r="G13" s="64" t="s">
        <v>45</v>
      </c>
      <c r="H13" s="64"/>
      <c r="I13" s="64"/>
      <c r="J13" s="64"/>
      <c r="K13" s="64"/>
      <c r="L13" s="64"/>
      <c r="M13" s="64"/>
      <c r="N13" s="64"/>
      <c r="O13" s="64"/>
      <c r="P13" s="65">
        <v>44151.0</v>
      </c>
      <c r="Q13" s="65">
        <v>44151.0</v>
      </c>
      <c r="R13" s="64"/>
      <c r="S13" s="66">
        <v>1.0</v>
      </c>
      <c r="T13" s="66">
        <v>1.0</v>
      </c>
      <c r="U13" s="66">
        <v>1.0</v>
      </c>
      <c r="V13" s="66">
        <v>1.0</v>
      </c>
      <c r="W13" s="65">
        <v>44048.0</v>
      </c>
      <c r="X13" s="65">
        <v>44048.0</v>
      </c>
      <c r="Y13" s="67">
        <v>1.0</v>
      </c>
      <c r="Z13" s="68">
        <v>1.0</v>
      </c>
      <c r="AA13" s="66">
        <v>1.0</v>
      </c>
      <c r="AB13" s="64"/>
      <c r="AC13" s="69"/>
      <c r="AD13" s="70">
        <v>1.0</v>
      </c>
      <c r="AE13" s="71">
        <v>0.0</v>
      </c>
      <c r="AF13" s="72"/>
      <c r="AG13" s="73"/>
      <c r="AH13" s="73"/>
      <c r="AI13" s="73"/>
      <c r="AJ13" s="73"/>
      <c r="AK13" s="73" t="str">
        <f>" " &amp; TEXT(AE13,"#0.00%") &amp; " " &amp; "중간보고" &amp; " " &amp; IF(P13="","",TEXT(P13,"M/D-")) &amp; IF(Q13="","",TEXT(Q13,"M/D")) &amp; " "</f>
        <v> 0.00% 중간보고 11/16-11/16 </v>
      </c>
      <c r="AL13" s="73"/>
      <c r="AM13" s="73"/>
      <c r="AN13" s="73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</row>
    <row r="14" ht="12.0" customHeight="1" outlineLevel="1">
      <c r="A14" s="62">
        <v>0.0</v>
      </c>
      <c r="B14" s="62" t="s">
        <v>27</v>
      </c>
      <c r="C14" s="62">
        <v>2.0</v>
      </c>
      <c r="D14" s="63" t="s">
        <v>46</v>
      </c>
      <c r="E14" s="64"/>
      <c r="F14" s="64" t="s">
        <v>47</v>
      </c>
      <c r="G14" s="64"/>
      <c r="H14" s="64"/>
      <c r="I14" s="64"/>
      <c r="J14" s="64"/>
      <c r="K14" s="64"/>
      <c r="L14" s="64"/>
      <c r="M14" s="64"/>
      <c r="N14" s="64"/>
      <c r="O14" s="64"/>
      <c r="P14" s="65">
        <v>44155.0</v>
      </c>
      <c r="Q14" s="65">
        <v>44167.0</v>
      </c>
      <c r="R14" s="64"/>
      <c r="S14" s="66">
        <v>5.0</v>
      </c>
      <c r="T14" s="66">
        <v>2.0</v>
      </c>
      <c r="U14" s="66">
        <v>9.0</v>
      </c>
      <c r="V14" s="66">
        <v>8.0</v>
      </c>
      <c r="W14" s="65"/>
      <c r="X14" s="65"/>
      <c r="Y14" s="67">
        <v>0.0</v>
      </c>
      <c r="Z14" s="68">
        <v>0.0</v>
      </c>
      <c r="AA14" s="66"/>
      <c r="AB14" s="64"/>
      <c r="AC14" s="69"/>
      <c r="AD14" s="70">
        <v>0.4</v>
      </c>
      <c r="AE14" s="71">
        <v>0.0</v>
      </c>
      <c r="AF14" s="72"/>
      <c r="AG14" s="73"/>
      <c r="AH14" s="73"/>
      <c r="AI14" s="73"/>
      <c r="AJ14" s="73"/>
      <c r="AK14" s="73" t="str">
        <f>"     " &amp; TEXT(AE14,"#0.00%") &amp; " " &amp; "프로젝트 종료" &amp; " " &amp; IF(P14="","",TEXT(P14,"M/D-")) &amp; IF(Q14="","",TEXT(Q14,"M/D")) &amp; " "</f>
        <v>     0.00% 프로젝트 종료 11/20-12/2 </v>
      </c>
      <c r="AL14" s="73"/>
      <c r="AM14" s="73"/>
      <c r="AN14" s="73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</row>
    <row r="15" ht="12.0" customHeight="1" outlineLevel="2">
      <c r="A15" s="62"/>
      <c r="B15" s="62"/>
      <c r="C15" s="62">
        <v>3.0</v>
      </c>
      <c r="D15" s="63" t="s">
        <v>48</v>
      </c>
      <c r="E15" s="64"/>
      <c r="F15" s="64"/>
      <c r="G15" s="64" t="s">
        <v>49</v>
      </c>
      <c r="H15" s="64"/>
      <c r="I15" s="64"/>
      <c r="J15" s="64"/>
      <c r="K15" s="64"/>
      <c r="L15" s="64"/>
      <c r="M15" s="64"/>
      <c r="N15" s="64"/>
      <c r="O15" s="64"/>
      <c r="P15" s="65">
        <v>44155.0</v>
      </c>
      <c r="Q15" s="65">
        <v>44155.0</v>
      </c>
      <c r="R15" s="64"/>
      <c r="S15" s="66">
        <v>1.0</v>
      </c>
      <c r="T15" s="66">
        <v>1.0</v>
      </c>
      <c r="U15" s="66">
        <v>1.0</v>
      </c>
      <c r="V15" s="66">
        <v>1.0</v>
      </c>
      <c r="W15" s="65"/>
      <c r="X15" s="65"/>
      <c r="Y15" s="67"/>
      <c r="Z15" s="68">
        <v>0.0</v>
      </c>
      <c r="AA15" s="66">
        <v>1.0</v>
      </c>
      <c r="AB15" s="64"/>
      <c r="AC15" s="69"/>
      <c r="AD15" s="70">
        <v>1.0</v>
      </c>
      <c r="AE15" s="71">
        <v>0.0</v>
      </c>
      <c r="AF15" s="72"/>
      <c r="AG15" s="73"/>
      <c r="AH15" s="73"/>
      <c r="AI15" s="73"/>
      <c r="AJ15" s="73"/>
      <c r="AK15" s="73" t="str">
        <f>"     " &amp; TEXT(AE15,"#0.00%") &amp; " " &amp; "종료계획수립" &amp; " " &amp; IF(P15="","",TEXT(P15,"M/D-")) &amp; IF(Q15="","",TEXT(Q15,"M/D")) &amp; " "</f>
        <v>     0.00% 종료계획수립 11/20-11/20 </v>
      </c>
      <c r="AL15" s="73"/>
      <c r="AM15" s="73"/>
      <c r="AN15" s="73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</row>
    <row r="16" ht="12.0" customHeight="1" outlineLevel="2">
      <c r="A16" s="62"/>
      <c r="B16" s="62"/>
      <c r="C16" s="62">
        <v>3.0</v>
      </c>
      <c r="D16" s="63" t="s">
        <v>50</v>
      </c>
      <c r="E16" s="64"/>
      <c r="F16" s="64"/>
      <c r="G16" s="64" t="s">
        <v>51</v>
      </c>
      <c r="H16" s="64"/>
      <c r="I16" s="64"/>
      <c r="J16" s="64"/>
      <c r="K16" s="64"/>
      <c r="L16" s="64"/>
      <c r="M16" s="64"/>
      <c r="N16" s="64"/>
      <c r="O16" s="64"/>
      <c r="P16" s="65">
        <v>44166.0</v>
      </c>
      <c r="Q16" s="65">
        <v>44167.0</v>
      </c>
      <c r="R16" s="64"/>
      <c r="S16" s="66">
        <v>2.0</v>
      </c>
      <c r="T16" s="66">
        <v>1.0</v>
      </c>
      <c r="U16" s="66">
        <v>2.0</v>
      </c>
      <c r="V16" s="66">
        <v>1.0</v>
      </c>
      <c r="W16" s="65"/>
      <c r="X16" s="65"/>
      <c r="Y16" s="67"/>
      <c r="Z16" s="68">
        <v>0.0</v>
      </c>
      <c r="AA16" s="66">
        <v>1.0</v>
      </c>
      <c r="AB16" s="64"/>
      <c r="AC16" s="69"/>
      <c r="AD16" s="70">
        <v>0.5</v>
      </c>
      <c r="AE16" s="71">
        <v>0.0</v>
      </c>
      <c r="AF16" s="72"/>
      <c r="AG16" s="73"/>
      <c r="AH16" s="73"/>
      <c r="AI16" s="73"/>
      <c r="AJ16" s="73"/>
      <c r="AK16" s="73"/>
      <c r="AL16" s="73"/>
      <c r="AM16" s="73" t="str">
        <f>"  " &amp; TEXT(AE16,"#0.00%") &amp; " " &amp; "시스템 인수인계" &amp; " " &amp; IF(P16="","",TEXT(P16,"M/D-")) &amp; IF(Q16="","",TEXT(Q16,"M/D")) &amp; " "</f>
        <v>  0.00% 시스템 인수인계 12/1-12/2 </v>
      </c>
      <c r="AN16" s="73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</row>
    <row r="17" ht="12.0" customHeight="1" outlineLevel="2">
      <c r="A17" s="62"/>
      <c r="B17" s="62"/>
      <c r="C17" s="62">
        <v>3.0</v>
      </c>
      <c r="D17" s="63" t="s">
        <v>52</v>
      </c>
      <c r="E17" s="64"/>
      <c r="F17" s="64"/>
      <c r="G17" s="64" t="s">
        <v>53</v>
      </c>
      <c r="H17" s="64"/>
      <c r="I17" s="64"/>
      <c r="J17" s="64"/>
      <c r="K17" s="64"/>
      <c r="L17" s="64"/>
      <c r="M17" s="64"/>
      <c r="N17" s="64"/>
      <c r="O17" s="64"/>
      <c r="P17" s="65">
        <v>44167.0</v>
      </c>
      <c r="Q17" s="65">
        <v>44167.0</v>
      </c>
      <c r="R17" s="64"/>
      <c r="S17" s="66">
        <v>1.0</v>
      </c>
      <c r="T17" s="66">
        <v>0.0</v>
      </c>
      <c r="U17" s="66">
        <v>1.0</v>
      </c>
      <c r="V17" s="66">
        <v>0.0</v>
      </c>
      <c r="W17" s="65"/>
      <c r="X17" s="65"/>
      <c r="Y17" s="67"/>
      <c r="Z17" s="68">
        <v>0.0</v>
      </c>
      <c r="AA17" s="66">
        <v>1.0</v>
      </c>
      <c r="AB17" s="64"/>
      <c r="AC17" s="69"/>
      <c r="AD17" s="70">
        <v>0.0</v>
      </c>
      <c r="AE17" s="71">
        <v>0.0</v>
      </c>
      <c r="AF17" s="72"/>
      <c r="AG17" s="73"/>
      <c r="AH17" s="73"/>
      <c r="AI17" s="73"/>
      <c r="AJ17" s="73"/>
      <c r="AK17" s="73"/>
      <c r="AL17" s="73"/>
      <c r="AM17" s="73" t="str">
        <f>"   " &amp; TEXT(AE17,"#0.00%") &amp; " " &amp; "종료보고" &amp; " " &amp; IF(P17="","",TEXT(P17,"M/D-")) &amp; IF(Q17="","",TEXT(Q17,"M/D")) &amp; " "</f>
        <v>   0.00% 종료보고 12/2-12/2 </v>
      </c>
      <c r="AN17" s="73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</row>
    <row r="18" ht="12.0" customHeight="1" outlineLevel="2">
      <c r="A18" s="62"/>
      <c r="B18" s="62"/>
      <c r="C18" s="62">
        <v>3.0</v>
      </c>
      <c r="D18" s="63" t="s">
        <v>54</v>
      </c>
      <c r="E18" s="64"/>
      <c r="F18" s="64"/>
      <c r="G18" s="64" t="s">
        <v>55</v>
      </c>
      <c r="H18" s="64"/>
      <c r="I18" s="64"/>
      <c r="J18" s="64"/>
      <c r="K18" s="64"/>
      <c r="L18" s="64"/>
      <c r="M18" s="64"/>
      <c r="N18" s="64"/>
      <c r="O18" s="64"/>
      <c r="P18" s="65">
        <v>44167.0</v>
      </c>
      <c r="Q18" s="65">
        <v>44167.0</v>
      </c>
      <c r="R18" s="64"/>
      <c r="S18" s="66">
        <v>1.0</v>
      </c>
      <c r="T18" s="66">
        <v>0.0</v>
      </c>
      <c r="U18" s="66">
        <v>1.0</v>
      </c>
      <c r="V18" s="66">
        <v>0.0</v>
      </c>
      <c r="W18" s="65"/>
      <c r="X18" s="65"/>
      <c r="Y18" s="67"/>
      <c r="Z18" s="68">
        <v>0.0</v>
      </c>
      <c r="AA18" s="66">
        <v>1.0</v>
      </c>
      <c r="AB18" s="64"/>
      <c r="AC18" s="69"/>
      <c r="AD18" s="70">
        <v>0.0</v>
      </c>
      <c r="AE18" s="71">
        <v>0.0</v>
      </c>
      <c r="AF18" s="72"/>
      <c r="AG18" s="73"/>
      <c r="AH18" s="73"/>
      <c r="AI18" s="73"/>
      <c r="AJ18" s="73"/>
      <c r="AK18" s="73"/>
      <c r="AL18" s="73"/>
      <c r="AM18" s="73" t="str">
        <f>"   " &amp; TEXT(AE18,"#0.00%") &amp; " " &amp; "검수 및 종료" &amp; " " &amp; IF(P18="","",TEXT(P18,"M/D-")) &amp; IF(Q18="","",TEXT(Q18,"M/D")) &amp; " "</f>
        <v>   0.00% 검수 및 종료 12/2-12/2 </v>
      </c>
      <c r="AN18" s="73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</row>
    <row r="19" ht="12.0" customHeight="1">
      <c r="A19" s="62"/>
      <c r="B19" s="62" t="s">
        <v>27</v>
      </c>
      <c r="C19" s="62">
        <v>1.0</v>
      </c>
      <c r="D19" s="63" t="s">
        <v>56</v>
      </c>
      <c r="E19" s="64" t="s">
        <v>57</v>
      </c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5">
        <v>44117.0</v>
      </c>
      <c r="Q19" s="65">
        <v>44169.0</v>
      </c>
      <c r="R19" s="64"/>
      <c r="S19" s="66">
        <v>139.0</v>
      </c>
      <c r="T19" s="66">
        <v>137.0</v>
      </c>
      <c r="U19" s="66">
        <v>39.0</v>
      </c>
      <c r="V19" s="66">
        <v>36.0</v>
      </c>
      <c r="W19" s="65"/>
      <c r="X19" s="65"/>
      <c r="Y19" s="67">
        <v>0.0</v>
      </c>
      <c r="Z19" s="68">
        <v>0.0</v>
      </c>
      <c r="AA19" s="66"/>
      <c r="AB19" s="64"/>
      <c r="AC19" s="69"/>
      <c r="AD19" s="70">
        <v>0.9856115107913669</v>
      </c>
      <c r="AE19" s="71">
        <v>0.0</v>
      </c>
      <c r="AF19" s="72" t="str">
        <f>"  " &amp; TEXT(AE19,"#0.00%") &amp; " "</f>
        <v>  0.00% </v>
      </c>
      <c r="AG19" s="73"/>
      <c r="AH19" s="73"/>
      <c r="AI19" s="73"/>
      <c r="AJ19" s="73"/>
      <c r="AK19" s="73"/>
      <c r="AL19" s="73"/>
      <c r="AM19" s="73" t="str">
        <f>"      " &amp; "시스템 개발" &amp; " " &amp; IF(P19="","",TEXT(P19,"M/D-")) &amp; IF(Q19="","",TEXT(Q19,"M/D")) &amp; " "</f>
        <v>      시스템 개발 10/13-12/4 </v>
      </c>
      <c r="AN19" s="73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</row>
    <row r="20" ht="12.0" customHeight="1" outlineLevel="1">
      <c r="A20" s="62">
        <v>1.0</v>
      </c>
      <c r="B20" s="62" t="s">
        <v>27</v>
      </c>
      <c r="C20" s="62">
        <v>2.0</v>
      </c>
      <c r="D20" s="63" t="s">
        <v>58</v>
      </c>
      <c r="E20" s="64"/>
      <c r="F20" s="64" t="s">
        <v>59</v>
      </c>
      <c r="G20" s="64"/>
      <c r="H20" s="64"/>
      <c r="I20" s="64"/>
      <c r="J20" s="64"/>
      <c r="K20" s="64"/>
      <c r="L20" s="64"/>
      <c r="M20" s="64"/>
      <c r="N20" s="64"/>
      <c r="O20" s="64"/>
      <c r="P20" s="65">
        <v>44117.0</v>
      </c>
      <c r="Q20" s="65">
        <v>44137.0</v>
      </c>
      <c r="R20" s="64"/>
      <c r="S20" s="66">
        <v>17.0</v>
      </c>
      <c r="T20" s="66">
        <v>17.0</v>
      </c>
      <c r="U20" s="66">
        <v>15.0</v>
      </c>
      <c r="V20" s="66">
        <v>15.0</v>
      </c>
      <c r="W20" s="65"/>
      <c r="X20" s="65"/>
      <c r="Y20" s="67">
        <v>0.0</v>
      </c>
      <c r="Z20" s="68">
        <v>0.0</v>
      </c>
      <c r="AA20" s="66"/>
      <c r="AB20" s="64"/>
      <c r="AC20" s="69"/>
      <c r="AD20" s="70">
        <v>1.0</v>
      </c>
      <c r="AE20" s="71">
        <v>0.0</v>
      </c>
      <c r="AF20" s="72" t="str">
        <f>"      " &amp; TEXT(AE20,"#0.00%") &amp; " " &amp; "분석" &amp; " " &amp; IF(P20="","",TEXT(P20,"M/D-")) &amp; IF(Q20="","",TEXT(Q20,"M/D")) &amp; " "</f>
        <v>      0.00% 분석 10/13-11/2 </v>
      </c>
      <c r="AG20" s="73"/>
      <c r="AH20" s="73"/>
      <c r="AI20" s="73"/>
      <c r="AJ20" s="73"/>
      <c r="AK20" s="73"/>
      <c r="AL20" s="73"/>
      <c r="AM20" s="73"/>
      <c r="AN20" s="73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</row>
    <row r="21" ht="12.0" customHeight="1" outlineLevel="2">
      <c r="A21" s="62"/>
      <c r="B21" s="62"/>
      <c r="C21" s="62">
        <v>3.0</v>
      </c>
      <c r="D21" s="63" t="s">
        <v>60</v>
      </c>
      <c r="E21" s="64"/>
      <c r="F21" s="64"/>
      <c r="G21" s="64" t="s">
        <v>61</v>
      </c>
      <c r="H21" s="64"/>
      <c r="I21" s="64"/>
      <c r="J21" s="64"/>
      <c r="K21" s="64"/>
      <c r="L21" s="64"/>
      <c r="M21" s="64"/>
      <c r="N21" s="64"/>
      <c r="O21" s="64"/>
      <c r="P21" s="65">
        <v>44117.0</v>
      </c>
      <c r="Q21" s="65">
        <v>44123.0</v>
      </c>
      <c r="R21" s="64"/>
      <c r="S21" s="66">
        <v>5.0</v>
      </c>
      <c r="T21" s="66">
        <v>5.0</v>
      </c>
      <c r="U21" s="66">
        <v>5.0</v>
      </c>
      <c r="V21" s="66">
        <v>5.0</v>
      </c>
      <c r="W21" s="65">
        <v>44030.0</v>
      </c>
      <c r="X21" s="65">
        <v>44048.0</v>
      </c>
      <c r="Y21" s="67">
        <v>13.0</v>
      </c>
      <c r="Z21" s="68">
        <v>13.0</v>
      </c>
      <c r="AA21" s="66">
        <v>1.0</v>
      </c>
      <c r="AB21" s="64"/>
      <c r="AC21" s="69"/>
      <c r="AD21" s="70">
        <v>1.0</v>
      </c>
      <c r="AE21" s="71">
        <v>0.0</v>
      </c>
      <c r="AF21" s="72" t="str">
        <f>"  " &amp; TEXT(AE21,"#0.00%") &amp; " " &amp; "기능정의서" &amp; " " &amp; IF(P21="","",TEXT(P21,"M/D-")) &amp; IF(Q21="","",TEXT(Q21,"M/D")) &amp; " "</f>
        <v>  0.00% 기능정의서 10/13-10/19 </v>
      </c>
      <c r="AG21" s="73"/>
      <c r="AH21" s="73"/>
      <c r="AI21" s="73"/>
      <c r="AJ21" s="73"/>
      <c r="AK21" s="73"/>
      <c r="AL21" s="73"/>
      <c r="AM21" s="73"/>
      <c r="AN21" s="73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</row>
    <row r="22" ht="12.0" customHeight="1" outlineLevel="2">
      <c r="A22" s="62"/>
      <c r="B22" s="62" t="s">
        <v>27</v>
      </c>
      <c r="C22" s="62">
        <v>3.0</v>
      </c>
      <c r="D22" s="63" t="s">
        <v>62</v>
      </c>
      <c r="E22" s="64"/>
      <c r="F22" s="64"/>
      <c r="G22" s="64" t="s">
        <v>63</v>
      </c>
      <c r="H22" s="64"/>
      <c r="I22" s="64"/>
      <c r="J22" s="64"/>
      <c r="K22" s="64"/>
      <c r="L22" s="64"/>
      <c r="M22" s="64"/>
      <c r="N22" s="64"/>
      <c r="O22" s="64"/>
      <c r="P22" s="65">
        <v>44120.0</v>
      </c>
      <c r="Q22" s="65">
        <v>44137.0</v>
      </c>
      <c r="R22" s="64"/>
      <c r="S22" s="66">
        <v>12.0</v>
      </c>
      <c r="T22" s="66">
        <v>12.0</v>
      </c>
      <c r="U22" s="66">
        <v>12.0</v>
      </c>
      <c r="V22" s="66">
        <v>12.0</v>
      </c>
      <c r="W22" s="65"/>
      <c r="X22" s="65"/>
      <c r="Y22" s="67">
        <v>0.0</v>
      </c>
      <c r="Z22" s="68">
        <v>0.0</v>
      </c>
      <c r="AA22" s="66"/>
      <c r="AB22" s="64"/>
      <c r="AC22" s="69"/>
      <c r="AD22" s="70">
        <v>1.0</v>
      </c>
      <c r="AE22" s="71">
        <v>0.0</v>
      </c>
      <c r="AF22" s="72" t="str">
        <f>"     " &amp; TEXT(AE22,"#0.00%") &amp; " " &amp; "논리모델구축" &amp; " " &amp; IF(P22="","",TEXT(P22,"M/D-")) &amp; IF(Q22="","",TEXT(Q22,"M/D")) &amp; " "</f>
        <v>     0.00% 논리모델구축 10/16-11/2 </v>
      </c>
      <c r="AG22" s="73"/>
      <c r="AH22" s="73"/>
      <c r="AI22" s="73"/>
      <c r="AJ22" s="73"/>
      <c r="AK22" s="73"/>
      <c r="AL22" s="73"/>
      <c r="AM22" s="73"/>
      <c r="AN22" s="73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</row>
    <row r="23" ht="12.0" customHeight="1" outlineLevel="3">
      <c r="A23" s="62"/>
      <c r="B23" s="62"/>
      <c r="C23" s="62">
        <v>4.0</v>
      </c>
      <c r="D23" s="63" t="s">
        <v>64</v>
      </c>
      <c r="E23" s="64"/>
      <c r="F23" s="64"/>
      <c r="G23" s="64"/>
      <c r="H23" s="64" t="s">
        <v>65</v>
      </c>
      <c r="I23" s="64"/>
      <c r="J23" s="64"/>
      <c r="K23" s="64"/>
      <c r="L23" s="64"/>
      <c r="M23" s="64"/>
      <c r="N23" s="64"/>
      <c r="O23" s="64"/>
      <c r="P23" s="65">
        <v>44120.0</v>
      </c>
      <c r="Q23" s="65">
        <v>44137.0</v>
      </c>
      <c r="R23" s="64"/>
      <c r="S23" s="66">
        <v>12.0</v>
      </c>
      <c r="T23" s="66">
        <v>12.0</v>
      </c>
      <c r="U23" s="66">
        <v>12.0</v>
      </c>
      <c r="V23" s="66">
        <v>12.0</v>
      </c>
      <c r="W23" s="65">
        <v>44036.0</v>
      </c>
      <c r="X23" s="65">
        <v>44047.0</v>
      </c>
      <c r="Y23" s="67">
        <v>8.0</v>
      </c>
      <c r="Z23" s="68">
        <v>8.0</v>
      </c>
      <c r="AA23" s="66">
        <v>1.0</v>
      </c>
      <c r="AB23" s="64"/>
      <c r="AC23" s="69"/>
      <c r="AD23" s="70">
        <v>1.0</v>
      </c>
      <c r="AE23" s="71">
        <v>0.0</v>
      </c>
      <c r="AF23" s="72" t="str">
        <f>"     " &amp; TEXT(AE23,"#0.00%") &amp; " " &amp; "유스케이스" &amp; " " &amp; IF(P23="","",TEXT(P23,"M/D-")) &amp; IF(Q23="","",TEXT(Q23,"M/D")) &amp; " "</f>
        <v>     0.00% 유스케이스 10/16-11/2 </v>
      </c>
      <c r="AG23" s="73"/>
      <c r="AH23" s="73"/>
      <c r="AI23" s="73"/>
      <c r="AJ23" s="73"/>
      <c r="AK23" s="73"/>
      <c r="AL23" s="73"/>
      <c r="AM23" s="73"/>
      <c r="AN23" s="73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</row>
    <row r="24" ht="12.0" customHeight="1" outlineLevel="1">
      <c r="A24" s="62"/>
      <c r="B24" s="62" t="s">
        <v>27</v>
      </c>
      <c r="C24" s="62">
        <v>2.0</v>
      </c>
      <c r="D24" s="63" t="s">
        <v>66</v>
      </c>
      <c r="E24" s="64"/>
      <c r="F24" s="64" t="s">
        <v>67</v>
      </c>
      <c r="G24" s="64"/>
      <c r="H24" s="64"/>
      <c r="I24" s="64"/>
      <c r="J24" s="64"/>
      <c r="K24" s="64"/>
      <c r="L24" s="64"/>
      <c r="M24" s="64"/>
      <c r="N24" s="64"/>
      <c r="O24" s="64"/>
      <c r="P24" s="65">
        <v>44124.0</v>
      </c>
      <c r="Q24" s="65">
        <v>44153.0</v>
      </c>
      <c r="R24" s="64"/>
      <c r="S24" s="66">
        <v>34.0</v>
      </c>
      <c r="T24" s="66">
        <v>34.0</v>
      </c>
      <c r="U24" s="66">
        <v>22.0</v>
      </c>
      <c r="V24" s="66">
        <v>22.0</v>
      </c>
      <c r="W24" s="65"/>
      <c r="X24" s="65"/>
      <c r="Y24" s="67">
        <v>0.0</v>
      </c>
      <c r="Z24" s="68">
        <v>0.0</v>
      </c>
      <c r="AA24" s="66"/>
      <c r="AB24" s="64"/>
      <c r="AC24" s="69"/>
      <c r="AD24" s="70">
        <v>1.0</v>
      </c>
      <c r="AE24" s="71">
        <v>0.0</v>
      </c>
      <c r="AF24" s="72"/>
      <c r="AG24" s="73" t="str">
        <f>"  " &amp; TEXT(AE24,"#0.00%") &amp; " "</f>
        <v>  0.00% </v>
      </c>
      <c r="AH24" s="73"/>
      <c r="AI24" s="73"/>
      <c r="AJ24" s="73"/>
      <c r="AK24" s="73" t="str">
        <f>"    " &amp; "설계" &amp; " " &amp; IF(P24="","",TEXT(P24,"M/D-")) &amp; IF(Q24="","",TEXT(Q24,"M/D")) &amp; " "</f>
        <v>    설계 10/20-11/18 </v>
      </c>
      <c r="AL24" s="73"/>
      <c r="AM24" s="73"/>
      <c r="AN24" s="73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</row>
    <row r="25" ht="12.0" customHeight="1" outlineLevel="2">
      <c r="A25" s="62"/>
      <c r="B25" s="62"/>
      <c r="C25" s="62">
        <v>3.0</v>
      </c>
      <c r="D25" s="63" t="s">
        <v>68</v>
      </c>
      <c r="E25" s="64"/>
      <c r="F25" s="64"/>
      <c r="G25" s="64" t="s">
        <v>69</v>
      </c>
      <c r="H25" s="64"/>
      <c r="I25" s="64"/>
      <c r="J25" s="64"/>
      <c r="K25" s="64"/>
      <c r="L25" s="64"/>
      <c r="M25" s="64"/>
      <c r="N25" s="64"/>
      <c r="O25" s="64"/>
      <c r="P25" s="65">
        <v>44124.0</v>
      </c>
      <c r="Q25" s="65">
        <v>44141.0</v>
      </c>
      <c r="R25" s="64"/>
      <c r="S25" s="66">
        <v>14.0</v>
      </c>
      <c r="T25" s="66">
        <v>14.0</v>
      </c>
      <c r="U25" s="66">
        <v>14.0</v>
      </c>
      <c r="V25" s="66">
        <v>14.0</v>
      </c>
      <c r="W25" s="65"/>
      <c r="X25" s="65"/>
      <c r="Y25" s="67"/>
      <c r="Z25" s="68">
        <v>0.0</v>
      </c>
      <c r="AA25" s="66">
        <v>1.0</v>
      </c>
      <c r="AB25" s="64"/>
      <c r="AC25" s="69"/>
      <c r="AD25" s="70">
        <v>1.0</v>
      </c>
      <c r="AE25" s="71">
        <v>0.0</v>
      </c>
      <c r="AF25" s="72"/>
      <c r="AG25" s="73" t="str">
        <f>"  " &amp; TEXT(AE25,"#0.00%") &amp; " " &amp; "UI 설계" &amp; " " &amp; IF(P25="","",TEXT(P25,"M/D-")) &amp; IF(Q25="","",TEXT(Q25,"M/D")) &amp; " "</f>
        <v>  0.00% UI 설계 10/20-11/6 </v>
      </c>
      <c r="AH25" s="73"/>
      <c r="AI25" s="73"/>
      <c r="AJ25" s="73"/>
      <c r="AK25" s="73"/>
      <c r="AL25" s="73"/>
      <c r="AM25" s="73"/>
      <c r="AN25" s="73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</row>
    <row r="26" ht="12.0" customHeight="1" outlineLevel="2">
      <c r="A26" s="62"/>
      <c r="B26" s="62" t="s">
        <v>27</v>
      </c>
      <c r="C26" s="62">
        <v>3.0</v>
      </c>
      <c r="D26" s="63" t="s">
        <v>70</v>
      </c>
      <c r="E26" s="64"/>
      <c r="F26" s="64"/>
      <c r="G26" s="64" t="s">
        <v>71</v>
      </c>
      <c r="H26" s="64"/>
      <c r="I26" s="64"/>
      <c r="J26" s="64"/>
      <c r="K26" s="64"/>
      <c r="L26" s="64"/>
      <c r="M26" s="64"/>
      <c r="N26" s="64"/>
      <c r="O26" s="64"/>
      <c r="P26" s="65">
        <v>44141.0</v>
      </c>
      <c r="Q26" s="65">
        <v>44153.0</v>
      </c>
      <c r="R26" s="64"/>
      <c r="S26" s="66">
        <v>20.0</v>
      </c>
      <c r="T26" s="66">
        <v>20.0</v>
      </c>
      <c r="U26" s="66">
        <v>9.0</v>
      </c>
      <c r="V26" s="66">
        <v>9.0</v>
      </c>
      <c r="W26" s="65"/>
      <c r="X26" s="65"/>
      <c r="Y26" s="67">
        <v>0.0</v>
      </c>
      <c r="Z26" s="68">
        <v>0.0</v>
      </c>
      <c r="AA26" s="66"/>
      <c r="AB26" s="64"/>
      <c r="AC26" s="69"/>
      <c r="AD26" s="70">
        <v>1.0</v>
      </c>
      <c r="AE26" s="71">
        <v>0.0</v>
      </c>
      <c r="AF26" s="72"/>
      <c r="AG26" s="73"/>
      <c r="AH26" s="73"/>
      <c r="AI26" s="73" t="str">
        <f>"     " &amp; TEXT(AE26,"#0.00%") &amp; " " &amp; "시스템 설계" &amp; " " &amp; IF(P26="","",TEXT(P26,"M/D-")) &amp; IF(Q26="","",TEXT(Q26,"M/D")) &amp; " "</f>
        <v>     0.00% 시스템 설계 11/6-11/18 </v>
      </c>
      <c r="AJ26" s="73"/>
      <c r="AK26" s="73"/>
      <c r="AL26" s="73"/>
      <c r="AM26" s="73"/>
      <c r="AN26" s="73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</row>
    <row r="27" ht="12.0" customHeight="1" outlineLevel="3">
      <c r="A27" s="62"/>
      <c r="B27" s="62"/>
      <c r="C27" s="62">
        <v>4.0</v>
      </c>
      <c r="D27" s="63" t="s">
        <v>72</v>
      </c>
      <c r="E27" s="64"/>
      <c r="F27" s="64"/>
      <c r="G27" s="64"/>
      <c r="H27" s="64" t="s">
        <v>73</v>
      </c>
      <c r="I27" s="64"/>
      <c r="J27" s="64"/>
      <c r="K27" s="64"/>
      <c r="L27" s="64"/>
      <c r="M27" s="64"/>
      <c r="N27" s="64"/>
      <c r="O27" s="64"/>
      <c r="P27" s="65">
        <v>44141.0</v>
      </c>
      <c r="Q27" s="65">
        <v>44151.0</v>
      </c>
      <c r="R27" s="64"/>
      <c r="S27" s="66">
        <v>7.0</v>
      </c>
      <c r="T27" s="66">
        <v>7.0</v>
      </c>
      <c r="U27" s="66">
        <v>7.0</v>
      </c>
      <c r="V27" s="66">
        <v>7.0</v>
      </c>
      <c r="W27" s="65"/>
      <c r="X27" s="65"/>
      <c r="Y27" s="67"/>
      <c r="Z27" s="68">
        <v>0.0</v>
      </c>
      <c r="AA27" s="66"/>
      <c r="AB27" s="64"/>
      <c r="AC27" s="69"/>
      <c r="AD27" s="70">
        <v>1.0</v>
      </c>
      <c r="AE27" s="71">
        <v>0.0</v>
      </c>
      <c r="AF27" s="72"/>
      <c r="AG27" s="73"/>
      <c r="AH27" s="73"/>
      <c r="AI27" s="73" t="str">
        <f>"     " &amp; TEXT(AE27,"#0.00%") &amp; " " &amp; "데이터베이스ERD" &amp; " " &amp; IF(P27="","",TEXT(P27,"M/D-")) &amp; IF(Q27="","",TEXT(Q27,"M/D")) &amp; " "</f>
        <v>     0.00% 데이터베이스ERD 11/6-11/16 </v>
      </c>
      <c r="AJ27" s="73"/>
      <c r="AK27" s="73"/>
      <c r="AL27" s="73"/>
      <c r="AM27" s="73"/>
      <c r="AN27" s="73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</row>
    <row r="28" ht="12.0" customHeight="1" outlineLevel="3">
      <c r="A28" s="62"/>
      <c r="B28" s="62"/>
      <c r="C28" s="62">
        <v>4.0</v>
      </c>
      <c r="D28" s="63" t="s">
        <v>74</v>
      </c>
      <c r="E28" s="64"/>
      <c r="F28" s="64"/>
      <c r="G28" s="64"/>
      <c r="H28" s="64" t="s">
        <v>75</v>
      </c>
      <c r="I28" s="64"/>
      <c r="J28" s="64"/>
      <c r="K28" s="64"/>
      <c r="L28" s="64"/>
      <c r="M28" s="64"/>
      <c r="N28" s="64"/>
      <c r="O28" s="64"/>
      <c r="P28" s="65">
        <v>44142.0</v>
      </c>
      <c r="Q28" s="65">
        <v>44142.0</v>
      </c>
      <c r="R28" s="64"/>
      <c r="S28" s="66">
        <v>0.0</v>
      </c>
      <c r="T28" s="66">
        <v>0.0</v>
      </c>
      <c r="U28" s="66">
        <v>0.0</v>
      </c>
      <c r="V28" s="66">
        <v>0.0</v>
      </c>
      <c r="W28" s="65"/>
      <c r="X28" s="65"/>
      <c r="Y28" s="67"/>
      <c r="Z28" s="68">
        <v>0.0</v>
      </c>
      <c r="AA28" s="66"/>
      <c r="AB28" s="64"/>
      <c r="AC28" s="69"/>
      <c r="AD28" s="70">
        <v>0.0</v>
      </c>
      <c r="AE28" s="71">
        <v>0.0</v>
      </c>
      <c r="AF28" s="72"/>
      <c r="AG28" s="73"/>
      <c r="AH28" s="73"/>
      <c r="AI28" s="73" t="str">
        <f>"      " &amp; TEXT(AE28,"#0.00%") &amp; " " &amp; "테이블정의서" &amp; " " &amp; IF(P28="","",TEXT(P28,"M/D-")) &amp; IF(Q28="","",TEXT(Q28,"M/D")) &amp; " "</f>
        <v>      0.00% 테이블정의서 11/7-11/7 </v>
      </c>
      <c r="AJ28" s="73"/>
      <c r="AK28" s="73"/>
      <c r="AL28" s="73"/>
      <c r="AM28" s="73"/>
      <c r="AN28" s="73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</row>
    <row r="29" ht="12.0" customHeight="1" outlineLevel="3">
      <c r="A29" s="62"/>
      <c r="B29" s="62"/>
      <c r="C29" s="62">
        <v>4.0</v>
      </c>
      <c r="D29" s="63" t="s">
        <v>76</v>
      </c>
      <c r="E29" s="64"/>
      <c r="F29" s="64"/>
      <c r="G29" s="64"/>
      <c r="H29" s="64" t="s">
        <v>77</v>
      </c>
      <c r="I29" s="64"/>
      <c r="J29" s="64"/>
      <c r="K29" s="64"/>
      <c r="L29" s="64"/>
      <c r="M29" s="64"/>
      <c r="N29" s="64"/>
      <c r="O29" s="64"/>
      <c r="P29" s="65">
        <v>44141.0</v>
      </c>
      <c r="Q29" s="65">
        <v>44147.0</v>
      </c>
      <c r="R29" s="64"/>
      <c r="S29" s="66">
        <v>5.0</v>
      </c>
      <c r="T29" s="66">
        <v>5.0</v>
      </c>
      <c r="U29" s="66">
        <v>5.0</v>
      </c>
      <c r="V29" s="66">
        <v>5.0</v>
      </c>
      <c r="W29" s="65"/>
      <c r="X29" s="65"/>
      <c r="Y29" s="67"/>
      <c r="Z29" s="68">
        <v>0.0</v>
      </c>
      <c r="AA29" s="66">
        <v>1.0</v>
      </c>
      <c r="AB29" s="64"/>
      <c r="AC29" s="69"/>
      <c r="AD29" s="70">
        <v>1.0</v>
      </c>
      <c r="AE29" s="71">
        <v>0.0</v>
      </c>
      <c r="AF29" s="72"/>
      <c r="AG29" s="73"/>
      <c r="AH29" s="73"/>
      <c r="AI29" s="73" t="str">
        <f>"     " &amp; TEXT(AE29,"#0.00%") &amp; " " &amp; "클래스다이어그램" &amp; " " &amp; IF(P29="","",TEXT(P29,"M/D-")) &amp; IF(Q29="","",TEXT(Q29,"M/D")) &amp; " "</f>
        <v>     0.00% 클래스다이어그램 11/6-11/12 </v>
      </c>
      <c r="AJ29" s="73"/>
      <c r="AK29" s="73"/>
      <c r="AL29" s="73"/>
      <c r="AM29" s="73"/>
      <c r="AN29" s="73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</row>
    <row r="30" ht="12.0" customHeight="1" outlineLevel="3">
      <c r="A30" s="62"/>
      <c r="B30" s="62"/>
      <c r="C30" s="62">
        <v>4.0</v>
      </c>
      <c r="D30" s="63" t="s">
        <v>78</v>
      </c>
      <c r="E30" s="64"/>
      <c r="F30" s="64"/>
      <c r="G30" s="64"/>
      <c r="H30" s="64" t="s">
        <v>79</v>
      </c>
      <c r="I30" s="64"/>
      <c r="J30" s="64"/>
      <c r="K30" s="64"/>
      <c r="L30" s="64"/>
      <c r="M30" s="64"/>
      <c r="N30" s="64"/>
      <c r="O30" s="64"/>
      <c r="P30" s="65">
        <v>44143.0</v>
      </c>
      <c r="Q30" s="65">
        <v>44148.0</v>
      </c>
      <c r="R30" s="64"/>
      <c r="S30" s="66">
        <v>5.0</v>
      </c>
      <c r="T30" s="66">
        <v>5.0</v>
      </c>
      <c r="U30" s="66">
        <v>5.0</v>
      </c>
      <c r="V30" s="66">
        <v>5.0</v>
      </c>
      <c r="W30" s="65"/>
      <c r="X30" s="65"/>
      <c r="Y30" s="67"/>
      <c r="Z30" s="68">
        <v>0.0</v>
      </c>
      <c r="AA30" s="66"/>
      <c r="AB30" s="64"/>
      <c r="AC30" s="69"/>
      <c r="AD30" s="70">
        <v>1.0</v>
      </c>
      <c r="AE30" s="71">
        <v>0.0</v>
      </c>
      <c r="AF30" s="72"/>
      <c r="AG30" s="73"/>
      <c r="AH30" s="73"/>
      <c r="AI30" s="73"/>
      <c r="AJ30" s="73" t="str">
        <f>"" &amp; TEXT(AE30,"#0.00%") &amp; " " &amp; "클래스매핑" &amp; " " &amp; IF(P30="","",TEXT(P30,"M/D-")) &amp; IF(Q30="","",TEXT(Q30,"M/D")) &amp; " "</f>
        <v>0.00% 클래스매핑 11/8-11/13 </v>
      </c>
      <c r="AK30" s="73"/>
      <c r="AL30" s="73"/>
      <c r="AM30" s="73"/>
      <c r="AN30" s="73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</row>
    <row r="31" ht="12.0" customHeight="1" outlineLevel="3">
      <c r="A31" s="62"/>
      <c r="B31" s="62"/>
      <c r="C31" s="62">
        <v>4.0</v>
      </c>
      <c r="D31" s="63" t="s">
        <v>80</v>
      </c>
      <c r="E31" s="64"/>
      <c r="F31" s="64"/>
      <c r="G31" s="64"/>
      <c r="H31" s="64" t="s">
        <v>81</v>
      </c>
      <c r="I31" s="64"/>
      <c r="J31" s="64"/>
      <c r="K31" s="64"/>
      <c r="L31" s="64"/>
      <c r="M31" s="64"/>
      <c r="N31" s="64"/>
      <c r="O31" s="64"/>
      <c r="P31" s="65">
        <v>44151.0</v>
      </c>
      <c r="Q31" s="65">
        <v>44153.0</v>
      </c>
      <c r="R31" s="64"/>
      <c r="S31" s="66">
        <v>3.0</v>
      </c>
      <c r="T31" s="66">
        <v>3.0</v>
      </c>
      <c r="U31" s="66">
        <v>3.0</v>
      </c>
      <c r="V31" s="66">
        <v>3.0</v>
      </c>
      <c r="W31" s="65"/>
      <c r="X31" s="65"/>
      <c r="Y31" s="67"/>
      <c r="Z31" s="68">
        <v>0.0</v>
      </c>
      <c r="AA31" s="66"/>
      <c r="AB31" s="64"/>
      <c r="AC31" s="69"/>
      <c r="AD31" s="70">
        <v>1.0</v>
      </c>
      <c r="AE31" s="71">
        <v>0.0</v>
      </c>
      <c r="AF31" s="72"/>
      <c r="AG31" s="73"/>
      <c r="AH31" s="73"/>
      <c r="AI31" s="73"/>
      <c r="AJ31" s="73"/>
      <c r="AK31" s="73" t="str">
        <f>" " &amp; TEXT(AE31,"#0.00%") &amp; " " &amp; "시퀀스다이어그램" &amp; " " &amp; IF(P31="","",TEXT(P31,"M/D-")) &amp; IF(Q31="","",TEXT(Q31,"M/D")) &amp; " "</f>
        <v> 0.00% 시퀀스다이어그램 11/16-11/18 </v>
      </c>
      <c r="AL31" s="73"/>
      <c r="AM31" s="73"/>
      <c r="AN31" s="73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</row>
    <row r="32" ht="12.0" customHeight="1" outlineLevel="1">
      <c r="A32" s="62"/>
      <c r="B32" s="62" t="s">
        <v>27</v>
      </c>
      <c r="C32" s="62">
        <v>2.0</v>
      </c>
      <c r="D32" s="63" t="s">
        <v>82</v>
      </c>
      <c r="E32" s="64"/>
      <c r="F32" s="64" t="s">
        <v>83</v>
      </c>
      <c r="G32" s="64"/>
      <c r="H32" s="64"/>
      <c r="I32" s="64"/>
      <c r="J32" s="64"/>
      <c r="K32" s="64"/>
      <c r="L32" s="64"/>
      <c r="M32" s="64"/>
      <c r="N32" s="64"/>
      <c r="O32" s="64"/>
      <c r="P32" s="65">
        <v>44141.0</v>
      </c>
      <c r="Q32" s="65">
        <v>44164.0</v>
      </c>
      <c r="R32" s="64"/>
      <c r="S32" s="66">
        <v>76.0</v>
      </c>
      <c r="T32" s="66">
        <v>76.0</v>
      </c>
      <c r="U32" s="66">
        <v>16.0</v>
      </c>
      <c r="V32" s="66">
        <v>16.0</v>
      </c>
      <c r="W32" s="65"/>
      <c r="X32" s="65"/>
      <c r="Y32" s="67">
        <v>0.0</v>
      </c>
      <c r="Z32" s="68">
        <v>0.0</v>
      </c>
      <c r="AA32" s="66"/>
      <c r="AB32" s="64"/>
      <c r="AC32" s="69"/>
      <c r="AD32" s="70">
        <v>1.0</v>
      </c>
      <c r="AE32" s="71">
        <v>0.0</v>
      </c>
      <c r="AF32" s="72"/>
      <c r="AG32" s="73"/>
      <c r="AH32" s="73"/>
      <c r="AI32" s="73" t="str">
        <f>"     " &amp; TEXT(AE32,"#0.00%") &amp; " "</f>
        <v>     0.00% </v>
      </c>
      <c r="AJ32" s="73"/>
      <c r="AK32" s="73"/>
      <c r="AL32" s="73"/>
      <c r="AM32" s="73" t="str">
        <f>" " &amp; "개발" &amp; " " &amp; IF(P32="","",TEXT(P32,"M/D-")) &amp; IF(Q32="","",TEXT(Q32,"M/D")) &amp; " "</f>
        <v> 개발 11/6-11/29 </v>
      </c>
      <c r="AN32" s="73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</row>
    <row r="33" ht="12.0" customHeight="1" outlineLevel="2">
      <c r="A33" s="62"/>
      <c r="B33" s="62" t="s">
        <v>27</v>
      </c>
      <c r="C33" s="62">
        <v>3.0</v>
      </c>
      <c r="D33" s="63" t="s">
        <v>84</v>
      </c>
      <c r="E33" s="64"/>
      <c r="F33" s="64"/>
      <c r="G33" s="64" t="s">
        <v>85</v>
      </c>
      <c r="H33" s="64"/>
      <c r="I33" s="64"/>
      <c r="J33" s="64"/>
      <c r="K33" s="64"/>
      <c r="L33" s="64"/>
      <c r="M33" s="64"/>
      <c r="N33" s="64"/>
      <c r="O33" s="64"/>
      <c r="P33" s="65">
        <v>44141.0</v>
      </c>
      <c r="Q33" s="65">
        <v>44160.0</v>
      </c>
      <c r="R33" s="64"/>
      <c r="S33" s="66">
        <v>72.0</v>
      </c>
      <c r="T33" s="66">
        <v>72.0</v>
      </c>
      <c r="U33" s="66">
        <v>14.0</v>
      </c>
      <c r="V33" s="66">
        <v>14.0</v>
      </c>
      <c r="W33" s="65"/>
      <c r="X33" s="65"/>
      <c r="Y33" s="67">
        <v>0.0</v>
      </c>
      <c r="Z33" s="68">
        <v>0.0</v>
      </c>
      <c r="AA33" s="66"/>
      <c r="AB33" s="64" t="s">
        <v>86</v>
      </c>
      <c r="AC33" s="69"/>
      <c r="AD33" s="70">
        <v>1.0</v>
      </c>
      <c r="AE33" s="71">
        <v>0.0</v>
      </c>
      <c r="AF33" s="72"/>
      <c r="AG33" s="73"/>
      <c r="AH33" s="73"/>
      <c r="AI33" s="73" t="str">
        <f>"     " &amp; TEXT(AE33,"#0.00%") &amp; " " &amp; "MarketPotato Web Page" &amp; "(정창균, 정운진)" &amp; " " &amp; IF(P33="","",TEXT(P33,"M/D-")) &amp; IF(Q33="","",TEXT(Q33,"M/D")) &amp; " "</f>
        <v>     0.00% MarketPotato Web Page(정창균, 정운진) 11/6-11/25 </v>
      </c>
      <c r="AJ33" s="73"/>
      <c r="AK33" s="73"/>
      <c r="AL33" s="73"/>
      <c r="AM33" s="73"/>
      <c r="AN33" s="73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</row>
    <row r="34" ht="12.0" customHeight="1" outlineLevel="3">
      <c r="A34" s="62"/>
      <c r="B34" s="62" t="s">
        <v>27</v>
      </c>
      <c r="C34" s="62">
        <v>4.0</v>
      </c>
      <c r="D34" s="63" t="s">
        <v>87</v>
      </c>
      <c r="E34" s="64"/>
      <c r="F34" s="64"/>
      <c r="G34" s="64"/>
      <c r="H34" s="64" t="s">
        <v>88</v>
      </c>
      <c r="I34" s="64"/>
      <c r="J34" s="64"/>
      <c r="K34" s="64"/>
      <c r="L34" s="64"/>
      <c r="M34" s="64"/>
      <c r="N34" s="64"/>
      <c r="O34" s="64">
        <f>SUM(O35,O66,O80,O96)</f>
        <v>323</v>
      </c>
      <c r="P34" s="65">
        <v>44141.0</v>
      </c>
      <c r="Q34" s="65">
        <v>44160.0</v>
      </c>
      <c r="R34" s="64"/>
      <c r="S34" s="66">
        <v>72.0</v>
      </c>
      <c r="T34" s="66">
        <v>72.0</v>
      </c>
      <c r="U34" s="66">
        <v>14.0</v>
      </c>
      <c r="V34" s="66">
        <v>14.0</v>
      </c>
      <c r="W34" s="65"/>
      <c r="X34" s="65"/>
      <c r="Y34" s="67">
        <v>0.0</v>
      </c>
      <c r="Z34" s="68">
        <v>0.0</v>
      </c>
      <c r="AA34" s="66"/>
      <c r="AB34" s="64" t="s">
        <v>86</v>
      </c>
      <c r="AC34" s="69"/>
      <c r="AD34" s="70">
        <v>1.0</v>
      </c>
      <c r="AE34" s="71">
        <v>0.0</v>
      </c>
      <c r="AF34" s="72"/>
      <c r="AG34" s="73"/>
      <c r="AH34" s="73"/>
      <c r="AI34" s="73" t="str">
        <f>"     " &amp; TEXT(AE34,"#0.00%") &amp; " " &amp; "기능구현 및 단위테스트" &amp; "(정창균, 정운진)" &amp; " " &amp; IF(P34="","",TEXT(P34,"M/D-")) &amp; IF(Q34="","",TEXT(Q34,"M/D")) &amp; " "</f>
        <v>     0.00% 기능구현 및 단위테스트(정창균, 정운진) 11/6-11/25 </v>
      </c>
      <c r="AJ34" s="73"/>
      <c r="AK34" s="73"/>
      <c r="AL34" s="73"/>
      <c r="AM34" s="73"/>
      <c r="AN34" s="73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</row>
    <row r="35" ht="12.0" customHeight="1" outlineLevel="4">
      <c r="A35" s="62"/>
      <c r="B35" s="62" t="s">
        <v>27</v>
      </c>
      <c r="C35" s="62">
        <v>5.0</v>
      </c>
      <c r="D35" s="63" t="s">
        <v>89</v>
      </c>
      <c r="E35" s="64"/>
      <c r="F35" s="64"/>
      <c r="G35" s="64"/>
      <c r="H35" s="64"/>
      <c r="I35" s="64" t="s">
        <v>90</v>
      </c>
      <c r="J35" s="64"/>
      <c r="K35" s="64"/>
      <c r="L35" s="64"/>
      <c r="M35" s="64"/>
      <c r="N35" s="64"/>
      <c r="O35" s="64">
        <f>SUM(O36,O41,O44,O47,O51,O55,O60,O63)</f>
        <v>97</v>
      </c>
      <c r="P35" s="65">
        <v>44141.0</v>
      </c>
      <c r="Q35" s="65">
        <v>44151.0</v>
      </c>
      <c r="R35" s="64"/>
      <c r="S35" s="66">
        <v>22.0</v>
      </c>
      <c r="T35" s="66">
        <v>22.0</v>
      </c>
      <c r="U35" s="66">
        <v>7.0</v>
      </c>
      <c r="V35" s="66">
        <v>7.0</v>
      </c>
      <c r="W35" s="65"/>
      <c r="X35" s="65"/>
      <c r="Y35" s="67">
        <v>0.0</v>
      </c>
      <c r="Z35" s="68">
        <v>0.0</v>
      </c>
      <c r="AA35" s="66"/>
      <c r="AB35" s="64"/>
      <c r="AC35" s="69"/>
      <c r="AD35" s="70">
        <v>1.0</v>
      </c>
      <c r="AE35" s="71">
        <v>0.0</v>
      </c>
      <c r="AF35" s="72"/>
      <c r="AG35" s="73"/>
      <c r="AH35" s="73"/>
      <c r="AI35" s="73" t="str">
        <f>"     " &amp; TEXT(AE35,"#0.00%") &amp; " " &amp; "메인페이지" &amp; " " &amp; IF(P35="","",TEXT(P35,"M/D-")) &amp; IF(Q35="","",TEXT(Q35,"M/D")) &amp; " "</f>
        <v>     0.00% 메인페이지 11/6-11/16 </v>
      </c>
      <c r="AJ35" s="73"/>
      <c r="AK35" s="73"/>
      <c r="AL35" s="73"/>
      <c r="AM35" s="73"/>
      <c r="AN35" s="73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</row>
    <row r="36" ht="12.0" customHeight="1" outlineLevel="5">
      <c r="A36" s="62"/>
      <c r="B36" s="62" t="s">
        <v>27</v>
      </c>
      <c r="C36" s="62">
        <v>6.0</v>
      </c>
      <c r="D36" s="63" t="s">
        <v>91</v>
      </c>
      <c r="E36" s="64"/>
      <c r="F36" s="64"/>
      <c r="G36" s="64"/>
      <c r="H36" s="64"/>
      <c r="I36" s="64"/>
      <c r="J36" s="64" t="s">
        <v>92</v>
      </c>
      <c r="K36" s="64"/>
      <c r="L36" s="64"/>
      <c r="M36" s="64"/>
      <c r="N36" s="64"/>
      <c r="O36" s="64">
        <f>SUM(O37:O40)</f>
        <v>32</v>
      </c>
      <c r="P36" s="75">
        <v>44141.0</v>
      </c>
      <c r="Q36" s="75">
        <v>44144.0</v>
      </c>
      <c r="R36" s="64"/>
      <c r="S36" s="66">
        <v>4.0</v>
      </c>
      <c r="T36" s="66">
        <v>4.0</v>
      </c>
      <c r="U36" s="66">
        <v>2.0</v>
      </c>
      <c r="V36" s="66">
        <v>2.0</v>
      </c>
      <c r="W36" s="65"/>
      <c r="X36" s="65"/>
      <c r="Y36" s="67">
        <v>0.0</v>
      </c>
      <c r="Z36" s="68">
        <v>0.0</v>
      </c>
      <c r="AA36" s="66"/>
      <c r="AB36" s="64" t="s">
        <v>86</v>
      </c>
      <c r="AC36" s="69"/>
      <c r="AD36" s="70">
        <v>1.0</v>
      </c>
      <c r="AE36" s="71">
        <v>0.0</v>
      </c>
      <c r="AF36" s="72"/>
      <c r="AG36" s="73"/>
      <c r="AH36" s="73"/>
      <c r="AI36" s="73" t="str">
        <f>"     " &amp; TEXT(AE36,"#0.00%") &amp; " " &amp; "회원가입" &amp; "(정창균, 정운진)" &amp; " " &amp; IF(P36="","",TEXT(P36,"M/D-")) &amp; IF(Q36="","",TEXT(Q36,"M/D")) &amp; " "</f>
        <v>     0.00% 회원가입(정창균, 정운진) 11/6-11/9 </v>
      </c>
      <c r="AJ36" s="73"/>
      <c r="AK36" s="73"/>
      <c r="AL36" s="73"/>
      <c r="AM36" s="73"/>
      <c r="AN36" s="73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</row>
    <row r="37" ht="12.0" customHeight="1" outlineLevel="6">
      <c r="A37" s="62"/>
      <c r="B37" s="62"/>
      <c r="C37" s="62">
        <v>7.0</v>
      </c>
      <c r="D37" s="63" t="s">
        <v>93</v>
      </c>
      <c r="E37" s="64"/>
      <c r="F37" s="64"/>
      <c r="G37" s="64"/>
      <c r="H37" s="64"/>
      <c r="I37" s="64"/>
      <c r="J37" s="64"/>
      <c r="K37" s="64" t="s">
        <v>94</v>
      </c>
      <c r="L37" s="64"/>
      <c r="M37" s="64"/>
      <c r="N37" s="64"/>
      <c r="O37" s="64">
        <v>24.0</v>
      </c>
      <c r="P37" s="75">
        <v>44141.0</v>
      </c>
      <c r="Q37" s="75">
        <v>44143.0</v>
      </c>
      <c r="R37" s="64"/>
      <c r="S37" s="66">
        <v>1.0</v>
      </c>
      <c r="T37" s="66">
        <v>1.0</v>
      </c>
      <c r="U37" s="66">
        <v>1.0</v>
      </c>
      <c r="V37" s="66">
        <v>1.0</v>
      </c>
      <c r="W37" s="65"/>
      <c r="X37" s="65"/>
      <c r="Y37" s="67"/>
      <c r="Z37" s="68">
        <v>0.0</v>
      </c>
      <c r="AA37" s="66"/>
      <c r="AB37" s="64" t="s">
        <v>95</v>
      </c>
      <c r="AC37" s="69"/>
      <c r="AD37" s="70">
        <v>1.0</v>
      </c>
      <c r="AE37" s="71">
        <v>0.0</v>
      </c>
      <c r="AF37" s="72"/>
      <c r="AG37" s="73"/>
      <c r="AH37" s="73"/>
      <c r="AI37" s="73" t="str">
        <f>"     " &amp; TEXT(AE37,"#0.00%") &amp; " " &amp; "회원가입 페이지" &amp; "(정창균)" &amp; " " &amp; IF(P37="","",TEXT(P37,"M/D-")) &amp; IF(Q37="","",TEXT(Q37,"M/D")) &amp; " "</f>
        <v>     0.00% 회원가입 페이지(정창균) 11/6-11/8 </v>
      </c>
      <c r="AJ37" s="73"/>
      <c r="AK37" s="73"/>
      <c r="AL37" s="73"/>
      <c r="AM37" s="73"/>
      <c r="AN37" s="73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</row>
    <row r="38" ht="12.0" customHeight="1" outlineLevel="6">
      <c r="A38" s="62"/>
      <c r="B38" s="62"/>
      <c r="C38" s="62">
        <v>7.0</v>
      </c>
      <c r="D38" s="63" t="s">
        <v>96</v>
      </c>
      <c r="E38" s="64"/>
      <c r="F38" s="64"/>
      <c r="G38" s="64"/>
      <c r="H38" s="64"/>
      <c r="I38" s="64"/>
      <c r="J38" s="64"/>
      <c r="K38" s="64" t="s">
        <v>97</v>
      </c>
      <c r="L38" s="64"/>
      <c r="M38" s="64"/>
      <c r="N38" s="64"/>
      <c r="O38" s="64">
        <v>2.0</v>
      </c>
      <c r="P38" s="75">
        <v>44144.0</v>
      </c>
      <c r="Q38" s="75">
        <v>44144.0</v>
      </c>
      <c r="R38" s="64"/>
      <c r="S38" s="66">
        <v>1.0</v>
      </c>
      <c r="T38" s="66">
        <v>1.0</v>
      </c>
      <c r="U38" s="66">
        <v>1.0</v>
      </c>
      <c r="V38" s="66">
        <v>1.0</v>
      </c>
      <c r="W38" s="65"/>
      <c r="X38" s="65"/>
      <c r="Y38" s="67"/>
      <c r="Z38" s="68">
        <v>0.0</v>
      </c>
      <c r="AA38" s="66"/>
      <c r="AB38" s="64" t="s">
        <v>95</v>
      </c>
      <c r="AC38" s="69"/>
      <c r="AD38" s="70">
        <v>1.0</v>
      </c>
      <c r="AE38" s="71">
        <v>0.0</v>
      </c>
      <c r="AF38" s="72"/>
      <c r="AG38" s="73"/>
      <c r="AH38" s="73"/>
      <c r="AI38" s="73"/>
      <c r="AJ38" s="73" t="str">
        <f>" " &amp; TEXT(AE38,"#0.00%") &amp; " " &amp; "중복체크" &amp; "(정창균)" &amp; " " &amp; IF(P38="","",TEXT(P38,"M/D-")) &amp; IF(Q38="","",TEXT(Q38,"M/D")) &amp; " "</f>
        <v> 0.00% 중복체크(정창균) 11/9-11/9 </v>
      </c>
      <c r="AK38" s="73"/>
      <c r="AL38" s="73"/>
      <c r="AM38" s="73"/>
      <c r="AN38" s="73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</row>
    <row r="39" ht="12.0" customHeight="1" outlineLevel="6">
      <c r="A39" s="62"/>
      <c r="B39" s="62"/>
      <c r="C39" s="62">
        <v>7.0</v>
      </c>
      <c r="D39" s="63" t="s">
        <v>98</v>
      </c>
      <c r="E39" s="64"/>
      <c r="F39" s="64"/>
      <c r="G39" s="64"/>
      <c r="H39" s="64"/>
      <c r="I39" s="64"/>
      <c r="J39" s="64"/>
      <c r="K39" s="64" t="s">
        <v>99</v>
      </c>
      <c r="L39" s="64"/>
      <c r="M39" s="64"/>
      <c r="N39" s="64"/>
      <c r="O39" s="64">
        <v>4.0</v>
      </c>
      <c r="P39" s="75">
        <v>44144.0</v>
      </c>
      <c r="Q39" s="75">
        <v>44144.0</v>
      </c>
      <c r="R39" s="64"/>
      <c r="S39" s="66">
        <v>1.0</v>
      </c>
      <c r="T39" s="66">
        <v>1.0</v>
      </c>
      <c r="U39" s="66">
        <v>1.0</v>
      </c>
      <c r="V39" s="66">
        <v>1.0</v>
      </c>
      <c r="W39" s="65"/>
      <c r="X39" s="65"/>
      <c r="Y39" s="67"/>
      <c r="Z39" s="68">
        <v>0.0</v>
      </c>
      <c r="AA39" s="66"/>
      <c r="AB39" s="64" t="s">
        <v>95</v>
      </c>
      <c r="AC39" s="69"/>
      <c r="AD39" s="70">
        <v>1.0</v>
      </c>
      <c r="AE39" s="71">
        <v>0.0</v>
      </c>
      <c r="AF39" s="72"/>
      <c r="AG39" s="73"/>
      <c r="AH39" s="73"/>
      <c r="AI39" s="73"/>
      <c r="AJ39" s="73" t="str">
        <f>" " &amp; TEXT(AE39,"#0.00%") &amp; " " &amp; "인증 이메일" &amp; "(정창균)" &amp; " " &amp; IF(P39="","",TEXT(P39,"M/D-")) &amp; IF(Q39="","",TEXT(Q39,"M/D")) &amp; " "</f>
        <v> 0.00% 인증 이메일(정창균) 11/9-11/9 </v>
      </c>
      <c r="AK39" s="73"/>
      <c r="AL39" s="73"/>
      <c r="AM39" s="73"/>
      <c r="AN39" s="73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</row>
    <row r="40" ht="12.0" customHeight="1" outlineLevel="6">
      <c r="A40" s="62"/>
      <c r="B40" s="62"/>
      <c r="C40" s="62">
        <v>7.0</v>
      </c>
      <c r="D40" s="63" t="s">
        <v>100</v>
      </c>
      <c r="E40" s="64"/>
      <c r="F40" s="64"/>
      <c r="G40" s="64"/>
      <c r="H40" s="64"/>
      <c r="I40" s="64"/>
      <c r="J40" s="64"/>
      <c r="K40" s="64" t="s">
        <v>101</v>
      </c>
      <c r="L40" s="64"/>
      <c r="M40" s="64"/>
      <c r="N40" s="64"/>
      <c r="O40" s="64">
        <v>2.0</v>
      </c>
      <c r="P40" s="75">
        <v>44144.0</v>
      </c>
      <c r="Q40" s="75">
        <v>44144.0</v>
      </c>
      <c r="R40" s="64"/>
      <c r="S40" s="66">
        <v>1.0</v>
      </c>
      <c r="T40" s="66">
        <v>1.0</v>
      </c>
      <c r="U40" s="66">
        <v>1.0</v>
      </c>
      <c r="V40" s="66">
        <v>1.0</v>
      </c>
      <c r="W40" s="65"/>
      <c r="X40" s="65"/>
      <c r="Y40" s="67"/>
      <c r="Z40" s="68">
        <v>0.0</v>
      </c>
      <c r="AA40" s="66"/>
      <c r="AB40" s="64" t="s">
        <v>95</v>
      </c>
      <c r="AC40" s="69"/>
      <c r="AD40" s="70">
        <v>1.0</v>
      </c>
      <c r="AE40" s="71">
        <v>0.0</v>
      </c>
      <c r="AF40" s="72"/>
      <c r="AG40" s="73"/>
      <c r="AH40" s="73"/>
      <c r="AI40" s="73"/>
      <c r="AJ40" s="73" t="str">
        <f>" " &amp; TEXT(AE40,"#0.00%") &amp; " " &amp; "DB연동" &amp; "(정창균)" &amp; " " &amp; IF(P40="","",TEXT(P40,"M/D-")) &amp; IF(Q40="","",TEXT(Q40,"M/D")) &amp; " "</f>
        <v> 0.00% DB연동(정창균) 11/9-11/9 </v>
      </c>
      <c r="AK40" s="73"/>
      <c r="AL40" s="73"/>
      <c r="AM40" s="73"/>
      <c r="AN40" s="73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</row>
    <row r="41" ht="12.0" customHeight="1" outlineLevel="5">
      <c r="A41" s="62"/>
      <c r="B41" s="62" t="s">
        <v>27</v>
      </c>
      <c r="C41" s="62">
        <v>6.0</v>
      </c>
      <c r="D41" s="63" t="s">
        <v>102</v>
      </c>
      <c r="E41" s="64"/>
      <c r="F41" s="64"/>
      <c r="G41" s="64"/>
      <c r="H41" s="64"/>
      <c r="I41" s="64"/>
      <c r="J41" s="64" t="s">
        <v>103</v>
      </c>
      <c r="K41" s="64"/>
      <c r="L41" s="64"/>
      <c r="M41" s="64"/>
      <c r="N41" s="64"/>
      <c r="O41" s="76">
        <f>SUM(O42:O43)</f>
        <v>2</v>
      </c>
      <c r="P41" s="75">
        <v>44144.0</v>
      </c>
      <c r="Q41" s="75">
        <v>44144.0</v>
      </c>
      <c r="R41" s="64"/>
      <c r="S41" s="66">
        <v>2.0</v>
      </c>
      <c r="T41" s="66">
        <v>2.0</v>
      </c>
      <c r="U41" s="66">
        <v>1.0</v>
      </c>
      <c r="V41" s="66">
        <v>1.0</v>
      </c>
      <c r="W41" s="65"/>
      <c r="X41" s="65"/>
      <c r="Y41" s="67">
        <v>0.0</v>
      </c>
      <c r="Z41" s="68">
        <v>0.0</v>
      </c>
      <c r="AA41" s="66"/>
      <c r="AB41" s="64" t="s">
        <v>95</v>
      </c>
      <c r="AC41" s="69"/>
      <c r="AD41" s="70">
        <v>1.0</v>
      </c>
      <c r="AE41" s="71">
        <v>0.0</v>
      </c>
      <c r="AF41" s="72"/>
      <c r="AG41" s="73"/>
      <c r="AH41" s="73"/>
      <c r="AI41" s="73"/>
      <c r="AJ41" s="73" t="str">
        <f t="shared" ref="AJ41:AJ42" si="1">" " &amp; TEXT(AE41,"#0.00%") &amp; " " &amp; "로그인" &amp; "(정창균)" &amp; " " &amp; IF(P41="","",TEXT(P41,"M/D-")) &amp; IF(Q41="","",TEXT(Q41,"M/D")) &amp; " "</f>
        <v> 0.00% 로그인(정창균) 11/9-11/9 </v>
      </c>
      <c r="AK41" s="73"/>
      <c r="AL41" s="73"/>
      <c r="AM41" s="73"/>
      <c r="AN41" s="73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</row>
    <row r="42" ht="12.0" customHeight="1" outlineLevel="6">
      <c r="A42" s="62"/>
      <c r="B42" s="62"/>
      <c r="C42" s="62">
        <v>7.0</v>
      </c>
      <c r="D42" s="63" t="s">
        <v>104</v>
      </c>
      <c r="E42" s="64"/>
      <c r="F42" s="64"/>
      <c r="G42" s="64"/>
      <c r="H42" s="64"/>
      <c r="I42" s="64"/>
      <c r="J42" s="64"/>
      <c r="K42" s="64" t="s">
        <v>103</v>
      </c>
      <c r="L42" s="64"/>
      <c r="M42" s="64"/>
      <c r="N42" s="64"/>
      <c r="O42" s="64">
        <v>1.0</v>
      </c>
      <c r="P42" s="75">
        <v>44144.0</v>
      </c>
      <c r="Q42" s="75">
        <v>44144.0</v>
      </c>
      <c r="R42" s="64"/>
      <c r="S42" s="66">
        <v>1.0</v>
      </c>
      <c r="T42" s="66">
        <v>1.0</v>
      </c>
      <c r="U42" s="66">
        <v>1.0</v>
      </c>
      <c r="V42" s="66">
        <v>1.0</v>
      </c>
      <c r="W42" s="65"/>
      <c r="X42" s="65"/>
      <c r="Y42" s="67"/>
      <c r="Z42" s="68">
        <v>0.0</v>
      </c>
      <c r="AA42" s="66"/>
      <c r="AB42" s="64" t="s">
        <v>95</v>
      </c>
      <c r="AC42" s="69"/>
      <c r="AD42" s="70">
        <v>1.0</v>
      </c>
      <c r="AE42" s="71">
        <v>0.0</v>
      </c>
      <c r="AF42" s="72"/>
      <c r="AG42" s="73"/>
      <c r="AH42" s="73"/>
      <c r="AI42" s="73"/>
      <c r="AJ42" s="73" t="str">
        <f t="shared" si="1"/>
        <v> 0.00% 로그인(정창균) 11/9-11/9 </v>
      </c>
      <c r="AK42" s="73"/>
      <c r="AL42" s="73"/>
      <c r="AM42" s="73"/>
      <c r="AN42" s="73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</row>
    <row r="43" ht="12.0" customHeight="1" outlineLevel="6">
      <c r="A43" s="62"/>
      <c r="B43" s="62"/>
      <c r="C43" s="62">
        <v>7.0</v>
      </c>
      <c r="D43" s="63" t="s">
        <v>105</v>
      </c>
      <c r="E43" s="64"/>
      <c r="F43" s="64"/>
      <c r="G43" s="64"/>
      <c r="H43" s="64"/>
      <c r="I43" s="64"/>
      <c r="J43" s="64"/>
      <c r="K43" s="64" t="s">
        <v>106</v>
      </c>
      <c r="L43" s="64"/>
      <c r="M43" s="64"/>
      <c r="N43" s="64"/>
      <c r="O43" s="64">
        <v>1.0</v>
      </c>
      <c r="P43" s="75">
        <v>44144.0</v>
      </c>
      <c r="Q43" s="75">
        <v>44144.0</v>
      </c>
      <c r="R43" s="64"/>
      <c r="S43" s="66">
        <v>1.0</v>
      </c>
      <c r="T43" s="66">
        <v>1.0</v>
      </c>
      <c r="U43" s="66">
        <v>1.0</v>
      </c>
      <c r="V43" s="66">
        <v>1.0</v>
      </c>
      <c r="W43" s="65"/>
      <c r="X43" s="65"/>
      <c r="Y43" s="67"/>
      <c r="Z43" s="68">
        <v>0.0</v>
      </c>
      <c r="AA43" s="66"/>
      <c r="AB43" s="64" t="s">
        <v>95</v>
      </c>
      <c r="AC43" s="69"/>
      <c r="AD43" s="70">
        <v>1.0</v>
      </c>
      <c r="AE43" s="71">
        <v>0.0</v>
      </c>
      <c r="AF43" s="72"/>
      <c r="AG43" s="73"/>
      <c r="AH43" s="73"/>
      <c r="AI43" s="73"/>
      <c r="AJ43" s="73" t="str">
        <f>" " &amp; TEXT(AE43,"#0.00%") &amp; " " &amp; "로그아웃" &amp; "(정창균)" &amp; " " &amp; IF(P43="","",TEXT(P43,"M/D-")) &amp; IF(Q43="","",TEXT(Q43,"M/D")) &amp; " "</f>
        <v> 0.00% 로그아웃(정창균) 11/9-11/9 </v>
      </c>
      <c r="AK43" s="73"/>
      <c r="AL43" s="73"/>
      <c r="AM43" s="73"/>
      <c r="AN43" s="73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</row>
    <row r="44" ht="12.0" customHeight="1" outlineLevel="5">
      <c r="A44" s="62"/>
      <c r="B44" s="62" t="s">
        <v>27</v>
      </c>
      <c r="C44" s="62">
        <v>6.0</v>
      </c>
      <c r="D44" s="63" t="s">
        <v>107</v>
      </c>
      <c r="E44" s="64"/>
      <c r="F44" s="64"/>
      <c r="G44" s="64"/>
      <c r="H44" s="64"/>
      <c r="I44" s="64"/>
      <c r="J44" s="64" t="s">
        <v>108</v>
      </c>
      <c r="K44" s="64"/>
      <c r="L44" s="64"/>
      <c r="M44" s="64"/>
      <c r="N44" s="64"/>
      <c r="O44" s="76">
        <f>SUM(O45:O46)</f>
        <v>8</v>
      </c>
      <c r="P44" s="75">
        <v>44145.0</v>
      </c>
      <c r="Q44" s="75">
        <v>44145.0</v>
      </c>
      <c r="R44" s="64"/>
      <c r="S44" s="66">
        <v>2.0</v>
      </c>
      <c r="T44" s="66">
        <v>2.0</v>
      </c>
      <c r="U44" s="66">
        <v>1.0</v>
      </c>
      <c r="V44" s="66">
        <v>1.0</v>
      </c>
      <c r="W44" s="65"/>
      <c r="X44" s="65"/>
      <c r="Y44" s="67">
        <v>0.0</v>
      </c>
      <c r="Z44" s="68">
        <v>0.0</v>
      </c>
      <c r="AA44" s="66"/>
      <c r="AB44" s="64" t="s">
        <v>95</v>
      </c>
      <c r="AC44" s="69"/>
      <c r="AD44" s="70">
        <v>1.0</v>
      </c>
      <c r="AE44" s="71">
        <v>0.0</v>
      </c>
      <c r="AF44" s="72"/>
      <c r="AG44" s="73"/>
      <c r="AH44" s="73"/>
      <c r="AI44" s="73"/>
      <c r="AJ44" s="73" t="str">
        <f>"  " &amp; TEXT(AE44,"#0.00%") &amp; " " &amp; "아이디비밀번호 찾기" &amp; "(정창균)" &amp; " " &amp; IF(P44="","",TEXT(P44,"M/D-")) &amp; IF(Q44="","",TEXT(Q44,"M/D")) &amp; " "</f>
        <v>  0.00% 아이디비밀번호 찾기(정창균) 11/10-11/10 </v>
      </c>
      <c r="AK44" s="73"/>
      <c r="AL44" s="73"/>
      <c r="AM44" s="73"/>
      <c r="AN44" s="73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</row>
    <row r="45" ht="12.0" customHeight="1" outlineLevel="6">
      <c r="A45" s="62"/>
      <c r="B45" s="62"/>
      <c r="C45" s="62">
        <v>7.0</v>
      </c>
      <c r="D45" s="63" t="s">
        <v>109</v>
      </c>
      <c r="E45" s="64"/>
      <c r="F45" s="64"/>
      <c r="G45" s="64"/>
      <c r="H45" s="64"/>
      <c r="I45" s="64"/>
      <c r="J45" s="64"/>
      <c r="K45" s="64" t="s">
        <v>110</v>
      </c>
      <c r="L45" s="64"/>
      <c r="M45" s="64"/>
      <c r="N45" s="64"/>
      <c r="O45" s="64">
        <v>2.0</v>
      </c>
      <c r="P45" s="75">
        <v>44145.0</v>
      </c>
      <c r="Q45" s="75">
        <v>44145.0</v>
      </c>
      <c r="R45" s="64"/>
      <c r="S45" s="66">
        <v>1.0</v>
      </c>
      <c r="T45" s="66">
        <v>1.0</v>
      </c>
      <c r="U45" s="66">
        <v>1.0</v>
      </c>
      <c r="V45" s="66">
        <v>1.0</v>
      </c>
      <c r="W45" s="65"/>
      <c r="X45" s="65"/>
      <c r="Y45" s="67"/>
      <c r="Z45" s="68">
        <v>0.0</v>
      </c>
      <c r="AA45" s="66"/>
      <c r="AB45" s="64" t="s">
        <v>95</v>
      </c>
      <c r="AC45" s="69"/>
      <c r="AD45" s="70">
        <v>1.0</v>
      </c>
      <c r="AE45" s="71">
        <v>0.0</v>
      </c>
      <c r="AF45" s="72"/>
      <c r="AG45" s="73"/>
      <c r="AH45" s="73"/>
      <c r="AI45" s="73"/>
      <c r="AJ45" s="73" t="str">
        <f>"  " &amp; TEXT(AE45,"#0.00%") &amp; " " &amp; "아이디/비밀번호 찾기" &amp; "(정창균)" &amp; " " &amp; IF(P45="","",TEXT(P45,"M/D-")) &amp; IF(Q45="","",TEXT(Q45,"M/D")) &amp; " "</f>
        <v>  0.00% 아이디/비밀번호 찾기(정창균) 11/10-11/10 </v>
      </c>
      <c r="AK45" s="73"/>
      <c r="AL45" s="73"/>
      <c r="AM45" s="73"/>
      <c r="AN45" s="73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</row>
    <row r="46" ht="12.0" customHeight="1" outlineLevel="6">
      <c r="A46" s="62"/>
      <c r="B46" s="62"/>
      <c r="C46" s="62">
        <v>7.0</v>
      </c>
      <c r="D46" s="63" t="s">
        <v>111</v>
      </c>
      <c r="E46" s="64"/>
      <c r="F46" s="64"/>
      <c r="G46" s="64"/>
      <c r="H46" s="64"/>
      <c r="I46" s="64"/>
      <c r="J46" s="64"/>
      <c r="K46" s="64" t="s">
        <v>112</v>
      </c>
      <c r="L46" s="64"/>
      <c r="M46" s="64"/>
      <c r="N46" s="64"/>
      <c r="O46" s="64">
        <v>6.0</v>
      </c>
      <c r="P46" s="75">
        <v>44145.0</v>
      </c>
      <c r="Q46" s="75">
        <v>44145.0</v>
      </c>
      <c r="R46" s="64"/>
      <c r="S46" s="66">
        <v>1.0</v>
      </c>
      <c r="T46" s="66">
        <v>1.0</v>
      </c>
      <c r="U46" s="66">
        <v>1.0</v>
      </c>
      <c r="V46" s="66">
        <v>1.0</v>
      </c>
      <c r="W46" s="65"/>
      <c r="X46" s="65"/>
      <c r="Y46" s="67"/>
      <c r="Z46" s="68">
        <v>0.0</v>
      </c>
      <c r="AA46" s="66"/>
      <c r="AB46" s="64" t="s">
        <v>95</v>
      </c>
      <c r="AC46" s="69"/>
      <c r="AD46" s="70">
        <v>1.0</v>
      </c>
      <c r="AE46" s="71">
        <v>0.0</v>
      </c>
      <c r="AF46" s="72"/>
      <c r="AG46" s="73"/>
      <c r="AH46" s="73"/>
      <c r="AI46" s="73"/>
      <c r="AJ46" s="73" t="str">
        <f>"  " &amp; TEXT(AE46,"#0.00%") &amp; " " &amp; "임시 이메일 전송" &amp; "(정창균)" &amp; " " &amp; IF(P46="","",TEXT(P46,"M/D-")) &amp; IF(Q46="","",TEXT(Q46,"M/D")) &amp; " "</f>
        <v>  0.00% 임시 이메일 전송(정창균) 11/10-11/10 </v>
      </c>
      <c r="AK46" s="73"/>
      <c r="AL46" s="73"/>
      <c r="AM46" s="73"/>
      <c r="AN46" s="73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</row>
    <row r="47" ht="12.0" customHeight="1" outlineLevel="5">
      <c r="A47" s="62"/>
      <c r="B47" s="62" t="s">
        <v>27</v>
      </c>
      <c r="C47" s="62">
        <v>6.0</v>
      </c>
      <c r="D47" s="63" t="s">
        <v>113</v>
      </c>
      <c r="E47" s="64"/>
      <c r="F47" s="64"/>
      <c r="G47" s="64"/>
      <c r="H47" s="64"/>
      <c r="I47" s="64"/>
      <c r="J47" s="64" t="s">
        <v>114</v>
      </c>
      <c r="K47" s="64"/>
      <c r="L47" s="64"/>
      <c r="M47" s="64"/>
      <c r="N47" s="64"/>
      <c r="O47" s="76">
        <f>SUM(O48:O50)</f>
        <v>24</v>
      </c>
      <c r="P47" s="75">
        <v>44146.0</v>
      </c>
      <c r="Q47" s="75">
        <v>44147.0</v>
      </c>
      <c r="R47" s="64"/>
      <c r="S47" s="66">
        <v>4.0</v>
      </c>
      <c r="T47" s="66">
        <v>4.0</v>
      </c>
      <c r="U47" s="66">
        <v>2.0</v>
      </c>
      <c r="V47" s="66">
        <v>2.0</v>
      </c>
      <c r="W47" s="65"/>
      <c r="X47" s="65"/>
      <c r="Y47" s="67">
        <v>0.0</v>
      </c>
      <c r="Z47" s="68">
        <v>0.0</v>
      </c>
      <c r="AA47" s="66"/>
      <c r="AB47" s="64" t="s">
        <v>95</v>
      </c>
      <c r="AC47" s="69"/>
      <c r="AD47" s="70">
        <v>1.0</v>
      </c>
      <c r="AE47" s="71">
        <v>0.0</v>
      </c>
      <c r="AF47" s="72"/>
      <c r="AG47" s="73"/>
      <c r="AH47" s="73"/>
      <c r="AI47" s="73"/>
      <c r="AJ47" s="73" t="str">
        <f>"   " &amp; TEXT(AE47,"#0.00%") &amp; " " &amp; "채팅" &amp; "(정창균)" &amp; " " &amp; IF(P47="","",TEXT(P47,"M/D-")) &amp; IF(Q47="","",TEXT(Q47,"M/D")) &amp; " "</f>
        <v>   0.00% 채팅(정창균) 11/11-11/12 </v>
      </c>
      <c r="AK47" s="73"/>
      <c r="AL47" s="73"/>
      <c r="AM47" s="73"/>
      <c r="AN47" s="73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</row>
    <row r="48" ht="12.0" customHeight="1" outlineLevel="6">
      <c r="A48" s="62"/>
      <c r="B48" s="62"/>
      <c r="C48" s="62">
        <v>7.0</v>
      </c>
      <c r="D48" s="63" t="s">
        <v>115</v>
      </c>
      <c r="E48" s="64"/>
      <c r="F48" s="64"/>
      <c r="G48" s="64"/>
      <c r="H48" s="64"/>
      <c r="I48" s="64"/>
      <c r="J48" s="64"/>
      <c r="K48" s="64" t="s">
        <v>116</v>
      </c>
      <c r="L48" s="64"/>
      <c r="M48" s="64"/>
      <c r="N48" s="64"/>
      <c r="O48" s="64">
        <v>4.0</v>
      </c>
      <c r="P48" s="75">
        <v>44146.0</v>
      </c>
      <c r="Q48" s="75">
        <v>44146.0</v>
      </c>
      <c r="R48" s="64"/>
      <c r="S48" s="66">
        <v>1.0</v>
      </c>
      <c r="T48" s="66">
        <v>1.0</v>
      </c>
      <c r="U48" s="66">
        <v>1.0</v>
      </c>
      <c r="V48" s="66">
        <v>1.0</v>
      </c>
      <c r="W48" s="65"/>
      <c r="X48" s="65"/>
      <c r="Y48" s="67"/>
      <c r="Z48" s="68">
        <v>0.0</v>
      </c>
      <c r="AA48" s="66"/>
      <c r="AB48" s="64" t="s">
        <v>95</v>
      </c>
      <c r="AC48" s="69"/>
      <c r="AD48" s="70">
        <v>1.0</v>
      </c>
      <c r="AE48" s="71">
        <v>0.0</v>
      </c>
      <c r="AF48" s="72"/>
      <c r="AG48" s="73"/>
      <c r="AH48" s="73"/>
      <c r="AI48" s="73"/>
      <c r="AJ48" s="73" t="str">
        <f>"   " &amp; TEXT(AE48,"#0.00%") &amp; " " &amp; "채팅방 목록 페이지" &amp; "(정창균)" &amp; " " &amp; IF(P48="","",TEXT(P48,"M/D-")) &amp; IF(Q48="","",TEXT(Q48,"M/D")) &amp; " "</f>
        <v>   0.00% 채팅방 목록 페이지(정창균) 11/11-11/11 </v>
      </c>
      <c r="AK48" s="73"/>
      <c r="AL48" s="73"/>
      <c r="AM48" s="73"/>
      <c r="AN48" s="73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</row>
    <row r="49" ht="12.0" customHeight="1" outlineLevel="6">
      <c r="A49" s="62"/>
      <c r="B49" s="62"/>
      <c r="C49" s="62">
        <v>7.0</v>
      </c>
      <c r="D49" s="63" t="s">
        <v>117</v>
      </c>
      <c r="E49" s="64"/>
      <c r="F49" s="64"/>
      <c r="G49" s="64"/>
      <c r="H49" s="64"/>
      <c r="I49" s="64"/>
      <c r="J49" s="64"/>
      <c r="K49" s="64" t="s">
        <v>118</v>
      </c>
      <c r="L49" s="64"/>
      <c r="M49" s="64"/>
      <c r="N49" s="64"/>
      <c r="O49" s="64">
        <v>4.0</v>
      </c>
      <c r="P49" s="75">
        <v>44146.0</v>
      </c>
      <c r="Q49" s="75">
        <v>44146.0</v>
      </c>
      <c r="R49" s="64"/>
      <c r="S49" s="66">
        <v>1.0</v>
      </c>
      <c r="T49" s="66">
        <v>1.0</v>
      </c>
      <c r="U49" s="66">
        <v>1.0</v>
      </c>
      <c r="V49" s="66">
        <v>1.0</v>
      </c>
      <c r="W49" s="65"/>
      <c r="X49" s="65"/>
      <c r="Y49" s="67"/>
      <c r="Z49" s="68">
        <v>0.0</v>
      </c>
      <c r="AA49" s="66"/>
      <c r="AB49" s="64" t="s">
        <v>95</v>
      </c>
      <c r="AC49" s="69"/>
      <c r="AD49" s="70">
        <v>1.0</v>
      </c>
      <c r="AE49" s="71">
        <v>0.0</v>
      </c>
      <c r="AF49" s="72"/>
      <c r="AG49" s="73"/>
      <c r="AH49" s="73"/>
      <c r="AI49" s="73"/>
      <c r="AJ49" s="73" t="str">
        <f>"   " &amp; TEXT(AE49,"#0.00%") &amp; " " &amp; "채팅창 페이지" &amp; "(정창균)" &amp; " " &amp; IF(P49="","",TEXT(P49,"M/D-")) &amp; IF(Q49="","",TEXT(Q49,"M/D")) &amp; " "</f>
        <v>   0.00% 채팅창 페이지(정창균) 11/11-11/11 </v>
      </c>
      <c r="AK49" s="73"/>
      <c r="AL49" s="73"/>
      <c r="AM49" s="73"/>
      <c r="AN49" s="73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</row>
    <row r="50" ht="12.0" customHeight="1" outlineLevel="6">
      <c r="A50" s="62"/>
      <c r="B50" s="62"/>
      <c r="C50" s="62">
        <v>7.0</v>
      </c>
      <c r="D50" s="63" t="s">
        <v>119</v>
      </c>
      <c r="E50" s="64"/>
      <c r="F50" s="64"/>
      <c r="G50" s="64"/>
      <c r="H50" s="64"/>
      <c r="I50" s="64"/>
      <c r="J50" s="64"/>
      <c r="K50" s="64" t="s">
        <v>120</v>
      </c>
      <c r="L50" s="64"/>
      <c r="M50" s="64"/>
      <c r="N50" s="64"/>
      <c r="O50" s="64">
        <v>16.0</v>
      </c>
      <c r="P50" s="75">
        <v>44146.0</v>
      </c>
      <c r="Q50" s="75">
        <v>44147.0</v>
      </c>
      <c r="R50" s="64"/>
      <c r="S50" s="66">
        <v>2.0</v>
      </c>
      <c r="T50" s="66">
        <v>2.0</v>
      </c>
      <c r="U50" s="66">
        <v>2.0</v>
      </c>
      <c r="V50" s="66">
        <v>2.0</v>
      </c>
      <c r="W50" s="65"/>
      <c r="X50" s="65"/>
      <c r="Y50" s="67"/>
      <c r="Z50" s="68">
        <v>0.0</v>
      </c>
      <c r="AA50" s="66"/>
      <c r="AB50" s="64" t="s">
        <v>95</v>
      </c>
      <c r="AC50" s="69"/>
      <c r="AD50" s="70">
        <v>1.0</v>
      </c>
      <c r="AE50" s="71">
        <v>0.0</v>
      </c>
      <c r="AF50" s="72"/>
      <c r="AG50" s="73"/>
      <c r="AH50" s="73"/>
      <c r="AI50" s="73"/>
      <c r="AJ50" s="73" t="str">
        <f>"   " &amp; TEXT(AE50,"#0.00%") &amp; " " &amp; "채팅 송신/수신" &amp; "(정창균)" &amp; " " &amp; IF(P50="","",TEXT(P50,"M/D-")) &amp; IF(Q50="","",TEXT(Q50,"M/D")) &amp; " "</f>
        <v>   0.00% 채팅 송신/수신(정창균) 11/11-11/12 </v>
      </c>
      <c r="AK50" s="73"/>
      <c r="AL50" s="73"/>
      <c r="AM50" s="73"/>
      <c r="AN50" s="73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</row>
    <row r="51" ht="12.0" customHeight="1" outlineLevel="5">
      <c r="A51" s="62"/>
      <c r="B51" s="62" t="s">
        <v>27</v>
      </c>
      <c r="C51" s="62">
        <v>6.0</v>
      </c>
      <c r="D51" s="63" t="s">
        <v>121</v>
      </c>
      <c r="E51" s="64"/>
      <c r="F51" s="64"/>
      <c r="G51" s="64"/>
      <c r="H51" s="64"/>
      <c r="I51" s="64"/>
      <c r="J51" s="64" t="s">
        <v>122</v>
      </c>
      <c r="K51" s="64"/>
      <c r="L51" s="64"/>
      <c r="M51" s="64"/>
      <c r="N51" s="64"/>
      <c r="O51" s="76">
        <f>SUM(O52:O54)</f>
        <v>12</v>
      </c>
      <c r="P51" s="65">
        <v>44147.0</v>
      </c>
      <c r="Q51" s="65">
        <v>44148.0</v>
      </c>
      <c r="R51" s="64"/>
      <c r="S51" s="66">
        <v>6.0</v>
      </c>
      <c r="T51" s="66">
        <v>6.0</v>
      </c>
      <c r="U51" s="66">
        <v>2.0</v>
      </c>
      <c r="V51" s="66">
        <v>2.0</v>
      </c>
      <c r="W51" s="65"/>
      <c r="X51" s="65"/>
      <c r="Y51" s="67">
        <v>0.0</v>
      </c>
      <c r="Z51" s="68">
        <v>0.0</v>
      </c>
      <c r="AA51" s="66"/>
      <c r="AB51" s="64" t="s">
        <v>123</v>
      </c>
      <c r="AC51" s="69"/>
      <c r="AD51" s="70">
        <v>1.0</v>
      </c>
      <c r="AE51" s="71">
        <v>0.0</v>
      </c>
      <c r="AF51" s="72"/>
      <c r="AG51" s="73"/>
      <c r="AH51" s="73"/>
      <c r="AI51" s="73"/>
      <c r="AJ51" s="73" t="str">
        <f>"    " &amp; TEXT(AE51,"#0.00%") &amp; " " &amp; "상대프로필페이지" &amp; "(정운진)" &amp; " " &amp; IF(P51="","",TEXT(P51,"M/D-")) &amp; IF(Q51="","",TEXT(Q51,"M/D")) &amp; " "</f>
        <v>    0.00% 상대프로필페이지(정운진) 11/12-11/13 </v>
      </c>
      <c r="AK51" s="73"/>
      <c r="AL51" s="73"/>
      <c r="AM51" s="73"/>
      <c r="AN51" s="73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</row>
    <row r="52" ht="12.0" customHeight="1" outlineLevel="6">
      <c r="A52" s="62"/>
      <c r="B52" s="62"/>
      <c r="C52" s="62">
        <v>7.0</v>
      </c>
      <c r="D52" s="63" t="s">
        <v>124</v>
      </c>
      <c r="E52" s="64"/>
      <c r="F52" s="64"/>
      <c r="G52" s="64"/>
      <c r="H52" s="64"/>
      <c r="I52" s="64"/>
      <c r="J52" s="64"/>
      <c r="K52" s="64" t="s">
        <v>125</v>
      </c>
      <c r="L52" s="64"/>
      <c r="M52" s="64"/>
      <c r="N52" s="64"/>
      <c r="O52" s="64">
        <v>4.0</v>
      </c>
      <c r="P52" s="65">
        <v>44147.0</v>
      </c>
      <c r="Q52" s="65">
        <v>44148.0</v>
      </c>
      <c r="R52" s="64"/>
      <c r="S52" s="66">
        <v>2.0</v>
      </c>
      <c r="T52" s="66">
        <v>2.0</v>
      </c>
      <c r="U52" s="66">
        <v>2.0</v>
      </c>
      <c r="V52" s="66">
        <v>2.0</v>
      </c>
      <c r="W52" s="65"/>
      <c r="X52" s="65"/>
      <c r="Y52" s="67"/>
      <c r="Z52" s="68">
        <v>0.0</v>
      </c>
      <c r="AA52" s="66"/>
      <c r="AB52" s="64" t="s">
        <v>123</v>
      </c>
      <c r="AC52" s="69"/>
      <c r="AD52" s="70">
        <v>1.0</v>
      </c>
      <c r="AE52" s="71">
        <v>0.0</v>
      </c>
      <c r="AF52" s="72"/>
      <c r="AG52" s="73"/>
      <c r="AH52" s="73"/>
      <c r="AI52" s="73"/>
      <c r="AJ52" s="73" t="str">
        <f>"    " &amp; TEXT(AE52,"#0.00%") &amp; " " &amp; "페이지 만들기" &amp; "(정운진)" &amp; " " &amp; IF(P52="","",TEXT(P52,"M/D-")) &amp; IF(Q52="","",TEXT(Q52,"M/D")) &amp; " "</f>
        <v>    0.00% 페이지 만들기(정운진) 11/12-11/13 </v>
      </c>
      <c r="AK52" s="73"/>
      <c r="AL52" s="73"/>
      <c r="AM52" s="73"/>
      <c r="AN52" s="73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</row>
    <row r="53" ht="12.0" customHeight="1" outlineLevel="6">
      <c r="A53" s="62"/>
      <c r="B53" s="62"/>
      <c r="C53" s="62">
        <v>7.0</v>
      </c>
      <c r="D53" s="63" t="s">
        <v>126</v>
      </c>
      <c r="E53" s="64"/>
      <c r="F53" s="64"/>
      <c r="G53" s="64"/>
      <c r="H53" s="64"/>
      <c r="I53" s="64"/>
      <c r="J53" s="64"/>
      <c r="K53" s="64" t="s">
        <v>127</v>
      </c>
      <c r="L53" s="64"/>
      <c r="M53" s="64"/>
      <c r="N53" s="64"/>
      <c r="O53" s="64">
        <v>4.0</v>
      </c>
      <c r="P53" s="65">
        <v>44147.0</v>
      </c>
      <c r="Q53" s="65">
        <v>44148.0</v>
      </c>
      <c r="R53" s="64"/>
      <c r="S53" s="66">
        <v>2.0</v>
      </c>
      <c r="T53" s="66">
        <v>2.0</v>
      </c>
      <c r="U53" s="66">
        <v>2.0</v>
      </c>
      <c r="V53" s="66">
        <v>2.0</v>
      </c>
      <c r="W53" s="65"/>
      <c r="X53" s="65"/>
      <c r="Y53" s="67"/>
      <c r="Z53" s="68">
        <v>0.0</v>
      </c>
      <c r="AA53" s="66"/>
      <c r="AB53" s="64" t="s">
        <v>123</v>
      </c>
      <c r="AC53" s="69"/>
      <c r="AD53" s="70">
        <v>1.0</v>
      </c>
      <c r="AE53" s="71">
        <v>0.0</v>
      </c>
      <c r="AF53" s="72"/>
      <c r="AG53" s="73"/>
      <c r="AH53" s="73"/>
      <c r="AI53" s="73"/>
      <c r="AJ53" s="73" t="str">
        <f>"    " &amp; TEXT(AE53,"#0.00%") &amp; " " &amp; "신고하기" &amp; "(정운진)" &amp; " " &amp; IF(P53="","",TEXT(P53,"M/D-")) &amp; IF(Q53="","",TEXT(Q53,"M/D")) &amp; " "</f>
        <v>    0.00% 신고하기(정운진) 11/12-11/13 </v>
      </c>
      <c r="AK53" s="73"/>
      <c r="AL53" s="73"/>
      <c r="AM53" s="73"/>
      <c r="AN53" s="73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</row>
    <row r="54" ht="12.0" customHeight="1" outlineLevel="6">
      <c r="A54" s="62"/>
      <c r="B54" s="62"/>
      <c r="C54" s="62">
        <v>7.0</v>
      </c>
      <c r="D54" s="63" t="s">
        <v>128</v>
      </c>
      <c r="E54" s="64"/>
      <c r="F54" s="64"/>
      <c r="G54" s="64"/>
      <c r="H54" s="64"/>
      <c r="I54" s="64"/>
      <c r="J54" s="64"/>
      <c r="K54" s="64" t="s">
        <v>129</v>
      </c>
      <c r="L54" s="64"/>
      <c r="M54" s="64"/>
      <c r="N54" s="64"/>
      <c r="O54" s="64">
        <v>4.0</v>
      </c>
      <c r="P54" s="65">
        <v>44147.0</v>
      </c>
      <c r="Q54" s="65">
        <v>44148.0</v>
      </c>
      <c r="R54" s="64"/>
      <c r="S54" s="66">
        <v>2.0</v>
      </c>
      <c r="T54" s="66">
        <v>2.0</v>
      </c>
      <c r="U54" s="66">
        <v>2.0</v>
      </c>
      <c r="V54" s="66">
        <v>2.0</v>
      </c>
      <c r="W54" s="65"/>
      <c r="X54" s="65"/>
      <c r="Y54" s="67"/>
      <c r="Z54" s="68">
        <v>0.0</v>
      </c>
      <c r="AA54" s="66"/>
      <c r="AB54" s="64" t="s">
        <v>123</v>
      </c>
      <c r="AC54" s="69"/>
      <c r="AD54" s="70">
        <v>1.0</v>
      </c>
      <c r="AE54" s="71">
        <v>0.0</v>
      </c>
      <c r="AF54" s="72"/>
      <c r="AG54" s="73"/>
      <c r="AH54" s="73"/>
      <c r="AI54" s="73"/>
      <c r="AJ54" s="73" t="str">
        <f>"    " &amp; TEXT(AE54,"#0.00%") &amp; " " &amp; "추천하기" &amp; "(정운진)" &amp; " " &amp; IF(P54="","",TEXT(P54,"M/D-")) &amp; IF(Q54="","",TEXT(Q54,"M/D")) &amp; " "</f>
        <v>    0.00% 추천하기(정운진) 11/12-11/13 </v>
      </c>
      <c r="AK54" s="73"/>
      <c r="AL54" s="73"/>
      <c r="AM54" s="73"/>
      <c r="AN54" s="73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</row>
    <row r="55" ht="12.0" customHeight="1" outlineLevel="5">
      <c r="A55" s="62">
        <v>0.0</v>
      </c>
      <c r="B55" s="62" t="s">
        <v>27</v>
      </c>
      <c r="C55" s="62">
        <v>6.0</v>
      </c>
      <c r="D55" s="63" t="s">
        <v>130</v>
      </c>
      <c r="E55" s="64"/>
      <c r="F55" s="64"/>
      <c r="G55" s="64"/>
      <c r="H55" s="64"/>
      <c r="I55" s="64"/>
      <c r="J55" s="64" t="s">
        <v>131</v>
      </c>
      <c r="K55" s="64"/>
      <c r="L55" s="64"/>
      <c r="M55" s="64"/>
      <c r="N55" s="64"/>
      <c r="O55" s="76">
        <f>SUM(O56:O59)</f>
        <v>7</v>
      </c>
      <c r="P55" s="65">
        <v>44149.0</v>
      </c>
      <c r="Q55" s="65">
        <v>44151.0</v>
      </c>
      <c r="R55" s="64"/>
      <c r="S55" s="66">
        <v>2.0</v>
      </c>
      <c r="T55" s="66">
        <v>2.0</v>
      </c>
      <c r="U55" s="66">
        <v>1.0</v>
      </c>
      <c r="V55" s="66">
        <v>1.0</v>
      </c>
      <c r="W55" s="65"/>
      <c r="X55" s="65"/>
      <c r="Y55" s="67">
        <v>0.0</v>
      </c>
      <c r="Z55" s="68">
        <v>0.0</v>
      </c>
      <c r="AA55" s="66"/>
      <c r="AB55" s="64" t="s">
        <v>123</v>
      </c>
      <c r="AC55" s="69"/>
      <c r="AD55" s="70">
        <v>1.0</v>
      </c>
      <c r="AE55" s="71">
        <v>0.0</v>
      </c>
      <c r="AF55" s="72"/>
      <c r="AG55" s="73"/>
      <c r="AH55" s="73"/>
      <c r="AI55" s="73"/>
      <c r="AJ55" s="73" t="str">
        <f>"      " &amp; TEXT(AE55,"#0.00%") &amp; " " &amp; "마이페이지" &amp; "(정운진)" &amp; " " &amp; IF(P55="","",TEXT(P55,"M/D-")) &amp; IF(Q55="","",TEXT(Q55,"M/D")) &amp; " "</f>
        <v>      0.00% 마이페이지(정운진) 11/14-11/16 </v>
      </c>
      <c r="AK55" s="73"/>
      <c r="AL55" s="73"/>
      <c r="AM55" s="73"/>
      <c r="AN55" s="73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</row>
    <row r="56" ht="12.0" customHeight="1" outlineLevel="6">
      <c r="A56" s="62"/>
      <c r="B56" s="62"/>
      <c r="C56" s="62">
        <v>7.0</v>
      </c>
      <c r="D56" s="63" t="s">
        <v>132</v>
      </c>
      <c r="E56" s="64"/>
      <c r="F56" s="64"/>
      <c r="G56" s="64"/>
      <c r="H56" s="64"/>
      <c r="I56" s="64"/>
      <c r="J56" s="64"/>
      <c r="K56" s="64" t="s">
        <v>133</v>
      </c>
      <c r="L56" s="64"/>
      <c r="M56" s="64"/>
      <c r="N56" s="64"/>
      <c r="O56" s="64">
        <v>1.0</v>
      </c>
      <c r="P56" s="65">
        <v>44149.0</v>
      </c>
      <c r="Q56" s="65">
        <v>44149.0</v>
      </c>
      <c r="R56" s="64"/>
      <c r="S56" s="66">
        <v>0.0</v>
      </c>
      <c r="T56" s="66">
        <v>0.0</v>
      </c>
      <c r="U56" s="66">
        <v>0.0</v>
      </c>
      <c r="V56" s="66">
        <v>0.0</v>
      </c>
      <c r="W56" s="65"/>
      <c r="X56" s="65"/>
      <c r="Y56" s="67"/>
      <c r="Z56" s="68">
        <v>0.0</v>
      </c>
      <c r="AA56" s="66"/>
      <c r="AB56" s="64" t="s">
        <v>123</v>
      </c>
      <c r="AC56" s="69"/>
      <c r="AD56" s="70">
        <v>0.0</v>
      </c>
      <c r="AE56" s="71">
        <v>0.0</v>
      </c>
      <c r="AF56" s="72"/>
      <c r="AG56" s="73"/>
      <c r="AH56" s="73"/>
      <c r="AI56" s="73"/>
      <c r="AJ56" s="73" t="str">
        <f>"      " &amp; TEXT(AE56,"#0.00%") &amp; " " &amp; "회원정보 수정" &amp; "(정운진)" &amp; " " &amp; IF(P56="","",TEXT(P56,"M/D-")) &amp; IF(Q56="","",TEXT(Q56,"M/D")) &amp; " "</f>
        <v>      0.00% 회원정보 수정(정운진) 11/14-11/14 </v>
      </c>
      <c r="AK56" s="73"/>
      <c r="AL56" s="73"/>
      <c r="AM56" s="73"/>
      <c r="AN56" s="73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</row>
    <row r="57" ht="12.0" customHeight="1" outlineLevel="6">
      <c r="A57" s="62"/>
      <c r="B57" s="62"/>
      <c r="C57" s="62">
        <v>7.0</v>
      </c>
      <c r="D57" s="63" t="s">
        <v>134</v>
      </c>
      <c r="E57" s="64"/>
      <c r="F57" s="64"/>
      <c r="G57" s="64"/>
      <c r="H57" s="64"/>
      <c r="I57" s="64"/>
      <c r="J57" s="64"/>
      <c r="K57" s="64" t="s">
        <v>135</v>
      </c>
      <c r="L57" s="64"/>
      <c r="M57" s="64"/>
      <c r="N57" s="64"/>
      <c r="O57" s="64">
        <v>4.0</v>
      </c>
      <c r="P57" s="65">
        <v>44149.0</v>
      </c>
      <c r="Q57" s="65">
        <v>44149.0</v>
      </c>
      <c r="R57" s="64"/>
      <c r="S57" s="66">
        <v>0.0</v>
      </c>
      <c r="T57" s="66">
        <v>0.0</v>
      </c>
      <c r="U57" s="66">
        <v>0.0</v>
      </c>
      <c r="V57" s="66">
        <v>0.0</v>
      </c>
      <c r="W57" s="65"/>
      <c r="X57" s="65"/>
      <c r="Y57" s="67"/>
      <c r="Z57" s="68">
        <v>0.0</v>
      </c>
      <c r="AA57" s="66"/>
      <c r="AB57" s="64" t="s">
        <v>123</v>
      </c>
      <c r="AC57" s="69"/>
      <c r="AD57" s="70">
        <v>0.0</v>
      </c>
      <c r="AE57" s="71">
        <v>0.0</v>
      </c>
      <c r="AF57" s="72"/>
      <c r="AG57" s="73"/>
      <c r="AH57" s="73"/>
      <c r="AI57" s="73"/>
      <c r="AJ57" s="73" t="str">
        <f>"      " &amp; TEXT(AE57,"#0.00%") &amp; " " &amp; "관심목록" &amp; "(정운진)" &amp; " " &amp; IF(P57="","",TEXT(P57,"M/D-")) &amp; IF(Q57="","",TEXT(Q57,"M/D")) &amp; " "</f>
        <v>      0.00% 관심목록(정운진) 11/14-11/14 </v>
      </c>
      <c r="AK57" s="73"/>
      <c r="AL57" s="73"/>
      <c r="AM57" s="73"/>
      <c r="AN57" s="73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</row>
    <row r="58" ht="12.0" customHeight="1" outlineLevel="6">
      <c r="A58" s="62"/>
      <c r="B58" s="62"/>
      <c r="C58" s="62">
        <v>7.0</v>
      </c>
      <c r="D58" s="63" t="s">
        <v>136</v>
      </c>
      <c r="E58" s="64"/>
      <c r="F58" s="64"/>
      <c r="G58" s="64"/>
      <c r="H58" s="64"/>
      <c r="I58" s="64"/>
      <c r="J58" s="64"/>
      <c r="K58" s="64" t="s">
        <v>137</v>
      </c>
      <c r="L58" s="64"/>
      <c r="M58" s="64"/>
      <c r="N58" s="64"/>
      <c r="O58" s="64">
        <v>1.0</v>
      </c>
      <c r="P58" s="65">
        <v>44151.0</v>
      </c>
      <c r="Q58" s="65">
        <v>44151.0</v>
      </c>
      <c r="R58" s="64"/>
      <c r="S58" s="66">
        <v>1.0</v>
      </c>
      <c r="T58" s="66">
        <v>1.0</v>
      </c>
      <c r="U58" s="66">
        <v>1.0</v>
      </c>
      <c r="V58" s="66">
        <v>1.0</v>
      </c>
      <c r="W58" s="65"/>
      <c r="X58" s="65"/>
      <c r="Y58" s="67"/>
      <c r="Z58" s="68">
        <v>0.0</v>
      </c>
      <c r="AA58" s="66"/>
      <c r="AB58" s="64" t="s">
        <v>123</v>
      </c>
      <c r="AC58" s="69"/>
      <c r="AD58" s="70">
        <v>1.0</v>
      </c>
      <c r="AE58" s="71">
        <v>0.0</v>
      </c>
      <c r="AF58" s="72"/>
      <c r="AG58" s="73"/>
      <c r="AH58" s="73"/>
      <c r="AI58" s="73"/>
      <c r="AJ58" s="73"/>
      <c r="AK58" s="73" t="str">
        <f>" " &amp; TEXT(AE58,"#0.00%") &amp; " " &amp; "탈퇴기능" &amp; "(정운진)" &amp; " " &amp; IF(P58="","",TEXT(P58,"M/D-")) &amp; IF(Q58="","",TEXT(Q58,"M/D")) &amp; " "</f>
        <v> 0.00% 탈퇴기능(정운진) 11/16-11/16 </v>
      </c>
      <c r="AL58" s="73"/>
      <c r="AM58" s="73"/>
      <c r="AN58" s="73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</row>
    <row r="59" ht="12.0" customHeight="1" outlineLevel="6">
      <c r="A59" s="62"/>
      <c r="B59" s="62"/>
      <c r="C59" s="62">
        <v>7.0</v>
      </c>
      <c r="D59" s="63" t="s">
        <v>138</v>
      </c>
      <c r="E59" s="64"/>
      <c r="F59" s="64"/>
      <c r="G59" s="64"/>
      <c r="H59" s="64"/>
      <c r="I59" s="64"/>
      <c r="J59" s="64"/>
      <c r="K59" s="64" t="s">
        <v>139</v>
      </c>
      <c r="L59" s="64"/>
      <c r="M59" s="64"/>
      <c r="N59" s="64"/>
      <c r="O59" s="64">
        <v>1.0</v>
      </c>
      <c r="P59" s="65">
        <v>44151.0</v>
      </c>
      <c r="Q59" s="65">
        <v>44151.0</v>
      </c>
      <c r="R59" s="64"/>
      <c r="S59" s="66">
        <v>1.0</v>
      </c>
      <c r="T59" s="66">
        <v>1.0</v>
      </c>
      <c r="U59" s="66">
        <v>1.0</v>
      </c>
      <c r="V59" s="66">
        <v>1.0</v>
      </c>
      <c r="W59" s="65"/>
      <c r="X59" s="65"/>
      <c r="Y59" s="67"/>
      <c r="Z59" s="68">
        <v>0.0</v>
      </c>
      <c r="AA59" s="66"/>
      <c r="AB59" s="64" t="s">
        <v>123</v>
      </c>
      <c r="AC59" s="69"/>
      <c r="AD59" s="70">
        <v>1.0</v>
      </c>
      <c r="AE59" s="71">
        <v>0.0</v>
      </c>
      <c r="AF59" s="72"/>
      <c r="AG59" s="73"/>
      <c r="AH59" s="73"/>
      <c r="AI59" s="73"/>
      <c r="AJ59" s="73"/>
      <c r="AK59" s="73" t="str">
        <f>" " &amp; TEXT(AE59,"#0.00%") &amp; " " &amp; "탈퇴 이메일 전송" &amp; "(정운진)" &amp; " " &amp; IF(P59="","",TEXT(P59,"M/D-")) &amp; IF(Q59="","",TEXT(Q59,"M/D")) &amp; " "</f>
        <v> 0.00% 탈퇴 이메일 전송(정운진) 11/16-11/16 </v>
      </c>
      <c r="AL59" s="73"/>
      <c r="AM59" s="73"/>
      <c r="AN59" s="73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</row>
    <row r="60" ht="12.0" customHeight="1" outlineLevel="5">
      <c r="A60" s="62"/>
      <c r="B60" s="62" t="s">
        <v>27</v>
      </c>
      <c r="C60" s="62">
        <v>6.0</v>
      </c>
      <c r="D60" s="63" t="s">
        <v>140</v>
      </c>
      <c r="E60" s="64"/>
      <c r="F60" s="64"/>
      <c r="G60" s="64"/>
      <c r="H60" s="64"/>
      <c r="I60" s="64"/>
      <c r="J60" s="64" t="s">
        <v>141</v>
      </c>
      <c r="K60" s="64"/>
      <c r="L60" s="64"/>
      <c r="M60" s="64"/>
      <c r="N60" s="64"/>
      <c r="O60" s="76">
        <f>SUM(O61:O62)</f>
        <v>6</v>
      </c>
      <c r="P60" s="65">
        <v>44150.0</v>
      </c>
      <c r="Q60" s="65">
        <v>44150.0</v>
      </c>
      <c r="R60" s="64"/>
      <c r="S60" s="66">
        <v>0.0</v>
      </c>
      <c r="T60" s="66">
        <v>0.0</v>
      </c>
      <c r="U60" s="66">
        <v>0.0</v>
      </c>
      <c r="V60" s="66">
        <v>0.0</v>
      </c>
      <c r="W60" s="65"/>
      <c r="X60" s="65"/>
      <c r="Y60" s="67">
        <v>0.0</v>
      </c>
      <c r="Z60" s="68">
        <v>0.0</v>
      </c>
      <c r="AA60" s="66"/>
      <c r="AB60" s="64" t="s">
        <v>123</v>
      </c>
      <c r="AC60" s="69"/>
      <c r="AD60" s="70">
        <v>0.0</v>
      </c>
      <c r="AE60" s="71">
        <v>0.0</v>
      </c>
      <c r="AF60" s="72"/>
      <c r="AG60" s="73"/>
      <c r="AH60" s="73"/>
      <c r="AI60" s="73"/>
      <c r="AJ60" s="73"/>
      <c r="AK60" s="73" t="str">
        <f>"" &amp; TEXT(AE60,"#0.00%") &amp; " " &amp; "거래내역 페이지" &amp; "(정운진)" &amp; " " &amp; IF(P60="","",TEXT(P60,"M/D-")) &amp; IF(Q60="","",TEXT(Q60,"M/D")) &amp; " "</f>
        <v>0.00% 거래내역 페이지(정운진) 11/15-11/15 </v>
      </c>
      <c r="AL60" s="73"/>
      <c r="AM60" s="73"/>
      <c r="AN60" s="73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</row>
    <row r="61" ht="12.0" customHeight="1" outlineLevel="6">
      <c r="A61" s="62"/>
      <c r="B61" s="62"/>
      <c r="C61" s="62">
        <v>7.0</v>
      </c>
      <c r="D61" s="63" t="s">
        <v>142</v>
      </c>
      <c r="E61" s="64"/>
      <c r="F61" s="64"/>
      <c r="G61" s="64"/>
      <c r="H61" s="64"/>
      <c r="I61" s="64"/>
      <c r="J61" s="64"/>
      <c r="K61" s="64" t="s">
        <v>143</v>
      </c>
      <c r="L61" s="64"/>
      <c r="M61" s="64"/>
      <c r="N61" s="64"/>
      <c r="O61" s="64">
        <v>4.0</v>
      </c>
      <c r="P61" s="65">
        <v>44150.0</v>
      </c>
      <c r="Q61" s="65">
        <v>44150.0</v>
      </c>
      <c r="R61" s="64"/>
      <c r="S61" s="66">
        <v>0.0</v>
      </c>
      <c r="T61" s="66">
        <v>0.0</v>
      </c>
      <c r="U61" s="66">
        <v>0.0</v>
      </c>
      <c r="V61" s="66">
        <v>0.0</v>
      </c>
      <c r="W61" s="65"/>
      <c r="X61" s="65"/>
      <c r="Y61" s="67"/>
      <c r="Z61" s="68">
        <v>0.0</v>
      </c>
      <c r="AA61" s="66"/>
      <c r="AB61" s="64" t="s">
        <v>123</v>
      </c>
      <c r="AC61" s="69"/>
      <c r="AD61" s="70">
        <v>0.0</v>
      </c>
      <c r="AE61" s="71">
        <v>0.0</v>
      </c>
      <c r="AF61" s="72"/>
      <c r="AG61" s="73"/>
      <c r="AH61" s="73"/>
      <c r="AI61" s="73"/>
      <c r="AJ61" s="73"/>
      <c r="AK61" s="73" t="str">
        <f>"" &amp; TEXT(AE61,"#0.00%") &amp; " " &amp; "내역 조회" &amp; "(정운진)" &amp; " " &amp; IF(P61="","",TEXT(P61,"M/D-")) &amp; IF(Q61="","",TEXT(Q61,"M/D")) &amp; " "</f>
        <v>0.00% 내역 조회(정운진) 11/15-11/15 </v>
      </c>
      <c r="AL61" s="73"/>
      <c r="AM61" s="73"/>
      <c r="AN61" s="73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</row>
    <row r="62" ht="12.0" customHeight="1" outlineLevel="6">
      <c r="A62" s="62"/>
      <c r="B62" s="62"/>
      <c r="C62" s="62">
        <v>7.0</v>
      </c>
      <c r="D62" s="63" t="s">
        <v>144</v>
      </c>
      <c r="E62" s="64"/>
      <c r="F62" s="64"/>
      <c r="G62" s="64"/>
      <c r="H62" s="64"/>
      <c r="I62" s="64"/>
      <c r="J62" s="64"/>
      <c r="K62" s="64" t="s">
        <v>145</v>
      </c>
      <c r="L62" s="64"/>
      <c r="M62" s="64"/>
      <c r="N62" s="64"/>
      <c r="O62" s="64">
        <v>2.0</v>
      </c>
      <c r="P62" s="65">
        <v>44150.0</v>
      </c>
      <c r="Q62" s="65">
        <v>44150.0</v>
      </c>
      <c r="R62" s="64"/>
      <c r="S62" s="66">
        <v>0.0</v>
      </c>
      <c r="T62" s="66">
        <v>0.0</v>
      </c>
      <c r="U62" s="66">
        <v>0.0</v>
      </c>
      <c r="V62" s="66">
        <v>0.0</v>
      </c>
      <c r="W62" s="65"/>
      <c r="X62" s="65"/>
      <c r="Y62" s="67"/>
      <c r="Z62" s="68">
        <v>0.0</v>
      </c>
      <c r="AA62" s="66"/>
      <c r="AB62" s="64" t="s">
        <v>123</v>
      </c>
      <c r="AC62" s="69"/>
      <c r="AD62" s="70">
        <v>0.0</v>
      </c>
      <c r="AE62" s="71">
        <v>0.0</v>
      </c>
      <c r="AF62" s="72"/>
      <c r="AG62" s="73"/>
      <c r="AH62" s="73"/>
      <c r="AI62" s="73"/>
      <c r="AJ62" s="73"/>
      <c r="AK62" s="73" t="str">
        <f>"" &amp; TEXT(AE62,"#0.00%") &amp; " " &amp; "판매완료 기능" &amp; "(정운진)" &amp; " " &amp; IF(P62="","",TEXT(P62,"M/D-")) &amp; IF(Q62="","",TEXT(Q62,"M/D")) &amp; " "</f>
        <v>0.00% 판매완료 기능(정운진) 11/15-11/15 </v>
      </c>
      <c r="AL62" s="73"/>
      <c r="AM62" s="73"/>
      <c r="AN62" s="73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</row>
    <row r="63" ht="12.0" customHeight="1" outlineLevel="5">
      <c r="A63" s="62"/>
      <c r="B63" s="62" t="s">
        <v>27</v>
      </c>
      <c r="C63" s="62">
        <v>6.0</v>
      </c>
      <c r="D63" s="63" t="s">
        <v>146</v>
      </c>
      <c r="E63" s="64"/>
      <c r="F63" s="64"/>
      <c r="G63" s="64"/>
      <c r="H63" s="64"/>
      <c r="I63" s="64"/>
      <c r="J63" s="64" t="s">
        <v>147</v>
      </c>
      <c r="K63" s="64"/>
      <c r="L63" s="64"/>
      <c r="M63" s="64"/>
      <c r="N63" s="64"/>
      <c r="O63" s="76">
        <f>SUM(O64:O65)</f>
        <v>6</v>
      </c>
      <c r="P63" s="65">
        <v>44151.0</v>
      </c>
      <c r="Q63" s="65">
        <v>44151.0</v>
      </c>
      <c r="R63" s="64"/>
      <c r="S63" s="66">
        <v>2.0</v>
      </c>
      <c r="T63" s="66">
        <v>2.0</v>
      </c>
      <c r="U63" s="66">
        <v>1.0</v>
      </c>
      <c r="V63" s="66">
        <v>1.0</v>
      </c>
      <c r="W63" s="65"/>
      <c r="X63" s="65"/>
      <c r="Y63" s="67">
        <v>0.0</v>
      </c>
      <c r="Z63" s="68">
        <v>0.0</v>
      </c>
      <c r="AA63" s="66"/>
      <c r="AB63" s="64" t="s">
        <v>123</v>
      </c>
      <c r="AC63" s="69"/>
      <c r="AD63" s="70">
        <v>1.0</v>
      </c>
      <c r="AE63" s="71">
        <v>0.0</v>
      </c>
      <c r="AF63" s="72"/>
      <c r="AG63" s="73"/>
      <c r="AH63" s="73"/>
      <c r="AI63" s="73"/>
      <c r="AJ63" s="73"/>
      <c r="AK63" s="73" t="str">
        <f>" " &amp; TEXT(AE63,"#0.00%") &amp; " " &amp; "키워드 목록" &amp; "(정운진)" &amp; " " &amp; IF(P63="","",TEXT(P63,"M/D-")) &amp; IF(Q63="","",TEXT(Q63,"M/D")) &amp; " "</f>
        <v> 0.00% 키워드 목록(정운진) 11/16-11/16 </v>
      </c>
      <c r="AL63" s="73"/>
      <c r="AM63" s="73"/>
      <c r="AN63" s="73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</row>
    <row r="64" ht="12.0" customHeight="1" outlineLevel="6">
      <c r="A64" s="62"/>
      <c r="B64" s="62"/>
      <c r="C64" s="62">
        <v>7.0</v>
      </c>
      <c r="D64" s="63" t="s">
        <v>148</v>
      </c>
      <c r="E64" s="64"/>
      <c r="F64" s="64"/>
      <c r="G64" s="64"/>
      <c r="H64" s="64"/>
      <c r="I64" s="64"/>
      <c r="J64" s="64"/>
      <c r="K64" s="64" t="s">
        <v>149</v>
      </c>
      <c r="L64" s="64"/>
      <c r="M64" s="64"/>
      <c r="N64" s="64"/>
      <c r="O64" s="64">
        <v>4.0</v>
      </c>
      <c r="P64" s="65">
        <v>44151.0</v>
      </c>
      <c r="Q64" s="65">
        <v>44151.0</v>
      </c>
      <c r="R64" s="64"/>
      <c r="S64" s="66">
        <v>1.0</v>
      </c>
      <c r="T64" s="66">
        <v>1.0</v>
      </c>
      <c r="U64" s="66">
        <v>1.0</v>
      </c>
      <c r="V64" s="66">
        <v>1.0</v>
      </c>
      <c r="W64" s="65"/>
      <c r="X64" s="65"/>
      <c r="Y64" s="67"/>
      <c r="Z64" s="68">
        <v>0.0</v>
      </c>
      <c r="AA64" s="66"/>
      <c r="AB64" s="64" t="s">
        <v>123</v>
      </c>
      <c r="AC64" s="69"/>
      <c r="AD64" s="70">
        <v>1.0</v>
      </c>
      <c r="AE64" s="71">
        <v>0.0</v>
      </c>
      <c r="AF64" s="72"/>
      <c r="AG64" s="73"/>
      <c r="AH64" s="73"/>
      <c r="AI64" s="73"/>
      <c r="AJ64" s="73"/>
      <c r="AK64" s="73" t="str">
        <f>" " &amp; TEXT(AE64,"#0.00%") &amp; " " &amp; "키워드 페이지" &amp; "(정운진)" &amp; " " &amp; IF(P64="","",TEXT(P64,"M/D-")) &amp; IF(Q64="","",TEXT(Q64,"M/D")) &amp; " "</f>
        <v> 0.00% 키워드 페이지(정운진) 11/16-11/16 </v>
      </c>
      <c r="AL64" s="73"/>
      <c r="AM64" s="73"/>
      <c r="AN64" s="73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</row>
    <row r="65" ht="12.0" customHeight="1" outlineLevel="6">
      <c r="A65" s="62"/>
      <c r="B65" s="62"/>
      <c r="C65" s="62">
        <v>7.0</v>
      </c>
      <c r="D65" s="63" t="s">
        <v>150</v>
      </c>
      <c r="E65" s="64"/>
      <c r="F65" s="64"/>
      <c r="G65" s="64"/>
      <c r="H65" s="64"/>
      <c r="I65" s="64"/>
      <c r="J65" s="64"/>
      <c r="K65" s="64" t="s">
        <v>151</v>
      </c>
      <c r="L65" s="64"/>
      <c r="M65" s="64"/>
      <c r="N65" s="64"/>
      <c r="O65" s="64">
        <v>2.0</v>
      </c>
      <c r="P65" s="65">
        <v>44151.0</v>
      </c>
      <c r="Q65" s="65">
        <v>44151.0</v>
      </c>
      <c r="R65" s="64"/>
      <c r="S65" s="66">
        <v>1.0</v>
      </c>
      <c r="T65" s="66">
        <v>1.0</v>
      </c>
      <c r="U65" s="66">
        <v>1.0</v>
      </c>
      <c r="V65" s="66">
        <v>1.0</v>
      </c>
      <c r="W65" s="65"/>
      <c r="X65" s="65"/>
      <c r="Y65" s="67"/>
      <c r="Z65" s="68">
        <v>0.0</v>
      </c>
      <c r="AA65" s="66"/>
      <c r="AB65" s="64" t="s">
        <v>123</v>
      </c>
      <c r="AC65" s="69"/>
      <c r="AD65" s="70">
        <v>1.0</v>
      </c>
      <c r="AE65" s="71">
        <v>0.0</v>
      </c>
      <c r="AF65" s="72"/>
      <c r="AG65" s="73"/>
      <c r="AH65" s="73"/>
      <c r="AI65" s="73"/>
      <c r="AJ65" s="73"/>
      <c r="AK65" s="73" t="str">
        <f>" " &amp; TEXT(AE65,"#0.00%") &amp; " " &amp; "키워드 생성/삭제" &amp; "(정운진)" &amp; " " &amp; IF(P65="","",TEXT(P65,"M/D-")) &amp; IF(Q65="","",TEXT(Q65,"M/D")) &amp; " "</f>
        <v> 0.00% 키워드 생성/삭제(정운진) 11/16-11/16 </v>
      </c>
      <c r="AL65" s="73"/>
      <c r="AM65" s="73"/>
      <c r="AN65" s="73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</row>
    <row r="66" ht="12.0" customHeight="1" outlineLevel="4">
      <c r="A66" s="62"/>
      <c r="B66" s="62" t="s">
        <v>27</v>
      </c>
      <c r="C66" s="62">
        <v>5.0</v>
      </c>
      <c r="D66" s="77" t="s">
        <v>152</v>
      </c>
      <c r="E66" s="78"/>
      <c r="F66" s="78"/>
      <c r="G66" s="78"/>
      <c r="H66" s="78"/>
      <c r="I66" s="78" t="s">
        <v>153</v>
      </c>
      <c r="J66" s="78"/>
      <c r="K66" s="78"/>
      <c r="L66" s="78"/>
      <c r="M66" s="78"/>
      <c r="N66" s="78"/>
      <c r="O66" s="78">
        <f>SUM(O67,O70,O77)</f>
        <v>66</v>
      </c>
      <c r="P66" s="79">
        <v>44148.0</v>
      </c>
      <c r="Q66" s="79">
        <v>44154.0</v>
      </c>
      <c r="R66" s="78"/>
      <c r="S66" s="80">
        <v>22.0</v>
      </c>
      <c r="T66" s="80">
        <v>22.0</v>
      </c>
      <c r="U66" s="80">
        <v>5.0</v>
      </c>
      <c r="V66" s="80">
        <v>5.0</v>
      </c>
      <c r="W66" s="79"/>
      <c r="X66" s="79"/>
      <c r="Y66" s="81">
        <v>0.0</v>
      </c>
      <c r="Z66" s="82">
        <v>0.0</v>
      </c>
      <c r="AA66" s="80"/>
      <c r="AB66" s="78" t="s">
        <v>154</v>
      </c>
      <c r="AC66" s="83"/>
      <c r="AD66" s="84">
        <v>1.0</v>
      </c>
      <c r="AE66" s="71">
        <v>0.0</v>
      </c>
      <c r="AF66" s="72"/>
      <c r="AG66" s="73"/>
      <c r="AH66" s="73"/>
      <c r="AI66" s="73"/>
      <c r="AJ66" s="73" t="str">
        <f>"     " &amp; TEXT(AE66,"#0.00%") &amp; " " &amp; "글게시판" &amp; "(강대영, 금지운)" &amp; " " &amp; IF(P66="","",TEXT(P66,"M/D-")) &amp; IF(Q66="","",TEXT(Q66,"M/D")) &amp; " "</f>
        <v>     0.00% 글게시판(강대영, 금지운) 11/13-11/19 </v>
      </c>
      <c r="AK66" s="73"/>
      <c r="AL66" s="73"/>
      <c r="AM66" s="73"/>
      <c r="AN66" s="73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</row>
    <row r="67" ht="12.0" customHeight="1" outlineLevel="5">
      <c r="A67" s="62"/>
      <c r="B67" s="62" t="s">
        <v>27</v>
      </c>
      <c r="C67" s="62">
        <v>6.0</v>
      </c>
      <c r="D67" s="85" t="s">
        <v>155</v>
      </c>
      <c r="E67" s="76"/>
      <c r="F67" s="76"/>
      <c r="G67" s="76"/>
      <c r="H67" s="76"/>
      <c r="I67" s="76"/>
      <c r="J67" s="76" t="s">
        <v>156</v>
      </c>
      <c r="K67" s="76"/>
      <c r="L67" s="76"/>
      <c r="M67" s="76"/>
      <c r="N67" s="76"/>
      <c r="O67" s="76">
        <f>SUM(O68:O69)</f>
        <v>8</v>
      </c>
      <c r="P67" s="75">
        <v>44148.0</v>
      </c>
      <c r="Q67" s="75">
        <v>44148.0</v>
      </c>
      <c r="R67" s="76"/>
      <c r="S67" s="86">
        <v>4.0</v>
      </c>
      <c r="T67" s="86">
        <v>4.0</v>
      </c>
      <c r="U67" s="86">
        <v>1.0</v>
      </c>
      <c r="V67" s="86">
        <v>1.0</v>
      </c>
      <c r="W67" s="75"/>
      <c r="X67" s="75"/>
      <c r="Y67" s="87">
        <v>0.0</v>
      </c>
      <c r="Z67" s="88">
        <v>0.0</v>
      </c>
      <c r="AA67" s="86"/>
      <c r="AB67" s="76" t="s">
        <v>154</v>
      </c>
      <c r="AC67" s="89"/>
      <c r="AD67" s="90">
        <v>1.0</v>
      </c>
      <c r="AE67" s="71">
        <v>0.0</v>
      </c>
      <c r="AF67" s="72"/>
      <c r="AG67" s="73"/>
      <c r="AH67" s="73"/>
      <c r="AI67" s="73"/>
      <c r="AJ67" s="73" t="str">
        <f>"     " &amp; TEXT(AE67,"#0.00%") &amp; " " &amp; "글목록" &amp; "(강대영, 금지운)" &amp; " " &amp; IF(P67="","",TEXT(P67,"M/D-")) &amp; IF(Q67="","",TEXT(Q67,"M/D")) &amp; " "</f>
        <v>     0.00% 글목록(강대영, 금지운) 11/13-11/13 </v>
      </c>
      <c r="AK67" s="73"/>
      <c r="AL67" s="73"/>
      <c r="AM67" s="73"/>
      <c r="AN67" s="73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</row>
    <row r="68" ht="12.0" customHeight="1" outlineLevel="6">
      <c r="A68" s="62"/>
      <c r="B68" s="62"/>
      <c r="C68" s="62">
        <v>7.0</v>
      </c>
      <c r="D68" s="85" t="s">
        <v>157</v>
      </c>
      <c r="E68" s="76"/>
      <c r="F68" s="76"/>
      <c r="G68" s="76"/>
      <c r="H68" s="76"/>
      <c r="I68" s="76"/>
      <c r="J68" s="76"/>
      <c r="K68" s="76" t="s">
        <v>158</v>
      </c>
      <c r="L68" s="76"/>
      <c r="M68" s="76"/>
      <c r="N68" s="76"/>
      <c r="O68" s="76">
        <v>7.5</v>
      </c>
      <c r="P68" s="75">
        <v>44148.0</v>
      </c>
      <c r="Q68" s="75">
        <v>44148.0</v>
      </c>
      <c r="R68" s="76"/>
      <c r="S68" s="86">
        <v>2.0</v>
      </c>
      <c r="T68" s="86">
        <v>2.0</v>
      </c>
      <c r="U68" s="86">
        <v>1.0</v>
      </c>
      <c r="V68" s="86">
        <v>1.0</v>
      </c>
      <c r="W68" s="75"/>
      <c r="X68" s="75"/>
      <c r="Y68" s="87"/>
      <c r="Z68" s="88">
        <v>0.0</v>
      </c>
      <c r="AA68" s="86"/>
      <c r="AB68" s="76" t="s">
        <v>154</v>
      </c>
      <c r="AC68" s="89"/>
      <c r="AD68" s="90">
        <v>1.0</v>
      </c>
      <c r="AE68" s="71">
        <v>0.0</v>
      </c>
      <c r="AF68" s="72"/>
      <c r="AG68" s="73"/>
      <c r="AH68" s="73"/>
      <c r="AI68" s="73"/>
      <c r="AJ68" s="73" t="str">
        <f>"     " &amp; TEXT(AE68,"#0.00%") &amp; " " &amp; "목록페이지" &amp; "(강대영, 금지운)" &amp; " " &amp; IF(P68="","",TEXT(P68,"M/D-")) &amp; IF(Q68="","",TEXT(Q68,"M/D")) &amp; " "</f>
        <v>     0.00% 목록페이지(강대영, 금지운) 11/13-11/13 </v>
      </c>
      <c r="AK68" s="73"/>
      <c r="AL68" s="73"/>
      <c r="AM68" s="73"/>
      <c r="AN68" s="73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</row>
    <row r="69" ht="12.0" customHeight="1" outlineLevel="6">
      <c r="A69" s="62"/>
      <c r="B69" s="62"/>
      <c r="C69" s="62">
        <v>7.0</v>
      </c>
      <c r="D69" s="85" t="s">
        <v>159</v>
      </c>
      <c r="E69" s="76"/>
      <c r="F69" s="76"/>
      <c r="G69" s="76"/>
      <c r="H69" s="76"/>
      <c r="I69" s="76"/>
      <c r="J69" s="76"/>
      <c r="K69" s="76" t="s">
        <v>160</v>
      </c>
      <c r="L69" s="76"/>
      <c r="M69" s="76"/>
      <c r="N69" s="76"/>
      <c r="O69" s="76">
        <v>0.5</v>
      </c>
      <c r="P69" s="75">
        <v>44148.0</v>
      </c>
      <c r="Q69" s="75">
        <v>44148.0</v>
      </c>
      <c r="R69" s="76"/>
      <c r="S69" s="86">
        <v>2.0</v>
      </c>
      <c r="T69" s="86">
        <v>2.0</v>
      </c>
      <c r="U69" s="86">
        <v>1.0</v>
      </c>
      <c r="V69" s="86">
        <v>1.0</v>
      </c>
      <c r="W69" s="75"/>
      <c r="X69" s="75"/>
      <c r="Y69" s="87"/>
      <c r="Z69" s="88">
        <v>0.0</v>
      </c>
      <c r="AA69" s="86"/>
      <c r="AB69" s="76" t="s">
        <v>154</v>
      </c>
      <c r="AC69" s="89"/>
      <c r="AD69" s="90">
        <v>1.0</v>
      </c>
      <c r="AE69" s="71">
        <v>0.0</v>
      </c>
      <c r="AF69" s="72"/>
      <c r="AG69" s="73"/>
      <c r="AH69" s="73"/>
      <c r="AI69" s="73"/>
      <c r="AJ69" s="73" t="str">
        <f>"     " &amp; TEXT(AE69,"#0.00%") &amp; " " &amp; "검색" &amp; "(강대영, 금지운)" &amp; " " &amp; IF(P69="","",TEXT(P69,"M/D-")) &amp; IF(Q69="","",TEXT(Q69,"M/D")) &amp; " "</f>
        <v>     0.00% 검색(강대영, 금지운) 11/13-11/13 </v>
      </c>
      <c r="AK69" s="73"/>
      <c r="AL69" s="73"/>
      <c r="AM69" s="73"/>
      <c r="AN69" s="73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</row>
    <row r="70" ht="12.0" customHeight="1" outlineLevel="5">
      <c r="A70" s="62"/>
      <c r="B70" s="62" t="s">
        <v>27</v>
      </c>
      <c r="C70" s="62">
        <v>6.0</v>
      </c>
      <c r="D70" s="85" t="s">
        <v>161</v>
      </c>
      <c r="E70" s="76"/>
      <c r="F70" s="76"/>
      <c r="G70" s="76"/>
      <c r="H70" s="76"/>
      <c r="I70" s="76"/>
      <c r="J70" s="76" t="s">
        <v>162</v>
      </c>
      <c r="K70" s="76"/>
      <c r="L70" s="76"/>
      <c r="M70" s="76"/>
      <c r="N70" s="76"/>
      <c r="O70" s="76">
        <f>SUM(O71:O76)</f>
        <v>52</v>
      </c>
      <c r="P70" s="75">
        <v>44148.0</v>
      </c>
      <c r="Q70" s="75">
        <v>44154.0</v>
      </c>
      <c r="R70" s="76"/>
      <c r="S70" s="86">
        <v>14.0</v>
      </c>
      <c r="T70" s="86">
        <v>14.0</v>
      </c>
      <c r="U70" s="86">
        <v>5.0</v>
      </c>
      <c r="V70" s="86">
        <v>5.0</v>
      </c>
      <c r="W70" s="75"/>
      <c r="X70" s="75"/>
      <c r="Y70" s="87">
        <v>0.0</v>
      </c>
      <c r="Z70" s="88">
        <v>0.0</v>
      </c>
      <c r="AA70" s="86"/>
      <c r="AB70" s="76" t="s">
        <v>154</v>
      </c>
      <c r="AC70" s="89"/>
      <c r="AD70" s="90">
        <v>1.0</v>
      </c>
      <c r="AE70" s="71">
        <v>0.0</v>
      </c>
      <c r="AF70" s="72"/>
      <c r="AG70" s="73"/>
      <c r="AH70" s="73"/>
      <c r="AI70" s="73"/>
      <c r="AJ70" s="73" t="str">
        <f>"     " &amp; TEXT(AE70,"#0.00%") &amp; " " &amp; "글상세" &amp; "(강대영, 금지운)" &amp; " " &amp; IF(P70="","",TEXT(P70,"M/D-")) &amp; IF(Q70="","",TEXT(Q70,"M/D")) &amp; " "</f>
        <v>     0.00% 글상세(강대영, 금지운) 11/13-11/19 </v>
      </c>
      <c r="AK70" s="73"/>
      <c r="AL70" s="73"/>
      <c r="AM70" s="73"/>
      <c r="AN70" s="73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</row>
    <row r="71" ht="12.0" customHeight="1" outlineLevel="6">
      <c r="A71" s="62"/>
      <c r="B71" s="62"/>
      <c r="C71" s="62">
        <v>7.0</v>
      </c>
      <c r="D71" s="85" t="s">
        <v>163</v>
      </c>
      <c r="E71" s="76"/>
      <c r="F71" s="76"/>
      <c r="G71" s="76"/>
      <c r="H71" s="76"/>
      <c r="I71" s="76"/>
      <c r="J71" s="76"/>
      <c r="K71" s="76" t="s">
        <v>164</v>
      </c>
      <c r="L71" s="76"/>
      <c r="M71" s="76"/>
      <c r="N71" s="76"/>
      <c r="O71" s="76">
        <v>8.0</v>
      </c>
      <c r="P71" s="75">
        <v>44148.0</v>
      </c>
      <c r="Q71" s="75">
        <v>44149.0</v>
      </c>
      <c r="R71" s="76"/>
      <c r="S71" s="86">
        <v>2.0</v>
      </c>
      <c r="T71" s="86">
        <v>2.0</v>
      </c>
      <c r="U71" s="86">
        <v>1.0</v>
      </c>
      <c r="V71" s="86">
        <v>1.0</v>
      </c>
      <c r="W71" s="75"/>
      <c r="X71" s="75"/>
      <c r="Y71" s="87"/>
      <c r="Z71" s="88">
        <v>0.0</v>
      </c>
      <c r="AA71" s="86"/>
      <c r="AB71" s="76" t="s">
        <v>154</v>
      </c>
      <c r="AC71" s="89"/>
      <c r="AD71" s="90">
        <v>1.0</v>
      </c>
      <c r="AE71" s="71">
        <v>0.0</v>
      </c>
      <c r="AF71" s="72"/>
      <c r="AG71" s="73"/>
      <c r="AH71" s="73"/>
      <c r="AI71" s="73"/>
      <c r="AJ71" s="73" t="str">
        <f>"     " &amp; TEXT(AE71,"#0.00%") &amp; " " &amp; "상세페이지" &amp; "(강대영, 금지운)" &amp; " " &amp; IF(P71="","",TEXT(P71,"M/D-")) &amp; IF(Q71="","",TEXT(Q71,"M/D")) &amp; " "</f>
        <v>     0.00% 상세페이지(강대영, 금지운) 11/13-11/14 </v>
      </c>
      <c r="AK71" s="73"/>
      <c r="AL71" s="73"/>
      <c r="AM71" s="73"/>
      <c r="AN71" s="73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</row>
    <row r="72" ht="12.0" customHeight="1" outlineLevel="6">
      <c r="A72" s="62"/>
      <c r="B72" s="62"/>
      <c r="C72" s="62">
        <v>7.0</v>
      </c>
      <c r="D72" s="85" t="s">
        <v>165</v>
      </c>
      <c r="E72" s="76"/>
      <c r="F72" s="76"/>
      <c r="G72" s="76"/>
      <c r="H72" s="76"/>
      <c r="I72" s="76"/>
      <c r="J72" s="76"/>
      <c r="K72" s="76" t="s">
        <v>166</v>
      </c>
      <c r="L72" s="76"/>
      <c r="M72" s="76"/>
      <c r="N72" s="76"/>
      <c r="O72" s="76">
        <v>24.0</v>
      </c>
      <c r="P72" s="75">
        <v>44149.0</v>
      </c>
      <c r="Q72" s="75">
        <v>44151.0</v>
      </c>
      <c r="R72" s="76"/>
      <c r="S72" s="86">
        <v>2.0</v>
      </c>
      <c r="T72" s="86">
        <v>2.0</v>
      </c>
      <c r="U72" s="86">
        <v>1.0</v>
      </c>
      <c r="V72" s="86">
        <v>1.0</v>
      </c>
      <c r="W72" s="75"/>
      <c r="X72" s="75"/>
      <c r="Y72" s="87"/>
      <c r="Z72" s="88">
        <v>0.0</v>
      </c>
      <c r="AA72" s="86"/>
      <c r="AB72" s="76" t="s">
        <v>154</v>
      </c>
      <c r="AC72" s="89"/>
      <c r="AD72" s="90">
        <v>1.0</v>
      </c>
      <c r="AE72" s="71">
        <v>0.0</v>
      </c>
      <c r="AF72" s="72"/>
      <c r="AG72" s="73"/>
      <c r="AH72" s="73"/>
      <c r="AI72" s="73"/>
      <c r="AJ72" s="73" t="str">
        <f>"      " &amp; TEXT(AE72,"#0.00%") &amp; " " &amp; "댓글/대댓글" &amp; "(강대영, 금지운)" &amp; " " &amp; IF(P72="","",TEXT(P72,"M/D-")) &amp; IF(Q72="","",TEXT(Q72,"M/D")) &amp; " "</f>
        <v>      0.00% 댓글/대댓글(강대영, 금지운) 11/14-11/16 </v>
      </c>
      <c r="AK72" s="73"/>
      <c r="AL72" s="73"/>
      <c r="AM72" s="73"/>
      <c r="AN72" s="73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</row>
    <row r="73" ht="12.0" customHeight="1" outlineLevel="6">
      <c r="A73" s="62"/>
      <c r="B73" s="62"/>
      <c r="C73" s="62">
        <v>7.0</v>
      </c>
      <c r="D73" s="85" t="s">
        <v>167</v>
      </c>
      <c r="E73" s="76"/>
      <c r="F73" s="76"/>
      <c r="G73" s="76"/>
      <c r="H73" s="76"/>
      <c r="I73" s="76"/>
      <c r="J73" s="76"/>
      <c r="K73" s="76" t="s">
        <v>168</v>
      </c>
      <c r="L73" s="76"/>
      <c r="M73" s="76"/>
      <c r="N73" s="76"/>
      <c r="O73" s="76">
        <v>2.0</v>
      </c>
      <c r="P73" s="75">
        <v>44151.0</v>
      </c>
      <c r="Q73" s="75">
        <v>44151.0</v>
      </c>
      <c r="R73" s="76"/>
      <c r="S73" s="86">
        <v>2.0</v>
      </c>
      <c r="T73" s="86">
        <v>2.0</v>
      </c>
      <c r="U73" s="86">
        <v>1.0</v>
      </c>
      <c r="V73" s="86">
        <v>1.0</v>
      </c>
      <c r="W73" s="75"/>
      <c r="X73" s="75"/>
      <c r="Y73" s="87"/>
      <c r="Z73" s="88">
        <v>0.0</v>
      </c>
      <c r="AA73" s="86"/>
      <c r="AB73" s="76" t="s">
        <v>154</v>
      </c>
      <c r="AC73" s="89"/>
      <c r="AD73" s="90">
        <v>1.0</v>
      </c>
      <c r="AE73" s="71">
        <v>0.0</v>
      </c>
      <c r="AF73" s="72"/>
      <c r="AG73" s="73"/>
      <c r="AH73" s="73"/>
      <c r="AI73" s="73"/>
      <c r="AJ73" s="73"/>
      <c r="AK73" s="73" t="str">
        <f>" " &amp; TEXT(AE73,"#0.00%") &amp; " " &amp; "추천/비추천" &amp; "(강대영, 금지운)" &amp; " " &amp; IF(P73="","",TEXT(P73,"M/D-")) &amp; IF(Q73="","",TEXT(Q73,"M/D")) &amp; " "</f>
        <v> 0.00% 추천/비추천(강대영, 금지운) 11/16-11/16 </v>
      </c>
      <c r="AL73" s="73"/>
      <c r="AM73" s="73"/>
      <c r="AN73" s="73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</row>
    <row r="74" ht="12.0" customHeight="1" outlineLevel="6">
      <c r="A74" s="62"/>
      <c r="B74" s="62"/>
      <c r="C74" s="62">
        <v>7.0</v>
      </c>
      <c r="D74" s="85" t="s">
        <v>169</v>
      </c>
      <c r="E74" s="76"/>
      <c r="F74" s="76"/>
      <c r="G74" s="76"/>
      <c r="H74" s="76"/>
      <c r="I74" s="76"/>
      <c r="J74" s="76"/>
      <c r="K74" s="76" t="s">
        <v>170</v>
      </c>
      <c r="L74" s="76"/>
      <c r="M74" s="76"/>
      <c r="N74" s="76"/>
      <c r="O74" s="76">
        <v>16.0</v>
      </c>
      <c r="P74" s="75">
        <v>44152.0</v>
      </c>
      <c r="Q74" s="75">
        <v>44153.0</v>
      </c>
      <c r="R74" s="76"/>
      <c r="S74" s="86">
        <v>4.0</v>
      </c>
      <c r="T74" s="86">
        <v>4.0</v>
      </c>
      <c r="U74" s="86">
        <v>2.0</v>
      </c>
      <c r="V74" s="86">
        <v>2.0</v>
      </c>
      <c r="W74" s="75"/>
      <c r="X74" s="75"/>
      <c r="Y74" s="87"/>
      <c r="Z74" s="88">
        <v>0.0</v>
      </c>
      <c r="AA74" s="86"/>
      <c r="AB74" s="76" t="s">
        <v>154</v>
      </c>
      <c r="AC74" s="89"/>
      <c r="AD74" s="90">
        <v>1.0</v>
      </c>
      <c r="AE74" s="71">
        <v>0.0</v>
      </c>
      <c r="AF74" s="72"/>
      <c r="AG74" s="73"/>
      <c r="AH74" s="73"/>
      <c r="AI74" s="73"/>
      <c r="AJ74" s="73"/>
      <c r="AK74" s="73" t="str">
        <f>"  " &amp; TEXT(AE74,"#0.00%") &amp; " " &amp; "파일첨부" &amp; "(강대영, 금지운)" &amp; " " &amp; IF(P74="","",TEXT(P74,"M/D-")) &amp; IF(Q74="","",TEXT(Q74,"M/D")) &amp; " "</f>
        <v>  0.00% 파일첨부(강대영, 금지운) 11/17-11/18 </v>
      </c>
      <c r="AL74" s="73"/>
      <c r="AM74" s="73"/>
      <c r="AN74" s="73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</row>
    <row r="75" ht="12.0" customHeight="1" outlineLevel="6">
      <c r="A75" s="62"/>
      <c r="B75" s="62"/>
      <c r="C75" s="62">
        <v>7.0</v>
      </c>
      <c r="D75" s="85" t="s">
        <v>171</v>
      </c>
      <c r="E75" s="76"/>
      <c r="F75" s="76"/>
      <c r="G75" s="76"/>
      <c r="H75" s="76"/>
      <c r="I75" s="76"/>
      <c r="J75" s="76"/>
      <c r="K75" s="76" t="s">
        <v>172</v>
      </c>
      <c r="L75" s="76"/>
      <c r="M75" s="76"/>
      <c r="N75" s="76"/>
      <c r="O75" s="76">
        <v>1.0</v>
      </c>
      <c r="P75" s="75">
        <v>44154.0</v>
      </c>
      <c r="Q75" s="75">
        <v>44154.0</v>
      </c>
      <c r="R75" s="76"/>
      <c r="S75" s="86">
        <v>2.0</v>
      </c>
      <c r="T75" s="86">
        <v>2.0</v>
      </c>
      <c r="U75" s="86">
        <v>1.0</v>
      </c>
      <c r="V75" s="86">
        <v>1.0</v>
      </c>
      <c r="W75" s="75"/>
      <c r="X75" s="75"/>
      <c r="Y75" s="87"/>
      <c r="Z75" s="88">
        <v>0.0</v>
      </c>
      <c r="AA75" s="86"/>
      <c r="AB75" s="76" t="s">
        <v>154</v>
      </c>
      <c r="AC75" s="89"/>
      <c r="AD75" s="90">
        <v>1.0</v>
      </c>
      <c r="AE75" s="71">
        <v>0.0</v>
      </c>
      <c r="AF75" s="72"/>
      <c r="AG75" s="73"/>
      <c r="AH75" s="73"/>
      <c r="AI75" s="73"/>
      <c r="AJ75" s="73"/>
      <c r="AK75" s="73" t="str">
        <f>"    " &amp; TEXT(AE75,"#0.00%") &amp; " " &amp; "글수정" &amp; "(강대영, 금지운)" &amp; " " &amp; IF(P75="","",TEXT(P75,"M/D-")) &amp; IF(Q75="","",TEXT(Q75,"M/D")) &amp; " "</f>
        <v>    0.00% 글수정(강대영, 금지운) 11/19-11/19 </v>
      </c>
      <c r="AL75" s="73"/>
      <c r="AM75" s="73"/>
      <c r="AN75" s="73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</row>
    <row r="76" ht="12.0" customHeight="1" outlineLevel="6">
      <c r="A76" s="62"/>
      <c r="B76" s="62"/>
      <c r="C76" s="62">
        <v>7.0</v>
      </c>
      <c r="D76" s="85" t="s">
        <v>173</v>
      </c>
      <c r="E76" s="76"/>
      <c r="F76" s="76"/>
      <c r="G76" s="76"/>
      <c r="H76" s="76"/>
      <c r="I76" s="76"/>
      <c r="J76" s="76"/>
      <c r="K76" s="76" t="s">
        <v>174</v>
      </c>
      <c r="L76" s="76"/>
      <c r="M76" s="76"/>
      <c r="N76" s="76"/>
      <c r="O76" s="76">
        <v>1.0</v>
      </c>
      <c r="P76" s="75">
        <v>44154.0</v>
      </c>
      <c r="Q76" s="75">
        <v>44154.0</v>
      </c>
      <c r="R76" s="76"/>
      <c r="S76" s="86">
        <v>2.0</v>
      </c>
      <c r="T76" s="86">
        <v>2.0</v>
      </c>
      <c r="U76" s="86">
        <v>1.0</v>
      </c>
      <c r="V76" s="86">
        <v>1.0</v>
      </c>
      <c r="W76" s="75"/>
      <c r="X76" s="75"/>
      <c r="Y76" s="87"/>
      <c r="Z76" s="88">
        <v>0.0</v>
      </c>
      <c r="AA76" s="86"/>
      <c r="AB76" s="76" t="s">
        <v>154</v>
      </c>
      <c r="AC76" s="89"/>
      <c r="AD76" s="90">
        <v>1.0</v>
      </c>
      <c r="AE76" s="71">
        <v>0.0</v>
      </c>
      <c r="AF76" s="72"/>
      <c r="AG76" s="73"/>
      <c r="AH76" s="73"/>
      <c r="AI76" s="73"/>
      <c r="AJ76" s="73"/>
      <c r="AK76" s="73" t="str">
        <f>"    " &amp; TEXT(AE76,"#0.00%") &amp; " " &amp; "글삭제" &amp; "(강대영, 금지운)" &amp; " " &amp; IF(P76="","",TEXT(P76,"M/D-")) &amp; IF(Q76="","",TEXT(Q76,"M/D")) &amp; " "</f>
        <v>    0.00% 글삭제(강대영, 금지운) 11/19-11/19 </v>
      </c>
      <c r="AL76" s="73"/>
      <c r="AM76" s="73"/>
      <c r="AN76" s="73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</row>
    <row r="77" ht="12.0" customHeight="1" outlineLevel="5">
      <c r="A77" s="62"/>
      <c r="B77" s="62" t="s">
        <v>27</v>
      </c>
      <c r="C77" s="62">
        <v>6.0</v>
      </c>
      <c r="D77" s="85" t="s">
        <v>175</v>
      </c>
      <c r="E77" s="76"/>
      <c r="F77" s="76"/>
      <c r="G77" s="76"/>
      <c r="H77" s="76"/>
      <c r="I77" s="76"/>
      <c r="J77" s="76" t="s">
        <v>176</v>
      </c>
      <c r="K77" s="76"/>
      <c r="L77" s="76"/>
      <c r="M77" s="76"/>
      <c r="N77" s="76"/>
      <c r="O77" s="76">
        <f>SUM(O78:O79)</f>
        <v>6</v>
      </c>
      <c r="P77" s="75">
        <v>44154.0</v>
      </c>
      <c r="Q77" s="75">
        <v>44154.0</v>
      </c>
      <c r="R77" s="76"/>
      <c r="S77" s="86">
        <v>4.0</v>
      </c>
      <c r="T77" s="86">
        <v>4.0</v>
      </c>
      <c r="U77" s="86">
        <v>1.0</v>
      </c>
      <c r="V77" s="86">
        <v>1.0</v>
      </c>
      <c r="W77" s="75"/>
      <c r="X77" s="75"/>
      <c r="Y77" s="87">
        <v>0.0</v>
      </c>
      <c r="Z77" s="88">
        <v>0.0</v>
      </c>
      <c r="AA77" s="86"/>
      <c r="AB77" s="76" t="s">
        <v>154</v>
      </c>
      <c r="AC77" s="89"/>
      <c r="AD77" s="90">
        <v>1.0</v>
      </c>
      <c r="AE77" s="71">
        <v>0.0</v>
      </c>
      <c r="AF77" s="72"/>
      <c r="AG77" s="73"/>
      <c r="AH77" s="73"/>
      <c r="AI77" s="73"/>
      <c r="AJ77" s="73"/>
      <c r="AK77" s="73" t="str">
        <f>"    " &amp; TEXT(AE77,"#0.00%") &amp; " " &amp; "글등록" &amp; "(강대영, 금지운)" &amp; " " &amp; IF(P77="","",TEXT(P77,"M/D-")) &amp; IF(Q77="","",TEXT(Q77,"M/D")) &amp; " "</f>
        <v>    0.00% 글등록(강대영, 금지운) 11/19-11/19 </v>
      </c>
      <c r="AL77" s="73"/>
      <c r="AM77" s="73"/>
      <c r="AN77" s="73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  <c r="BG77" s="74"/>
    </row>
    <row r="78" ht="12.0" customHeight="1" outlineLevel="6">
      <c r="A78" s="62"/>
      <c r="B78" s="62"/>
      <c r="C78" s="62">
        <v>7.0</v>
      </c>
      <c r="D78" s="85" t="s">
        <v>177</v>
      </c>
      <c r="E78" s="76"/>
      <c r="F78" s="76"/>
      <c r="G78" s="76"/>
      <c r="H78" s="76"/>
      <c r="I78" s="76"/>
      <c r="J78" s="76"/>
      <c r="K78" s="76" t="s">
        <v>178</v>
      </c>
      <c r="L78" s="76"/>
      <c r="M78" s="76"/>
      <c r="N78" s="76"/>
      <c r="O78" s="76">
        <v>5.0</v>
      </c>
      <c r="P78" s="75">
        <v>44154.0</v>
      </c>
      <c r="Q78" s="75">
        <v>44154.0</v>
      </c>
      <c r="R78" s="76"/>
      <c r="S78" s="86">
        <v>2.0</v>
      </c>
      <c r="T78" s="86">
        <v>2.0</v>
      </c>
      <c r="U78" s="86">
        <v>1.0</v>
      </c>
      <c r="V78" s="86">
        <v>1.0</v>
      </c>
      <c r="W78" s="75"/>
      <c r="X78" s="75"/>
      <c r="Y78" s="87"/>
      <c r="Z78" s="88">
        <v>0.0</v>
      </c>
      <c r="AA78" s="86"/>
      <c r="AB78" s="76" t="s">
        <v>154</v>
      </c>
      <c r="AC78" s="89"/>
      <c r="AD78" s="90">
        <v>1.0</v>
      </c>
      <c r="AE78" s="71">
        <v>0.0</v>
      </c>
      <c r="AF78" s="72"/>
      <c r="AG78" s="73"/>
      <c r="AH78" s="73"/>
      <c r="AI78" s="73"/>
      <c r="AJ78" s="73"/>
      <c r="AK78" s="73" t="str">
        <f>"    " &amp; TEXT(AE78,"#0.00%") &amp; " " &amp; "등록페이지" &amp; "(강대영, 금지운)" &amp; " " &amp; IF(P78="","",TEXT(P78,"M/D-")) &amp; IF(Q78="","",TEXT(Q78,"M/D")) &amp; " "</f>
        <v>    0.00% 등록페이지(강대영, 금지운) 11/19-11/19 </v>
      </c>
      <c r="AL78" s="73"/>
      <c r="AM78" s="73"/>
      <c r="AN78" s="73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</row>
    <row r="79" ht="12.0" customHeight="1" outlineLevel="6">
      <c r="A79" s="62"/>
      <c r="B79" s="62"/>
      <c r="C79" s="62">
        <v>7.0</v>
      </c>
      <c r="D79" s="85" t="s">
        <v>179</v>
      </c>
      <c r="E79" s="76"/>
      <c r="F79" s="76"/>
      <c r="G79" s="76"/>
      <c r="H79" s="76"/>
      <c r="I79" s="76"/>
      <c r="J79" s="76"/>
      <c r="K79" s="76" t="s">
        <v>180</v>
      </c>
      <c r="L79" s="76"/>
      <c r="M79" s="76"/>
      <c r="N79" s="76"/>
      <c r="O79" s="76">
        <v>1.0</v>
      </c>
      <c r="P79" s="75">
        <v>44154.0</v>
      </c>
      <c r="Q79" s="75">
        <v>44154.0</v>
      </c>
      <c r="R79" s="76"/>
      <c r="S79" s="86">
        <v>2.0</v>
      </c>
      <c r="T79" s="86">
        <v>2.0</v>
      </c>
      <c r="U79" s="86">
        <v>1.0</v>
      </c>
      <c r="V79" s="86">
        <v>1.0</v>
      </c>
      <c r="W79" s="75"/>
      <c r="X79" s="75"/>
      <c r="Y79" s="87"/>
      <c r="Z79" s="88">
        <v>0.0</v>
      </c>
      <c r="AA79" s="86"/>
      <c r="AB79" s="76" t="s">
        <v>154</v>
      </c>
      <c r="AC79" s="89"/>
      <c r="AD79" s="90">
        <v>1.0</v>
      </c>
      <c r="AE79" s="71">
        <v>0.0</v>
      </c>
      <c r="AF79" s="72"/>
      <c r="AG79" s="73"/>
      <c r="AH79" s="73"/>
      <c r="AI79" s="73"/>
      <c r="AJ79" s="73"/>
      <c r="AK79" s="73" t="str">
        <f>"    " &amp; TEXT(AE79,"#0.00%") &amp; " " &amp; "비밀글" &amp; "(강대영, 금지운)" &amp; " " &amp; IF(P79="","",TEXT(P79,"M/D-")) &amp; IF(Q79="","",TEXT(Q79,"M/D")) &amp; " "</f>
        <v>    0.00% 비밀글(강대영, 금지운) 11/19-11/19 </v>
      </c>
      <c r="AL79" s="73"/>
      <c r="AM79" s="73"/>
      <c r="AN79" s="73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</row>
    <row r="80" ht="12.0" customHeight="1" outlineLevel="4">
      <c r="A80" s="62"/>
      <c r="B80" s="62" t="s">
        <v>27</v>
      </c>
      <c r="C80" s="62">
        <v>5.0</v>
      </c>
      <c r="D80" s="85" t="s">
        <v>181</v>
      </c>
      <c r="E80" s="76"/>
      <c r="F80" s="76"/>
      <c r="G80" s="76"/>
      <c r="H80" s="76"/>
      <c r="I80" s="76" t="s">
        <v>182</v>
      </c>
      <c r="J80" s="76"/>
      <c r="K80" s="76"/>
      <c r="L80" s="76"/>
      <c r="M80" s="76"/>
      <c r="N80" s="76"/>
      <c r="O80" s="76">
        <f>SUM(O81,O85,O88,O91,O93)</f>
        <v>108</v>
      </c>
      <c r="P80" s="75">
        <v>44148.0</v>
      </c>
      <c r="Q80" s="75">
        <v>44160.0</v>
      </c>
      <c r="R80" s="76"/>
      <c r="S80" s="86">
        <v>22.0</v>
      </c>
      <c r="T80" s="86">
        <v>22.0</v>
      </c>
      <c r="U80" s="86">
        <v>9.0</v>
      </c>
      <c r="V80" s="86">
        <v>9.0</v>
      </c>
      <c r="W80" s="75"/>
      <c r="X80" s="75"/>
      <c r="Y80" s="87">
        <v>0.0</v>
      </c>
      <c r="Z80" s="88">
        <v>0.0</v>
      </c>
      <c r="AA80" s="86"/>
      <c r="AB80" s="76" t="s">
        <v>183</v>
      </c>
      <c r="AC80" s="89"/>
      <c r="AD80" s="90">
        <v>1.0</v>
      </c>
      <c r="AE80" s="71">
        <v>0.0</v>
      </c>
      <c r="AF80" s="72"/>
      <c r="AG80" s="73"/>
      <c r="AH80" s="73"/>
      <c r="AI80" s="73"/>
      <c r="AJ80" s="73" t="str">
        <f>"     " &amp; TEXT(AE80,"#0.00%") &amp; " " &amp; "상품게시판" &amp; "(윤지혜, 임채린)" &amp; " " &amp; IF(P80="","",TEXT(P80,"M/D-")) &amp; IF(Q80="","",TEXT(Q80,"M/D")) &amp; " "</f>
        <v>     0.00% 상품게시판(윤지혜, 임채린) 11/13-11/25 </v>
      </c>
      <c r="AK80" s="73"/>
      <c r="AL80" s="73"/>
      <c r="AM80" s="73"/>
      <c r="AN80" s="73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</row>
    <row r="81" ht="12.0" customHeight="1" outlineLevel="5">
      <c r="A81" s="62"/>
      <c r="B81" s="62" t="s">
        <v>27</v>
      </c>
      <c r="C81" s="62">
        <v>6.0</v>
      </c>
      <c r="D81" s="85" t="s">
        <v>184</v>
      </c>
      <c r="E81" s="76"/>
      <c r="F81" s="76"/>
      <c r="G81" s="76"/>
      <c r="H81" s="76"/>
      <c r="I81" s="76"/>
      <c r="J81" s="76" t="s">
        <v>185</v>
      </c>
      <c r="K81" s="76"/>
      <c r="L81" s="76"/>
      <c r="M81" s="76"/>
      <c r="N81" s="76"/>
      <c r="O81" s="76">
        <f>SUM(O82:O84)</f>
        <v>48</v>
      </c>
      <c r="P81" s="75">
        <v>44148.0</v>
      </c>
      <c r="Q81" s="75">
        <v>44153.0</v>
      </c>
      <c r="R81" s="76"/>
      <c r="S81" s="86">
        <v>10.0</v>
      </c>
      <c r="T81" s="86">
        <v>10.0</v>
      </c>
      <c r="U81" s="86">
        <v>4.0</v>
      </c>
      <c r="V81" s="86">
        <v>4.0</v>
      </c>
      <c r="W81" s="75"/>
      <c r="X81" s="75"/>
      <c r="Y81" s="87">
        <v>0.0</v>
      </c>
      <c r="Z81" s="88">
        <v>0.0</v>
      </c>
      <c r="AA81" s="86"/>
      <c r="AB81" s="76" t="s">
        <v>183</v>
      </c>
      <c r="AC81" s="89"/>
      <c r="AD81" s="90">
        <v>1.0</v>
      </c>
      <c r="AE81" s="71">
        <v>0.0</v>
      </c>
      <c r="AF81" s="72"/>
      <c r="AG81" s="73"/>
      <c r="AH81" s="73"/>
      <c r="AI81" s="73"/>
      <c r="AJ81" s="73" t="str">
        <f>"     " &amp; TEXT(AE81,"#0.00%") &amp; " " &amp; "상품목록" &amp; "(윤지혜, 임채린)" &amp; " " &amp; IF(P81="","",TEXT(P81,"M/D-")) &amp; IF(Q81="","",TEXT(Q81,"M/D")) &amp; " "</f>
        <v>     0.00% 상품목록(윤지혜, 임채린) 11/13-11/18 </v>
      </c>
      <c r="AK81" s="73"/>
      <c r="AL81" s="73"/>
      <c r="AM81" s="73"/>
      <c r="AN81" s="73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</row>
    <row r="82" ht="12.0" customHeight="1" outlineLevel="6">
      <c r="A82" s="62"/>
      <c r="B82" s="62"/>
      <c r="C82" s="62">
        <v>7.0</v>
      </c>
      <c r="D82" s="85" t="s">
        <v>186</v>
      </c>
      <c r="E82" s="76"/>
      <c r="F82" s="76"/>
      <c r="G82" s="76"/>
      <c r="H82" s="76"/>
      <c r="I82" s="76"/>
      <c r="J82" s="76"/>
      <c r="K82" s="76" t="s">
        <v>187</v>
      </c>
      <c r="L82" s="76"/>
      <c r="M82" s="76"/>
      <c r="N82" s="76"/>
      <c r="O82" s="76">
        <v>24.0</v>
      </c>
      <c r="P82" s="75">
        <v>44148.0</v>
      </c>
      <c r="Q82" s="75">
        <v>44151.0</v>
      </c>
      <c r="R82" s="76"/>
      <c r="S82" s="86">
        <v>4.0</v>
      </c>
      <c r="T82" s="86">
        <v>4.0</v>
      </c>
      <c r="U82" s="86">
        <v>2.0</v>
      </c>
      <c r="V82" s="86">
        <v>2.0</v>
      </c>
      <c r="W82" s="75"/>
      <c r="X82" s="75"/>
      <c r="Y82" s="87"/>
      <c r="Z82" s="88">
        <v>0.0</v>
      </c>
      <c r="AA82" s="86"/>
      <c r="AB82" s="76" t="s">
        <v>183</v>
      </c>
      <c r="AC82" s="89"/>
      <c r="AD82" s="90">
        <v>1.0</v>
      </c>
      <c r="AE82" s="71">
        <v>0.0</v>
      </c>
      <c r="AF82" s="72"/>
      <c r="AG82" s="73"/>
      <c r="AH82" s="73"/>
      <c r="AI82" s="73"/>
      <c r="AJ82" s="73" t="str">
        <f>"     " &amp; TEXT(AE82,"#0.00%") &amp; " " &amp; "필터별검색" &amp; "(윤지혜, 임채린)" &amp; " " &amp; IF(P82="","",TEXT(P82,"M/D-")) &amp; IF(Q82="","",TEXT(Q82,"M/D")) &amp; " "</f>
        <v>     0.00% 필터별검색(윤지혜, 임채린) 11/13-11/16 </v>
      </c>
      <c r="AK82" s="73"/>
      <c r="AL82" s="73"/>
      <c r="AM82" s="73"/>
      <c r="AN82" s="73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</row>
    <row r="83" ht="12.0" customHeight="1" outlineLevel="6">
      <c r="A83" s="62"/>
      <c r="B83" s="62"/>
      <c r="C83" s="62">
        <v>7.0</v>
      </c>
      <c r="D83" s="85" t="s">
        <v>188</v>
      </c>
      <c r="E83" s="76"/>
      <c r="F83" s="76"/>
      <c r="G83" s="76"/>
      <c r="H83" s="76"/>
      <c r="I83" s="76"/>
      <c r="J83" s="76"/>
      <c r="K83" s="76" t="s">
        <v>189</v>
      </c>
      <c r="L83" s="76"/>
      <c r="M83" s="76"/>
      <c r="N83" s="76"/>
      <c r="O83" s="76">
        <v>8.0</v>
      </c>
      <c r="P83" s="75">
        <v>44151.0</v>
      </c>
      <c r="Q83" s="75">
        <v>44151.0</v>
      </c>
      <c r="R83" s="76"/>
      <c r="S83" s="86">
        <v>2.0</v>
      </c>
      <c r="T83" s="86">
        <v>2.0</v>
      </c>
      <c r="U83" s="86">
        <v>1.0</v>
      </c>
      <c r="V83" s="86">
        <v>1.0</v>
      </c>
      <c r="W83" s="75"/>
      <c r="X83" s="75"/>
      <c r="Y83" s="87"/>
      <c r="Z83" s="88">
        <v>0.0</v>
      </c>
      <c r="AA83" s="86"/>
      <c r="AB83" s="76" t="s">
        <v>183</v>
      </c>
      <c r="AC83" s="89"/>
      <c r="AD83" s="90">
        <v>1.0</v>
      </c>
      <c r="AE83" s="71">
        <v>0.0</v>
      </c>
      <c r="AF83" s="72"/>
      <c r="AG83" s="73"/>
      <c r="AH83" s="73"/>
      <c r="AI83" s="73"/>
      <c r="AJ83" s="73"/>
      <c r="AK83" s="73" t="str">
        <f>" " &amp; TEXT(AE83,"#0.00%") &amp; " " &amp; "네비 카테고리별 검색" &amp; "(윤지혜, 임채린)" &amp; " " &amp; IF(P83="","",TEXT(P83,"M/D-")) &amp; IF(Q83="","",TEXT(Q83,"M/D")) &amp; " "</f>
        <v> 0.00% 네비 카테고리별 검색(윤지혜, 임채린) 11/16-11/16 </v>
      </c>
      <c r="AL83" s="73"/>
      <c r="AM83" s="73"/>
      <c r="AN83" s="73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</row>
    <row r="84" ht="12.0" customHeight="1" outlineLevel="6">
      <c r="A84" s="62"/>
      <c r="B84" s="62"/>
      <c r="C84" s="62">
        <v>7.0</v>
      </c>
      <c r="D84" s="85" t="s">
        <v>190</v>
      </c>
      <c r="E84" s="76"/>
      <c r="F84" s="76"/>
      <c r="G84" s="76"/>
      <c r="H84" s="76"/>
      <c r="I84" s="76"/>
      <c r="J84" s="76"/>
      <c r="K84" s="76" t="s">
        <v>191</v>
      </c>
      <c r="L84" s="76"/>
      <c r="M84" s="76"/>
      <c r="N84" s="76"/>
      <c r="O84" s="76">
        <v>16.0</v>
      </c>
      <c r="P84" s="75">
        <v>44152.0</v>
      </c>
      <c r="Q84" s="75">
        <v>44153.0</v>
      </c>
      <c r="R84" s="76"/>
      <c r="S84" s="86">
        <v>4.0</v>
      </c>
      <c r="T84" s="86">
        <v>4.0</v>
      </c>
      <c r="U84" s="86">
        <v>2.0</v>
      </c>
      <c r="V84" s="86">
        <v>2.0</v>
      </c>
      <c r="W84" s="75"/>
      <c r="X84" s="75"/>
      <c r="Y84" s="87"/>
      <c r="Z84" s="88">
        <v>0.0</v>
      </c>
      <c r="AA84" s="86"/>
      <c r="AB84" s="76" t="s">
        <v>183</v>
      </c>
      <c r="AC84" s="89"/>
      <c r="AD84" s="90">
        <v>1.0</v>
      </c>
      <c r="AE84" s="71">
        <v>0.0</v>
      </c>
      <c r="AF84" s="72"/>
      <c r="AG84" s="73"/>
      <c r="AH84" s="73"/>
      <c r="AI84" s="73"/>
      <c r="AJ84" s="73"/>
      <c r="AK84" s="73" t="str">
        <f>"  " &amp; TEXT(AE84,"#0.00%") &amp; " " &amp; "페이징" &amp; "(윤지혜, 임채린)" &amp; " " &amp; IF(P84="","",TEXT(P84,"M/D-")) &amp; IF(Q84="","",TEXT(Q84,"M/D")) &amp; " "</f>
        <v>  0.00% 페이징(윤지혜, 임채린) 11/17-11/18 </v>
      </c>
      <c r="AL84" s="73"/>
      <c r="AM84" s="73"/>
      <c r="AN84" s="73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</row>
    <row r="85" ht="12.0" customHeight="1" outlineLevel="5">
      <c r="A85" s="62"/>
      <c r="B85" s="62" t="s">
        <v>27</v>
      </c>
      <c r="C85" s="62">
        <v>6.0</v>
      </c>
      <c r="D85" s="85" t="s">
        <v>192</v>
      </c>
      <c r="E85" s="76"/>
      <c r="F85" s="76"/>
      <c r="G85" s="76"/>
      <c r="H85" s="76"/>
      <c r="I85" s="76"/>
      <c r="J85" s="76" t="s">
        <v>193</v>
      </c>
      <c r="K85" s="76"/>
      <c r="L85" s="76"/>
      <c r="M85" s="76"/>
      <c r="N85" s="76"/>
      <c r="O85" s="76">
        <f>SUM(O86:O87)</f>
        <v>6</v>
      </c>
      <c r="P85" s="75">
        <v>44154.0</v>
      </c>
      <c r="Q85" s="75">
        <v>44154.0</v>
      </c>
      <c r="R85" s="76"/>
      <c r="S85" s="86">
        <v>4.0</v>
      </c>
      <c r="T85" s="86">
        <v>4.0</v>
      </c>
      <c r="U85" s="86">
        <v>1.0</v>
      </c>
      <c r="V85" s="86">
        <v>1.0</v>
      </c>
      <c r="W85" s="75"/>
      <c r="X85" s="75"/>
      <c r="Y85" s="87">
        <v>0.0</v>
      </c>
      <c r="Z85" s="88">
        <v>0.0</v>
      </c>
      <c r="AA85" s="86"/>
      <c r="AB85" s="76" t="s">
        <v>183</v>
      </c>
      <c r="AC85" s="89"/>
      <c r="AD85" s="90">
        <v>1.0</v>
      </c>
      <c r="AE85" s="71">
        <v>0.0</v>
      </c>
      <c r="AF85" s="72"/>
      <c r="AG85" s="73"/>
      <c r="AH85" s="73"/>
      <c r="AI85" s="73"/>
      <c r="AJ85" s="73"/>
      <c r="AK85" s="73" t="str">
        <f>"    " &amp; TEXT(AE85,"#0.00%") &amp; " " &amp; "상품상세" &amp; "(윤지혜, 임채린)" &amp; " " &amp; IF(P85="","",TEXT(P85,"M/D-")) &amp; IF(Q85="","",TEXT(Q85,"M/D")) &amp; " "</f>
        <v>    0.00% 상품상세(윤지혜, 임채린) 11/19-11/19 </v>
      </c>
      <c r="AL85" s="73"/>
      <c r="AM85" s="73"/>
      <c r="AN85" s="73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</row>
    <row r="86" ht="12.0" customHeight="1" outlineLevel="6">
      <c r="A86" s="62"/>
      <c r="B86" s="62"/>
      <c r="C86" s="62">
        <v>7.0</v>
      </c>
      <c r="D86" s="85" t="s">
        <v>194</v>
      </c>
      <c r="E86" s="76"/>
      <c r="F86" s="76"/>
      <c r="G86" s="76"/>
      <c r="H86" s="76"/>
      <c r="I86" s="76"/>
      <c r="J86" s="76"/>
      <c r="K86" s="76" t="s">
        <v>195</v>
      </c>
      <c r="L86" s="76"/>
      <c r="M86" s="76"/>
      <c r="N86" s="76"/>
      <c r="O86" s="76">
        <v>2.0</v>
      </c>
      <c r="P86" s="75">
        <v>44154.0</v>
      </c>
      <c r="Q86" s="75">
        <v>44154.0</v>
      </c>
      <c r="R86" s="76"/>
      <c r="S86" s="86">
        <v>2.0</v>
      </c>
      <c r="T86" s="86">
        <v>2.0</v>
      </c>
      <c r="U86" s="86">
        <v>1.0</v>
      </c>
      <c r="V86" s="86">
        <v>1.0</v>
      </c>
      <c r="W86" s="75"/>
      <c r="X86" s="75"/>
      <c r="Y86" s="87"/>
      <c r="Z86" s="88">
        <v>0.0</v>
      </c>
      <c r="AA86" s="86"/>
      <c r="AB86" s="76" t="s">
        <v>183</v>
      </c>
      <c r="AC86" s="89"/>
      <c r="AD86" s="90">
        <v>1.0</v>
      </c>
      <c r="AE86" s="71">
        <v>0.0</v>
      </c>
      <c r="AF86" s="72"/>
      <c r="AG86" s="73"/>
      <c r="AH86" s="73"/>
      <c r="AI86" s="73"/>
      <c r="AJ86" s="73"/>
      <c r="AK86" s="73" t="str">
        <f>"    " &amp; TEXT(AE86,"#0.00%") &amp; " " &amp; "조회수" &amp; "(윤지혜, 임채린)" &amp; " " &amp; IF(P86="","",TEXT(P86,"M/D-")) &amp; IF(Q86="","",TEXT(Q86,"M/D")) &amp; " "</f>
        <v>    0.00% 조회수(윤지혜, 임채린) 11/19-11/19 </v>
      </c>
      <c r="AL86" s="73"/>
      <c r="AM86" s="73"/>
      <c r="AN86" s="73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4"/>
      <c r="BF86" s="74"/>
      <c r="BG86" s="74"/>
    </row>
    <row r="87" ht="12.0" customHeight="1" outlineLevel="6">
      <c r="A87" s="62"/>
      <c r="B87" s="62"/>
      <c r="C87" s="62">
        <v>7.0</v>
      </c>
      <c r="D87" s="85" t="s">
        <v>196</v>
      </c>
      <c r="E87" s="76"/>
      <c r="F87" s="76"/>
      <c r="G87" s="76"/>
      <c r="H87" s="76"/>
      <c r="I87" s="76"/>
      <c r="J87" s="76"/>
      <c r="K87" s="76" t="s">
        <v>197</v>
      </c>
      <c r="L87" s="76"/>
      <c r="M87" s="76"/>
      <c r="N87" s="76"/>
      <c r="O87" s="76">
        <v>4.0</v>
      </c>
      <c r="P87" s="75">
        <v>44154.0</v>
      </c>
      <c r="Q87" s="75">
        <v>44154.0</v>
      </c>
      <c r="R87" s="76"/>
      <c r="S87" s="86">
        <v>2.0</v>
      </c>
      <c r="T87" s="86">
        <v>2.0</v>
      </c>
      <c r="U87" s="86">
        <v>1.0</v>
      </c>
      <c r="V87" s="86">
        <v>1.0</v>
      </c>
      <c r="W87" s="75"/>
      <c r="X87" s="75"/>
      <c r="Y87" s="87"/>
      <c r="Z87" s="88">
        <v>0.0</v>
      </c>
      <c r="AA87" s="86"/>
      <c r="AB87" s="76" t="s">
        <v>183</v>
      </c>
      <c r="AC87" s="89"/>
      <c r="AD87" s="90">
        <v>1.0</v>
      </c>
      <c r="AE87" s="71">
        <v>0.0</v>
      </c>
      <c r="AF87" s="72"/>
      <c r="AG87" s="73"/>
      <c r="AH87" s="73"/>
      <c r="AI87" s="73"/>
      <c r="AJ87" s="73"/>
      <c r="AK87" s="73" t="str">
        <f>"    " &amp; TEXT(AE87,"#0.00%") &amp; " " &amp; "연관&amp;다른상품" &amp; "(윤지혜, 임채린)" &amp; " " &amp; IF(P87="","",TEXT(P87,"M/D-")) &amp; IF(Q87="","",TEXT(Q87,"M/D")) &amp; " "</f>
        <v>    0.00% 연관&amp;다른상품(윤지혜, 임채린) 11/19-11/19 </v>
      </c>
      <c r="AL87" s="73"/>
      <c r="AM87" s="73"/>
      <c r="AN87" s="73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  <c r="BG87" s="74"/>
    </row>
    <row r="88" ht="12.0" customHeight="1" outlineLevel="5">
      <c r="A88" s="62">
        <v>1.0</v>
      </c>
      <c r="B88" s="62" t="s">
        <v>27</v>
      </c>
      <c r="C88" s="62">
        <v>6.0</v>
      </c>
      <c r="D88" s="85" t="s">
        <v>198</v>
      </c>
      <c r="E88" s="76"/>
      <c r="F88" s="76"/>
      <c r="G88" s="76"/>
      <c r="H88" s="76"/>
      <c r="I88" s="76"/>
      <c r="J88" s="76" t="s">
        <v>199</v>
      </c>
      <c r="K88" s="76"/>
      <c r="L88" s="76"/>
      <c r="M88" s="76"/>
      <c r="N88" s="76"/>
      <c r="O88" s="76">
        <f>SUM(O89:O90)</f>
        <v>22</v>
      </c>
      <c r="P88" s="75">
        <v>44155.0</v>
      </c>
      <c r="Q88" s="75">
        <v>44157.0</v>
      </c>
      <c r="R88" s="76"/>
      <c r="S88" s="86">
        <v>2.0</v>
      </c>
      <c r="T88" s="86">
        <v>2.0</v>
      </c>
      <c r="U88" s="86">
        <v>1.0</v>
      </c>
      <c r="V88" s="86">
        <v>1.0</v>
      </c>
      <c r="W88" s="75"/>
      <c r="X88" s="75"/>
      <c r="Y88" s="87">
        <v>0.0</v>
      </c>
      <c r="Z88" s="88">
        <v>0.0</v>
      </c>
      <c r="AA88" s="86"/>
      <c r="AB88" s="76" t="s">
        <v>183</v>
      </c>
      <c r="AC88" s="89"/>
      <c r="AD88" s="90">
        <v>1.0</v>
      </c>
      <c r="AE88" s="71">
        <v>0.0</v>
      </c>
      <c r="AF88" s="72"/>
      <c r="AG88" s="73"/>
      <c r="AH88" s="73"/>
      <c r="AI88" s="73"/>
      <c r="AJ88" s="73"/>
      <c r="AK88" s="73" t="str">
        <f>"         " &amp; TEXT(AE88,"#0.00%") &amp; " " &amp; "상품등록" &amp; "(윤지혜, 임채린)" &amp; " " &amp; IF(P88="","",TEXT(P88,"M/D-")) &amp; IF(Q88="","",TEXT(Q88,"M/D")) &amp; " "</f>
        <v>         0.00% 상품등록(윤지혜, 임채린) 11/20-11/22 </v>
      </c>
      <c r="AL88" s="73"/>
      <c r="AM88" s="73"/>
      <c r="AN88" s="73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  <c r="BC88" s="74"/>
      <c r="BD88" s="74"/>
      <c r="BE88" s="74"/>
      <c r="BF88" s="74"/>
      <c r="BG88" s="74"/>
    </row>
    <row r="89" ht="12.0" customHeight="1" outlineLevel="6">
      <c r="A89" s="62"/>
      <c r="B89" s="62"/>
      <c r="C89" s="62">
        <v>7.0</v>
      </c>
      <c r="D89" s="85" t="s">
        <v>200</v>
      </c>
      <c r="E89" s="76"/>
      <c r="F89" s="76"/>
      <c r="G89" s="76"/>
      <c r="H89" s="76"/>
      <c r="I89" s="76"/>
      <c r="J89" s="76"/>
      <c r="K89" s="76" t="s">
        <v>170</v>
      </c>
      <c r="L89" s="76"/>
      <c r="M89" s="76"/>
      <c r="N89" s="76"/>
      <c r="O89" s="76">
        <v>16.0</v>
      </c>
      <c r="P89" s="75">
        <v>44155.0</v>
      </c>
      <c r="Q89" s="75">
        <v>44156.0</v>
      </c>
      <c r="R89" s="76"/>
      <c r="S89" s="86">
        <v>2.0</v>
      </c>
      <c r="T89" s="86">
        <v>2.0</v>
      </c>
      <c r="U89" s="86">
        <v>1.0</v>
      </c>
      <c r="V89" s="86">
        <v>1.0</v>
      </c>
      <c r="W89" s="75"/>
      <c r="X89" s="75"/>
      <c r="Y89" s="87"/>
      <c r="Z89" s="88">
        <v>0.0</v>
      </c>
      <c r="AA89" s="86"/>
      <c r="AB89" s="76" t="s">
        <v>183</v>
      </c>
      <c r="AC89" s="89"/>
      <c r="AD89" s="90">
        <v>1.0</v>
      </c>
      <c r="AE89" s="71">
        <v>0.0</v>
      </c>
      <c r="AF89" s="72"/>
      <c r="AG89" s="73"/>
      <c r="AH89" s="73"/>
      <c r="AI89" s="73"/>
      <c r="AJ89" s="73"/>
      <c r="AK89" s="73" t="str">
        <f>"     " &amp; TEXT(AE89,"#0.00%") &amp; " " &amp; "파일첨부" &amp; "(윤지혜, 임채린)" &amp; " " &amp; IF(P89="","",TEXT(P89,"M/D-")) &amp; IF(Q89="","",TEXT(Q89,"M/D")) &amp; " "</f>
        <v>     0.00% 파일첨부(윤지혜, 임채린) 11/20-11/21 </v>
      </c>
      <c r="AL89" s="73"/>
      <c r="AM89" s="73"/>
      <c r="AN89" s="73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  <c r="BC89" s="74"/>
      <c r="BD89" s="74"/>
      <c r="BE89" s="74"/>
      <c r="BF89" s="74"/>
      <c r="BG89" s="74"/>
    </row>
    <row r="90" ht="12.0" customHeight="1" outlineLevel="6">
      <c r="A90" s="62"/>
      <c r="B90" s="62"/>
      <c r="C90" s="62">
        <v>7.0</v>
      </c>
      <c r="D90" s="85" t="s">
        <v>201</v>
      </c>
      <c r="E90" s="76"/>
      <c r="F90" s="76"/>
      <c r="G90" s="76"/>
      <c r="H90" s="76"/>
      <c r="I90" s="76"/>
      <c r="J90" s="76"/>
      <c r="K90" s="76" t="s">
        <v>202</v>
      </c>
      <c r="L90" s="76"/>
      <c r="M90" s="76"/>
      <c r="N90" s="76"/>
      <c r="O90" s="76">
        <v>6.0</v>
      </c>
      <c r="P90" s="75">
        <v>44157.0</v>
      </c>
      <c r="Q90" s="75">
        <v>44157.0</v>
      </c>
      <c r="R90" s="76"/>
      <c r="S90" s="86">
        <v>0.0</v>
      </c>
      <c r="T90" s="86">
        <v>0.0</v>
      </c>
      <c r="U90" s="86">
        <v>0.0</v>
      </c>
      <c r="V90" s="86">
        <v>0.0</v>
      </c>
      <c r="W90" s="75"/>
      <c r="X90" s="75"/>
      <c r="Y90" s="87"/>
      <c r="Z90" s="88">
        <v>0.0</v>
      </c>
      <c r="AA90" s="86"/>
      <c r="AB90" s="76" t="s">
        <v>183</v>
      </c>
      <c r="AC90" s="89"/>
      <c r="AD90" s="90">
        <v>0.0</v>
      </c>
      <c r="AE90" s="71">
        <v>0.0</v>
      </c>
      <c r="AF90" s="72"/>
      <c r="AG90" s="73"/>
      <c r="AH90" s="73"/>
      <c r="AI90" s="73"/>
      <c r="AJ90" s="73"/>
      <c r="AK90" s="73"/>
      <c r="AL90" s="73" t="str">
        <f>"" &amp; TEXT(AE90,"#0.00%") &amp; " " &amp; "유효성검사" &amp; "(윤지혜, 임채린)" &amp; " " &amp; IF(P90="","",TEXT(P90,"M/D-")) &amp; IF(Q90="","",TEXT(Q90,"M/D")) &amp; " "</f>
        <v>0.00% 유효성검사(윤지혜, 임채린) 11/22-11/22 </v>
      </c>
      <c r="AM90" s="73"/>
      <c r="AN90" s="73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  <c r="BG90" s="74"/>
    </row>
    <row r="91" ht="12.0" customHeight="1" outlineLevel="5">
      <c r="A91" s="62"/>
      <c r="B91" s="62" t="s">
        <v>27</v>
      </c>
      <c r="C91" s="62">
        <v>6.0</v>
      </c>
      <c r="D91" s="85" t="s">
        <v>203</v>
      </c>
      <c r="E91" s="76"/>
      <c r="F91" s="76"/>
      <c r="G91" s="76"/>
      <c r="H91" s="76"/>
      <c r="I91" s="76"/>
      <c r="J91" s="76" t="s">
        <v>204</v>
      </c>
      <c r="K91" s="76"/>
      <c r="L91" s="76"/>
      <c r="M91" s="76"/>
      <c r="N91" s="76"/>
      <c r="O91" s="76">
        <f>SUM(O92)</f>
        <v>8</v>
      </c>
      <c r="P91" s="75">
        <v>44158.0</v>
      </c>
      <c r="Q91" s="75">
        <v>44158.0</v>
      </c>
      <c r="R91" s="76"/>
      <c r="S91" s="86">
        <v>2.0</v>
      </c>
      <c r="T91" s="86">
        <v>2.0</v>
      </c>
      <c r="U91" s="86">
        <v>1.0</v>
      </c>
      <c r="V91" s="86">
        <v>1.0</v>
      </c>
      <c r="W91" s="75"/>
      <c r="X91" s="75"/>
      <c r="Y91" s="87">
        <v>0.0</v>
      </c>
      <c r="Z91" s="88">
        <v>0.0</v>
      </c>
      <c r="AA91" s="86"/>
      <c r="AB91" s="76" t="s">
        <v>183</v>
      </c>
      <c r="AC91" s="89"/>
      <c r="AD91" s="90">
        <v>1.0</v>
      </c>
      <c r="AE91" s="71">
        <v>0.0</v>
      </c>
      <c r="AF91" s="72"/>
      <c r="AG91" s="73"/>
      <c r="AH91" s="73"/>
      <c r="AI91" s="73"/>
      <c r="AJ91" s="73"/>
      <c r="AK91" s="73"/>
      <c r="AL91" s="73" t="str">
        <f>" " &amp; TEXT(AE91,"#0.00%") &amp; " " &amp; "상품수정" &amp; "(윤지혜, 임채린)" &amp; " " &amp; IF(P91="","",TEXT(P91,"M/D-")) &amp; IF(Q91="","",TEXT(Q91,"M/D")) &amp; " "</f>
        <v> 0.00% 상품수정(윤지혜, 임채린) 11/23-11/23 </v>
      </c>
      <c r="AM91" s="73"/>
      <c r="AN91" s="73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  <c r="BC91" s="74"/>
      <c r="BD91" s="74"/>
      <c r="BE91" s="74"/>
      <c r="BF91" s="74"/>
      <c r="BG91" s="74"/>
    </row>
    <row r="92" ht="12.0" customHeight="1" outlineLevel="6">
      <c r="A92" s="62"/>
      <c r="B92" s="62"/>
      <c r="C92" s="62">
        <v>7.0</v>
      </c>
      <c r="D92" s="85" t="s">
        <v>205</v>
      </c>
      <c r="E92" s="76"/>
      <c r="F92" s="76"/>
      <c r="G92" s="76"/>
      <c r="H92" s="76"/>
      <c r="I92" s="76"/>
      <c r="J92" s="76"/>
      <c r="K92" s="76" t="s">
        <v>206</v>
      </c>
      <c r="L92" s="76"/>
      <c r="M92" s="76"/>
      <c r="N92" s="76"/>
      <c r="O92" s="76">
        <v>8.0</v>
      </c>
      <c r="P92" s="75">
        <v>44158.0</v>
      </c>
      <c r="Q92" s="75">
        <v>44158.0</v>
      </c>
      <c r="R92" s="76"/>
      <c r="S92" s="86">
        <v>2.0</v>
      </c>
      <c r="T92" s="86">
        <v>2.0</v>
      </c>
      <c r="U92" s="86">
        <v>1.0</v>
      </c>
      <c r="V92" s="86">
        <v>1.0</v>
      </c>
      <c r="W92" s="75"/>
      <c r="X92" s="75"/>
      <c r="Y92" s="87"/>
      <c r="Z92" s="88">
        <v>0.0</v>
      </c>
      <c r="AA92" s="86"/>
      <c r="AB92" s="76" t="s">
        <v>183</v>
      </c>
      <c r="AC92" s="89"/>
      <c r="AD92" s="90">
        <v>1.0</v>
      </c>
      <c r="AE92" s="71">
        <v>0.0</v>
      </c>
      <c r="AF92" s="72"/>
      <c r="AG92" s="73"/>
      <c r="AH92" s="73"/>
      <c r="AI92" s="73"/>
      <c r="AJ92" s="73"/>
      <c r="AK92" s="73"/>
      <c r="AL92" s="73" t="str">
        <f>" " &amp; TEXT(AE92,"#0.00%") &amp; " " &amp; "파일첨부 수정" &amp; "(윤지혜, 임채린)" &amp; " " &amp; IF(P92="","",TEXT(P92,"M/D-")) &amp; IF(Q92="","",TEXT(Q92,"M/D")) &amp; " "</f>
        <v> 0.00% 파일첨부 수정(윤지혜, 임채린) 11/23-11/23 </v>
      </c>
      <c r="AM92" s="73"/>
      <c r="AN92" s="73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</row>
    <row r="93" ht="12.0" customHeight="1" outlineLevel="5">
      <c r="A93" s="62"/>
      <c r="B93" s="62" t="s">
        <v>27</v>
      </c>
      <c r="C93" s="62">
        <v>6.0</v>
      </c>
      <c r="D93" s="85" t="s">
        <v>207</v>
      </c>
      <c r="E93" s="76"/>
      <c r="F93" s="76"/>
      <c r="G93" s="76"/>
      <c r="H93" s="76"/>
      <c r="I93" s="76"/>
      <c r="J93" s="76" t="s">
        <v>208</v>
      </c>
      <c r="K93" s="76"/>
      <c r="L93" s="76"/>
      <c r="M93" s="76"/>
      <c r="N93" s="76"/>
      <c r="O93" s="76">
        <f>SUM(O94:O95)</f>
        <v>24</v>
      </c>
      <c r="P93" s="75">
        <v>44159.0</v>
      </c>
      <c r="Q93" s="75">
        <v>44160.0</v>
      </c>
      <c r="R93" s="76"/>
      <c r="S93" s="86">
        <v>4.0</v>
      </c>
      <c r="T93" s="86">
        <v>4.0</v>
      </c>
      <c r="U93" s="86">
        <v>2.0</v>
      </c>
      <c r="V93" s="86">
        <v>2.0</v>
      </c>
      <c r="W93" s="75"/>
      <c r="X93" s="75"/>
      <c r="Y93" s="87">
        <v>0.0</v>
      </c>
      <c r="Z93" s="88">
        <v>0.0</v>
      </c>
      <c r="AA93" s="86"/>
      <c r="AB93" s="76" t="s">
        <v>183</v>
      </c>
      <c r="AC93" s="89"/>
      <c r="AD93" s="90">
        <v>1.0</v>
      </c>
      <c r="AE93" s="71">
        <v>0.0</v>
      </c>
      <c r="AF93" s="72"/>
      <c r="AG93" s="73"/>
      <c r="AH93" s="73"/>
      <c r="AI93" s="73"/>
      <c r="AJ93" s="73"/>
      <c r="AK93" s="73"/>
      <c r="AL93" s="73" t="str">
        <f>"  " &amp; TEXT(AE93,"#0.00%") &amp; " " &amp; "관심상품목록" &amp; "(윤지혜, 임채린)" &amp; " " &amp; IF(P93="","",TEXT(P93,"M/D-")) &amp; IF(Q93="","",TEXT(Q93,"M/D")) &amp; " "</f>
        <v>  0.00% 관심상품목록(윤지혜, 임채린) 11/24-11/25 </v>
      </c>
      <c r="AM93" s="73"/>
      <c r="AN93" s="73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</row>
    <row r="94" ht="12.0" customHeight="1" outlineLevel="6">
      <c r="A94" s="62"/>
      <c r="B94" s="62"/>
      <c r="C94" s="62">
        <v>7.0</v>
      </c>
      <c r="D94" s="85" t="s">
        <v>209</v>
      </c>
      <c r="E94" s="76"/>
      <c r="F94" s="76"/>
      <c r="G94" s="76"/>
      <c r="H94" s="76"/>
      <c r="I94" s="76"/>
      <c r="J94" s="76"/>
      <c r="K94" s="76" t="s">
        <v>191</v>
      </c>
      <c r="L94" s="76"/>
      <c r="M94" s="76"/>
      <c r="N94" s="76"/>
      <c r="O94" s="76">
        <v>8.0</v>
      </c>
      <c r="P94" s="75">
        <v>44159.0</v>
      </c>
      <c r="Q94" s="75">
        <v>44159.0</v>
      </c>
      <c r="R94" s="76"/>
      <c r="S94" s="86">
        <v>2.0</v>
      </c>
      <c r="T94" s="86">
        <v>2.0</v>
      </c>
      <c r="U94" s="86">
        <v>1.0</v>
      </c>
      <c r="V94" s="86">
        <v>1.0</v>
      </c>
      <c r="W94" s="75"/>
      <c r="X94" s="75"/>
      <c r="Y94" s="87"/>
      <c r="Z94" s="88">
        <v>0.0</v>
      </c>
      <c r="AA94" s="86"/>
      <c r="AB94" s="76" t="s">
        <v>183</v>
      </c>
      <c r="AC94" s="89"/>
      <c r="AD94" s="90">
        <v>1.0</v>
      </c>
      <c r="AE94" s="71">
        <v>0.0</v>
      </c>
      <c r="AF94" s="72"/>
      <c r="AG94" s="73"/>
      <c r="AH94" s="73"/>
      <c r="AI94" s="73"/>
      <c r="AJ94" s="73"/>
      <c r="AK94" s="73"/>
      <c r="AL94" s="73" t="str">
        <f>"  " &amp; TEXT(AE94,"#0.00%") &amp; " " &amp; "페이징" &amp; "(윤지혜, 임채린)" &amp; " " &amp; IF(P94="","",TEXT(P94,"M/D-")) &amp; IF(Q94="","",TEXT(Q94,"M/D")) &amp; " "</f>
        <v>  0.00% 페이징(윤지혜, 임채린) 11/24-11/24 </v>
      </c>
      <c r="AM94" s="73"/>
      <c r="AN94" s="73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  <c r="BC94" s="74"/>
      <c r="BD94" s="74"/>
      <c r="BE94" s="74"/>
      <c r="BF94" s="74"/>
      <c r="BG94" s="74"/>
    </row>
    <row r="95" ht="12.0" customHeight="1" outlineLevel="6">
      <c r="A95" s="62"/>
      <c r="B95" s="62"/>
      <c r="C95" s="62">
        <v>7.0</v>
      </c>
      <c r="D95" s="85" t="s">
        <v>210</v>
      </c>
      <c r="E95" s="76"/>
      <c r="F95" s="76"/>
      <c r="G95" s="76"/>
      <c r="H95" s="76"/>
      <c r="I95" s="76"/>
      <c r="J95" s="76"/>
      <c r="K95" s="76" t="s">
        <v>211</v>
      </c>
      <c r="L95" s="76"/>
      <c r="M95" s="76"/>
      <c r="N95" s="76"/>
      <c r="O95" s="76">
        <v>16.0</v>
      </c>
      <c r="P95" s="75">
        <v>44160.0</v>
      </c>
      <c r="Q95" s="75">
        <v>44160.0</v>
      </c>
      <c r="R95" s="76"/>
      <c r="S95" s="86">
        <v>2.0</v>
      </c>
      <c r="T95" s="86">
        <v>2.0</v>
      </c>
      <c r="U95" s="86">
        <v>1.0</v>
      </c>
      <c r="V95" s="86">
        <v>1.0</v>
      </c>
      <c r="W95" s="75"/>
      <c r="X95" s="75"/>
      <c r="Y95" s="87"/>
      <c r="Z95" s="88">
        <v>0.0</v>
      </c>
      <c r="AA95" s="86"/>
      <c r="AB95" s="76" t="s">
        <v>183</v>
      </c>
      <c r="AC95" s="89"/>
      <c r="AD95" s="90">
        <v>1.0</v>
      </c>
      <c r="AE95" s="71">
        <v>0.0</v>
      </c>
      <c r="AF95" s="72"/>
      <c r="AG95" s="73"/>
      <c r="AH95" s="73"/>
      <c r="AI95" s="73"/>
      <c r="AJ95" s="73"/>
      <c r="AK95" s="73"/>
      <c r="AL95" s="73" t="str">
        <f>"   " &amp; TEXT(AE95,"#0.00%") &amp; " " &amp; "찜등록&amp;삭제" &amp; "(윤지혜, 임채린)" &amp; " " &amp; IF(P95="","",TEXT(P95,"M/D-")) &amp; IF(Q95="","",TEXT(Q95,"M/D")) &amp; " "</f>
        <v>   0.00% 찜등록&amp;삭제(윤지혜, 임채린) 11/25-11/25 </v>
      </c>
      <c r="AM95" s="73"/>
      <c r="AN95" s="73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</row>
    <row r="96" ht="12.0" customHeight="1" outlineLevel="4">
      <c r="A96" s="62"/>
      <c r="B96" s="62" t="s">
        <v>27</v>
      </c>
      <c r="C96" s="62">
        <v>5.0</v>
      </c>
      <c r="D96" s="77" t="s">
        <v>212</v>
      </c>
      <c r="E96" s="78"/>
      <c r="F96" s="78"/>
      <c r="G96" s="78"/>
      <c r="H96" s="78"/>
      <c r="I96" s="78" t="s">
        <v>213</v>
      </c>
      <c r="J96" s="78"/>
      <c r="K96" s="78"/>
      <c r="L96" s="78"/>
      <c r="M96" s="78"/>
      <c r="N96" s="78"/>
      <c r="O96" s="78">
        <f>SUM(O97:O99)</f>
        <v>52</v>
      </c>
      <c r="P96" s="79">
        <v>44155.0</v>
      </c>
      <c r="Q96" s="79">
        <v>44159.0</v>
      </c>
      <c r="R96" s="78"/>
      <c r="S96" s="80">
        <v>6.0</v>
      </c>
      <c r="T96" s="80">
        <v>6.0</v>
      </c>
      <c r="U96" s="80">
        <v>3.0</v>
      </c>
      <c r="V96" s="80">
        <v>3.0</v>
      </c>
      <c r="W96" s="79"/>
      <c r="X96" s="79"/>
      <c r="Y96" s="81">
        <v>0.0</v>
      </c>
      <c r="Z96" s="82">
        <v>0.0</v>
      </c>
      <c r="AA96" s="80"/>
      <c r="AB96" s="78" t="s">
        <v>154</v>
      </c>
      <c r="AC96" s="83"/>
      <c r="AD96" s="84">
        <v>1.0</v>
      </c>
      <c r="AE96" s="71">
        <v>0.0</v>
      </c>
      <c r="AF96" s="72"/>
      <c r="AG96" s="73"/>
      <c r="AH96" s="73"/>
      <c r="AI96" s="73"/>
      <c r="AJ96" s="73"/>
      <c r="AK96" s="73" t="str">
        <f>"     " &amp; TEXT(AE96,"#0.00%") &amp; " " &amp; "기타" &amp; "(강대영, 금지운)" &amp; " " &amp; IF(P96="","",TEXT(P96,"M/D-")) &amp; IF(Q96="","",TEXT(Q96,"M/D")) &amp; " "</f>
        <v>     0.00% 기타(강대영, 금지운) 11/20-11/24 </v>
      </c>
      <c r="AL96" s="73"/>
      <c r="AM96" s="73"/>
      <c r="AN96" s="73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</row>
    <row r="97" ht="12.0" customHeight="1" outlineLevel="5">
      <c r="A97" s="62"/>
      <c r="B97" s="62"/>
      <c r="C97" s="62">
        <v>6.0</v>
      </c>
      <c r="D97" s="63" t="s">
        <v>214</v>
      </c>
      <c r="E97" s="64"/>
      <c r="F97" s="64"/>
      <c r="G97" s="64"/>
      <c r="H97" s="64"/>
      <c r="I97" s="64"/>
      <c r="J97" s="64" t="s">
        <v>215</v>
      </c>
      <c r="K97" s="64"/>
      <c r="L97" s="64"/>
      <c r="M97" s="64"/>
      <c r="N97" s="64"/>
      <c r="O97" s="64">
        <v>16.0</v>
      </c>
      <c r="P97" s="65">
        <v>44155.0</v>
      </c>
      <c r="Q97" s="65">
        <v>44156.0</v>
      </c>
      <c r="R97" s="64"/>
      <c r="S97" s="66">
        <v>2.0</v>
      </c>
      <c r="T97" s="66">
        <v>2.0</v>
      </c>
      <c r="U97" s="66">
        <v>1.0</v>
      </c>
      <c r="V97" s="66">
        <v>1.0</v>
      </c>
      <c r="W97" s="65"/>
      <c r="X97" s="65"/>
      <c r="Y97" s="67"/>
      <c r="Z97" s="68">
        <v>0.0</v>
      </c>
      <c r="AA97" s="66"/>
      <c r="AB97" s="64" t="s">
        <v>154</v>
      </c>
      <c r="AC97" s="69"/>
      <c r="AD97" s="70">
        <v>1.0</v>
      </c>
      <c r="AE97" s="71">
        <v>0.0</v>
      </c>
      <c r="AF97" s="72"/>
      <c r="AG97" s="73"/>
      <c r="AH97" s="73"/>
      <c r="AI97" s="73"/>
      <c r="AJ97" s="73"/>
      <c r="AK97" s="73" t="str">
        <f>"     " &amp; TEXT(AE97,"#0.00%") &amp; " " &amp; "시세조회" &amp; "(강대영, 금지운)" &amp; " " &amp; IF(P97="","",TEXT(P97,"M/D-")) &amp; IF(Q97="","",TEXT(Q97,"M/D")) &amp; " "</f>
        <v>     0.00% 시세조회(강대영, 금지운) 11/20-11/21 </v>
      </c>
      <c r="AL97" s="73"/>
      <c r="AM97" s="73"/>
      <c r="AN97" s="73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</row>
    <row r="98" ht="12.0" customHeight="1" outlineLevel="5">
      <c r="A98" s="62"/>
      <c r="B98" s="62"/>
      <c r="C98" s="62">
        <v>6.0</v>
      </c>
      <c r="D98" s="63" t="s">
        <v>216</v>
      </c>
      <c r="E98" s="64"/>
      <c r="F98" s="64"/>
      <c r="G98" s="64"/>
      <c r="H98" s="64"/>
      <c r="I98" s="64"/>
      <c r="J98" s="64" t="s">
        <v>217</v>
      </c>
      <c r="K98" s="64"/>
      <c r="L98" s="64"/>
      <c r="M98" s="64"/>
      <c r="N98" s="64"/>
      <c r="O98" s="64">
        <v>24.0</v>
      </c>
      <c r="P98" s="65">
        <v>44155.0</v>
      </c>
      <c r="Q98" s="65">
        <v>44157.0</v>
      </c>
      <c r="R98" s="64"/>
      <c r="S98" s="66">
        <v>2.0</v>
      </c>
      <c r="T98" s="66">
        <v>2.0</v>
      </c>
      <c r="U98" s="66">
        <v>1.0</v>
      </c>
      <c r="V98" s="66">
        <v>1.0</v>
      </c>
      <c r="W98" s="65"/>
      <c r="X98" s="65"/>
      <c r="Y98" s="67"/>
      <c r="Z98" s="68">
        <v>0.0</v>
      </c>
      <c r="AA98" s="66"/>
      <c r="AB98" s="64" t="s">
        <v>154</v>
      </c>
      <c r="AC98" s="69"/>
      <c r="AD98" s="70">
        <v>1.0</v>
      </c>
      <c r="AE98" s="71">
        <v>0.0</v>
      </c>
      <c r="AF98" s="72"/>
      <c r="AG98" s="73"/>
      <c r="AH98" s="73"/>
      <c r="AI98" s="73"/>
      <c r="AJ98" s="73"/>
      <c r="AK98" s="73" t="str">
        <f>"     " &amp; TEXT(AE98,"#0.00%") &amp; " " &amp; "지도검색" &amp; "(강대영, 금지운)" &amp; " " &amp; IF(P98="","",TEXT(P98,"M/D-")) &amp; IF(Q98="","",TEXT(Q98,"M/D")) &amp; " "</f>
        <v>     0.00% 지도검색(강대영, 금지운) 11/20-11/22 </v>
      </c>
      <c r="AL98" s="73"/>
      <c r="AM98" s="73"/>
      <c r="AN98" s="73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</row>
    <row r="99" ht="12.0" customHeight="1" outlineLevel="5">
      <c r="A99" s="62"/>
      <c r="B99" s="62"/>
      <c r="C99" s="62">
        <v>6.0</v>
      </c>
      <c r="D99" s="63" t="s">
        <v>218</v>
      </c>
      <c r="E99" s="64"/>
      <c r="F99" s="64"/>
      <c r="G99" s="64"/>
      <c r="H99" s="64"/>
      <c r="I99" s="64"/>
      <c r="J99" s="64" t="s">
        <v>219</v>
      </c>
      <c r="K99" s="64"/>
      <c r="L99" s="64"/>
      <c r="M99" s="64"/>
      <c r="N99" s="64"/>
      <c r="O99" s="64">
        <v>12.0</v>
      </c>
      <c r="P99" s="65">
        <v>44158.0</v>
      </c>
      <c r="Q99" s="65">
        <v>44159.0</v>
      </c>
      <c r="R99" s="64"/>
      <c r="S99" s="66">
        <v>2.0</v>
      </c>
      <c r="T99" s="66">
        <v>2.0</v>
      </c>
      <c r="U99" s="66">
        <v>2.0</v>
      </c>
      <c r="V99" s="66">
        <v>2.0</v>
      </c>
      <c r="W99" s="65"/>
      <c r="X99" s="65"/>
      <c r="Y99" s="67"/>
      <c r="Z99" s="68">
        <v>0.0</v>
      </c>
      <c r="AA99" s="66"/>
      <c r="AB99" s="64" t="s">
        <v>220</v>
      </c>
      <c r="AC99" s="69"/>
      <c r="AD99" s="70">
        <v>1.0</v>
      </c>
      <c r="AE99" s="71">
        <v>0.0</v>
      </c>
      <c r="AF99" s="72"/>
      <c r="AG99" s="73"/>
      <c r="AH99" s="73"/>
      <c r="AI99" s="73"/>
      <c r="AJ99" s="73"/>
      <c r="AK99" s="73"/>
      <c r="AL99" s="73" t="str">
        <f>" " &amp; TEXT(AE99,"#0.00%") &amp; " " &amp; "관리자페이지" &amp; "(금지운)" &amp; " " &amp; IF(P99="","",TEXT(P99,"M/D-")) &amp; IF(Q99="","",TEXT(Q99,"M/D")) &amp; " "</f>
        <v> 0.00% 관리자페이지(금지운) 11/23-11/24 </v>
      </c>
      <c r="AM99" s="73"/>
      <c r="AN99" s="73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  <c r="BG99" s="74"/>
    </row>
    <row r="100" ht="12.0" customHeight="1" outlineLevel="2">
      <c r="A100" s="62"/>
      <c r="B100" s="62" t="s">
        <v>27</v>
      </c>
      <c r="C100" s="62">
        <v>3.0</v>
      </c>
      <c r="D100" s="63" t="s">
        <v>221</v>
      </c>
      <c r="E100" s="64"/>
      <c r="F100" s="64"/>
      <c r="G100" s="64" t="s">
        <v>222</v>
      </c>
      <c r="H100" s="64"/>
      <c r="I100" s="64"/>
      <c r="J100" s="64"/>
      <c r="K100" s="64"/>
      <c r="L100" s="64"/>
      <c r="M100" s="64"/>
      <c r="N100" s="64"/>
      <c r="O100" s="64"/>
      <c r="P100" s="65">
        <v>44159.0</v>
      </c>
      <c r="Q100" s="65">
        <v>44164.0</v>
      </c>
      <c r="R100" s="64"/>
      <c r="S100" s="66">
        <v>4.0</v>
      </c>
      <c r="T100" s="66">
        <v>4.0</v>
      </c>
      <c r="U100" s="66">
        <v>4.0</v>
      </c>
      <c r="V100" s="66">
        <v>4.0</v>
      </c>
      <c r="W100" s="65"/>
      <c r="X100" s="65"/>
      <c r="Y100" s="67">
        <v>0.0</v>
      </c>
      <c r="Z100" s="68">
        <v>0.0</v>
      </c>
      <c r="AA100" s="66"/>
      <c r="AB100" s="64"/>
      <c r="AC100" s="69"/>
      <c r="AD100" s="70">
        <v>1.0</v>
      </c>
      <c r="AE100" s="71">
        <v>0.0</v>
      </c>
      <c r="AF100" s="72"/>
      <c r="AG100" s="73"/>
      <c r="AH100" s="73"/>
      <c r="AI100" s="73"/>
      <c r="AJ100" s="73"/>
      <c r="AK100" s="73"/>
      <c r="AL100" s="73" t="str">
        <f>"  " &amp; TEXT(AE100,"#0.00%") &amp; " " &amp; "테스트실시" &amp; " " &amp; IF(P100="","",TEXT(P100,"M/D-")) &amp; IF(Q100="","",TEXT(Q100,"M/D")) &amp; " "</f>
        <v>  0.00% 테스트실시 11/24-11/29 </v>
      </c>
      <c r="AM100" s="73"/>
      <c r="AN100" s="73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  <c r="BG100" s="74"/>
    </row>
    <row r="101" ht="12.0" customHeight="1" outlineLevel="3">
      <c r="A101" s="62"/>
      <c r="B101" s="62"/>
      <c r="C101" s="62">
        <v>4.0</v>
      </c>
      <c r="D101" s="63" t="s">
        <v>223</v>
      </c>
      <c r="E101" s="64"/>
      <c r="F101" s="64"/>
      <c r="G101" s="64"/>
      <c r="H101" s="64" t="s">
        <v>224</v>
      </c>
      <c r="I101" s="64"/>
      <c r="J101" s="64"/>
      <c r="K101" s="64"/>
      <c r="L101" s="64"/>
      <c r="M101" s="64"/>
      <c r="N101" s="64"/>
      <c r="O101" s="64"/>
      <c r="P101" s="65">
        <v>44159.0</v>
      </c>
      <c r="Q101" s="65">
        <v>44162.0</v>
      </c>
      <c r="R101" s="64"/>
      <c r="S101" s="66">
        <v>4.0</v>
      </c>
      <c r="T101" s="66">
        <v>4.0</v>
      </c>
      <c r="U101" s="66">
        <v>4.0</v>
      </c>
      <c r="V101" s="66">
        <v>4.0</v>
      </c>
      <c r="W101" s="65"/>
      <c r="X101" s="65"/>
      <c r="Y101" s="67"/>
      <c r="Z101" s="68">
        <v>0.0</v>
      </c>
      <c r="AA101" s="66">
        <v>1.0</v>
      </c>
      <c r="AB101" s="64"/>
      <c r="AC101" s="69"/>
      <c r="AD101" s="70">
        <v>1.0</v>
      </c>
      <c r="AE101" s="71">
        <v>0.0</v>
      </c>
      <c r="AF101" s="72"/>
      <c r="AG101" s="73"/>
      <c r="AH101" s="73"/>
      <c r="AI101" s="73"/>
      <c r="AJ101" s="73"/>
      <c r="AK101" s="73"/>
      <c r="AL101" s="73" t="str">
        <f>"  " &amp; TEXT(AE101,"#0.00%") &amp; " " &amp; "통합테스트실시//local에서 해보는 거" &amp; " " &amp; IF(P101="","",TEXT(P101,"M/D-")) &amp; IF(Q101="","",TEXT(Q101,"M/D")) &amp; " "</f>
        <v>  0.00% 통합테스트실시//local에서 해보는 거 11/24-11/27 </v>
      </c>
      <c r="AM101" s="73"/>
      <c r="AN101" s="73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  <c r="BC101" s="74"/>
      <c r="BD101" s="74"/>
      <c r="BE101" s="74"/>
      <c r="BF101" s="74"/>
      <c r="BG101" s="74"/>
    </row>
    <row r="102" ht="12.0" customHeight="1" outlineLevel="3">
      <c r="A102" s="62"/>
      <c r="B102" s="62"/>
      <c r="C102" s="62">
        <v>4.0</v>
      </c>
      <c r="D102" s="63" t="s">
        <v>225</v>
      </c>
      <c r="E102" s="64"/>
      <c r="F102" s="64"/>
      <c r="G102" s="64"/>
      <c r="H102" s="64" t="s">
        <v>226</v>
      </c>
      <c r="I102" s="64"/>
      <c r="J102" s="64"/>
      <c r="K102" s="64"/>
      <c r="L102" s="64"/>
      <c r="M102" s="64"/>
      <c r="N102" s="64"/>
      <c r="O102" s="64"/>
      <c r="P102" s="65">
        <v>44163.0</v>
      </c>
      <c r="Q102" s="65">
        <v>44164.0</v>
      </c>
      <c r="R102" s="64"/>
      <c r="S102" s="66">
        <v>0.0</v>
      </c>
      <c r="T102" s="66">
        <v>0.0</v>
      </c>
      <c r="U102" s="66">
        <v>0.0</v>
      </c>
      <c r="V102" s="66">
        <v>0.0</v>
      </c>
      <c r="W102" s="65"/>
      <c r="X102" s="65"/>
      <c r="Y102" s="67"/>
      <c r="Z102" s="68">
        <v>0.0</v>
      </c>
      <c r="AA102" s="66">
        <v>1.0</v>
      </c>
      <c r="AB102" s="64" t="s">
        <v>95</v>
      </c>
      <c r="AC102" s="69"/>
      <c r="AD102" s="70">
        <v>0.0</v>
      </c>
      <c r="AE102" s="71">
        <v>0.0</v>
      </c>
      <c r="AF102" s="72"/>
      <c r="AG102" s="73"/>
      <c r="AH102" s="73"/>
      <c r="AI102" s="73"/>
      <c r="AJ102" s="73"/>
      <c r="AK102" s="73"/>
      <c r="AL102" s="73" t="str">
        <f>"      " &amp; TEXT(AE102,"#0.00%") &amp; " " &amp; "시스템테스트실시//aws 올리는 거" &amp; "(정창균)" &amp; " " &amp; IF(P102="","",TEXT(P102,"M/D-")) &amp; IF(Q102="","",TEXT(Q102,"M/D")) &amp; " "</f>
        <v>      0.00% 시스템테스트실시//aws 올리는 거(정창균) 11/28-11/29 </v>
      </c>
      <c r="AM102" s="73"/>
      <c r="AN102" s="73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  <c r="BC102" s="74"/>
      <c r="BD102" s="74"/>
      <c r="BE102" s="74"/>
      <c r="BF102" s="74"/>
      <c r="BG102" s="74"/>
    </row>
    <row r="103" ht="12.0" customHeight="1" outlineLevel="1">
      <c r="A103" s="62"/>
      <c r="B103" s="62" t="s">
        <v>27</v>
      </c>
      <c r="C103" s="62">
        <v>2.0</v>
      </c>
      <c r="D103" s="63" t="s">
        <v>227</v>
      </c>
      <c r="E103" s="64"/>
      <c r="F103" s="64" t="s">
        <v>228</v>
      </c>
      <c r="G103" s="64"/>
      <c r="H103" s="64"/>
      <c r="I103" s="64"/>
      <c r="J103" s="64"/>
      <c r="K103" s="64"/>
      <c r="L103" s="64"/>
      <c r="M103" s="64"/>
      <c r="N103" s="64"/>
      <c r="O103" s="64"/>
      <c r="P103" s="65">
        <v>44147.0</v>
      </c>
      <c r="Q103" s="65">
        <v>44169.0</v>
      </c>
      <c r="R103" s="64"/>
      <c r="S103" s="66">
        <v>12.0</v>
      </c>
      <c r="T103" s="66">
        <v>10.0</v>
      </c>
      <c r="U103" s="66">
        <v>17.0</v>
      </c>
      <c r="V103" s="66">
        <v>14.0</v>
      </c>
      <c r="W103" s="65"/>
      <c r="X103" s="65"/>
      <c r="Y103" s="67">
        <v>0.0</v>
      </c>
      <c r="Z103" s="68">
        <v>0.0</v>
      </c>
      <c r="AA103" s="66"/>
      <c r="AB103" s="64"/>
      <c r="AC103" s="69"/>
      <c r="AD103" s="70">
        <v>0.8333333333333334</v>
      </c>
      <c r="AE103" s="71">
        <v>0.0</v>
      </c>
      <c r="AF103" s="72"/>
      <c r="AG103" s="73"/>
      <c r="AH103" s="73"/>
      <c r="AI103" s="73"/>
      <c r="AJ103" s="73" t="str">
        <f>"    " &amp; TEXT(AE103,"#0.00%") &amp; " " &amp; "구현" &amp; " " &amp; IF(P103="","",TEXT(P103,"M/D-")) &amp; IF(Q103="","",TEXT(Q103,"M/D")) &amp; " "</f>
        <v>    0.00% 구현 11/12-12/4 </v>
      </c>
      <c r="AK103" s="73"/>
      <c r="AL103" s="73"/>
      <c r="AM103" s="73"/>
      <c r="AN103" s="73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</row>
    <row r="104" ht="12.0" customHeight="1" outlineLevel="2">
      <c r="A104" s="62"/>
      <c r="B104" s="62" t="s">
        <v>27</v>
      </c>
      <c r="C104" s="62">
        <v>3.0</v>
      </c>
      <c r="D104" s="63" t="s">
        <v>229</v>
      </c>
      <c r="E104" s="64"/>
      <c r="F104" s="64"/>
      <c r="G104" s="64" t="s">
        <v>230</v>
      </c>
      <c r="H104" s="64"/>
      <c r="I104" s="64"/>
      <c r="J104" s="64"/>
      <c r="K104" s="64"/>
      <c r="L104" s="64"/>
      <c r="M104" s="64"/>
      <c r="N104" s="64"/>
      <c r="O104" s="64"/>
      <c r="P104" s="65">
        <v>44147.0</v>
      </c>
      <c r="Q104" s="65">
        <v>44148.0</v>
      </c>
      <c r="R104" s="64"/>
      <c r="S104" s="66">
        <v>2.0</v>
      </c>
      <c r="T104" s="66">
        <v>2.0</v>
      </c>
      <c r="U104" s="66">
        <v>2.0</v>
      </c>
      <c r="V104" s="66">
        <v>2.0</v>
      </c>
      <c r="W104" s="65"/>
      <c r="X104" s="65"/>
      <c r="Y104" s="67">
        <v>0.0</v>
      </c>
      <c r="Z104" s="68">
        <v>0.0</v>
      </c>
      <c r="AA104" s="66"/>
      <c r="AB104" s="64"/>
      <c r="AC104" s="69"/>
      <c r="AD104" s="70">
        <v>1.0</v>
      </c>
      <c r="AE104" s="71">
        <v>0.0</v>
      </c>
      <c r="AF104" s="72"/>
      <c r="AG104" s="73"/>
      <c r="AH104" s="73"/>
      <c r="AI104" s="73"/>
      <c r="AJ104" s="73" t="str">
        <f>"    " &amp; TEXT(AE104,"#0.00%") &amp; " " &amp; "구현준비" &amp; " " &amp; IF(P104="","",TEXT(P104,"M/D-")) &amp; IF(Q104="","",TEXT(Q104,"M/D")) &amp; " "</f>
        <v>    0.00% 구현준비 11/12-11/13 </v>
      </c>
      <c r="AK104" s="73"/>
      <c r="AL104" s="73"/>
      <c r="AM104" s="73"/>
      <c r="AN104" s="73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  <c r="BB104" s="74"/>
      <c r="BC104" s="74"/>
      <c r="BD104" s="74"/>
      <c r="BE104" s="74"/>
      <c r="BF104" s="74"/>
      <c r="BG104" s="74"/>
    </row>
    <row r="105" ht="12.0" customHeight="1" outlineLevel="3">
      <c r="A105" s="62"/>
      <c r="B105" s="62"/>
      <c r="C105" s="62">
        <v>4.0</v>
      </c>
      <c r="D105" s="63" t="s">
        <v>231</v>
      </c>
      <c r="E105" s="64"/>
      <c r="F105" s="64"/>
      <c r="G105" s="64"/>
      <c r="H105" s="64" t="s">
        <v>232</v>
      </c>
      <c r="I105" s="64"/>
      <c r="J105" s="64"/>
      <c r="K105" s="64"/>
      <c r="L105" s="64"/>
      <c r="M105" s="64"/>
      <c r="N105" s="64"/>
      <c r="O105" s="64"/>
      <c r="P105" s="65">
        <v>44147.0</v>
      </c>
      <c r="Q105" s="65">
        <v>44148.0</v>
      </c>
      <c r="R105" s="64"/>
      <c r="S105" s="66">
        <v>2.0</v>
      </c>
      <c r="T105" s="66">
        <v>2.0</v>
      </c>
      <c r="U105" s="66">
        <v>2.0</v>
      </c>
      <c r="V105" s="66">
        <v>2.0</v>
      </c>
      <c r="W105" s="65"/>
      <c r="X105" s="65"/>
      <c r="Y105" s="67"/>
      <c r="Z105" s="68">
        <v>0.0</v>
      </c>
      <c r="AA105" s="66">
        <v>1.0</v>
      </c>
      <c r="AB105" s="64"/>
      <c r="AC105" s="69"/>
      <c r="AD105" s="70">
        <v>1.0</v>
      </c>
      <c r="AE105" s="71">
        <v>0.0</v>
      </c>
      <c r="AF105" s="72"/>
      <c r="AG105" s="73"/>
      <c r="AH105" s="73"/>
      <c r="AI105" s="73"/>
      <c r="AJ105" s="73" t="str">
        <f>"    " &amp; TEXT(AE105,"#0.00%") &amp; " " &amp; "Release 및 Contingency plan수립" &amp; " " &amp; IF(P105="","",TEXT(P105,"M/D-")) &amp; IF(Q105="","",TEXT(Q105,"M/D")) &amp; " "</f>
        <v>    0.00% Release 및 Contingency plan수립 11/12-11/13 </v>
      </c>
      <c r="AK105" s="73"/>
      <c r="AL105" s="73"/>
      <c r="AM105" s="73"/>
      <c r="AN105" s="73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  <c r="BA105" s="74"/>
      <c r="BB105" s="74"/>
      <c r="BC105" s="74"/>
      <c r="BD105" s="74"/>
      <c r="BE105" s="74"/>
      <c r="BF105" s="74"/>
      <c r="BG105" s="74"/>
    </row>
    <row r="106" ht="12.0" customHeight="1" outlineLevel="2">
      <c r="A106" s="62"/>
      <c r="B106" s="62" t="s">
        <v>27</v>
      </c>
      <c r="C106" s="62">
        <v>3.0</v>
      </c>
      <c r="D106" s="63" t="s">
        <v>233</v>
      </c>
      <c r="E106" s="64"/>
      <c r="F106" s="64"/>
      <c r="G106" s="64" t="s">
        <v>234</v>
      </c>
      <c r="H106" s="64"/>
      <c r="I106" s="64"/>
      <c r="J106" s="64"/>
      <c r="K106" s="64"/>
      <c r="L106" s="64"/>
      <c r="M106" s="64"/>
      <c r="N106" s="64"/>
      <c r="O106" s="64"/>
      <c r="P106" s="65">
        <v>44151.0</v>
      </c>
      <c r="Q106" s="65">
        <v>44169.0</v>
      </c>
      <c r="R106" s="64"/>
      <c r="S106" s="66">
        <v>10.0</v>
      </c>
      <c r="T106" s="66">
        <v>8.0</v>
      </c>
      <c r="U106" s="66">
        <v>15.0</v>
      </c>
      <c r="V106" s="66">
        <v>12.0</v>
      </c>
      <c r="W106" s="65"/>
      <c r="X106" s="65"/>
      <c r="Y106" s="67">
        <v>0.0</v>
      </c>
      <c r="Z106" s="68">
        <v>0.0</v>
      </c>
      <c r="AA106" s="66"/>
      <c r="AB106" s="64"/>
      <c r="AC106" s="69"/>
      <c r="AD106" s="70">
        <v>0.8</v>
      </c>
      <c r="AE106" s="71">
        <v>0.0</v>
      </c>
      <c r="AF106" s="72"/>
      <c r="AG106" s="73"/>
      <c r="AH106" s="73"/>
      <c r="AI106" s="73"/>
      <c r="AJ106" s="73"/>
      <c r="AK106" s="73" t="str">
        <f>" " &amp; TEXT(AE106,"#0.00%") &amp; " " &amp; "Conversion 및 Release" &amp; " " &amp; IF(P106="","",TEXT(P106,"M/D-")) &amp; IF(Q106="","",TEXT(Q106,"M/D")) &amp; " "</f>
        <v> 0.00% Conversion 및 Release 11/16-12/4 </v>
      </c>
      <c r="AL106" s="73"/>
      <c r="AM106" s="73"/>
      <c r="AN106" s="73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  <c r="BC106" s="74"/>
      <c r="BD106" s="74"/>
      <c r="BE106" s="74"/>
      <c r="BF106" s="74"/>
      <c r="BG106" s="74"/>
    </row>
    <row r="107" ht="12.0" customHeight="1" outlineLevel="3">
      <c r="A107" s="62"/>
      <c r="B107" s="62"/>
      <c r="C107" s="62">
        <v>4.0</v>
      </c>
      <c r="D107" s="63" t="s">
        <v>235</v>
      </c>
      <c r="E107" s="64"/>
      <c r="F107" s="64"/>
      <c r="G107" s="64"/>
      <c r="H107" s="64" t="s">
        <v>236</v>
      </c>
      <c r="I107" s="64"/>
      <c r="J107" s="64"/>
      <c r="K107" s="64"/>
      <c r="L107" s="64"/>
      <c r="M107" s="64"/>
      <c r="N107" s="64"/>
      <c r="O107" s="64"/>
      <c r="P107" s="65">
        <v>44151.0</v>
      </c>
      <c r="Q107" s="65">
        <v>44154.0</v>
      </c>
      <c r="R107" s="64"/>
      <c r="S107" s="66">
        <v>4.0</v>
      </c>
      <c r="T107" s="66">
        <v>4.0</v>
      </c>
      <c r="U107" s="66">
        <v>4.0</v>
      </c>
      <c r="V107" s="66">
        <v>4.0</v>
      </c>
      <c r="W107" s="65"/>
      <c r="X107" s="65"/>
      <c r="Y107" s="67"/>
      <c r="Z107" s="68">
        <v>0.0</v>
      </c>
      <c r="AA107" s="66">
        <v>1.0</v>
      </c>
      <c r="AB107" s="64"/>
      <c r="AC107" s="69"/>
      <c r="AD107" s="70">
        <v>1.0</v>
      </c>
      <c r="AE107" s="71">
        <v>0.0</v>
      </c>
      <c r="AF107" s="72"/>
      <c r="AG107" s="73"/>
      <c r="AH107" s="73"/>
      <c r="AI107" s="73"/>
      <c r="AJ107" s="73"/>
      <c r="AK107" s="73" t="str">
        <f>" " &amp; TEXT(AE107,"#0.00%") &amp; " " &amp; "데이터베이스구축" &amp; " " &amp; IF(P107="","",TEXT(P107,"M/D-")) &amp; IF(Q107="","",TEXT(Q107,"M/D")) &amp; " "</f>
        <v> 0.00% 데이터베이스구축 11/16-11/19 </v>
      </c>
      <c r="AL107" s="73"/>
      <c r="AM107" s="73"/>
      <c r="AN107" s="73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  <c r="BA107" s="74"/>
      <c r="BB107" s="74"/>
      <c r="BC107" s="74"/>
      <c r="BD107" s="74"/>
      <c r="BE107" s="74"/>
      <c r="BF107" s="74"/>
      <c r="BG107" s="74"/>
    </row>
    <row r="108" ht="12.0" customHeight="1" outlineLevel="3">
      <c r="A108" s="62"/>
      <c r="B108" s="62"/>
      <c r="C108" s="62">
        <v>4.0</v>
      </c>
      <c r="D108" s="63" t="s">
        <v>237</v>
      </c>
      <c r="E108" s="64"/>
      <c r="F108" s="64"/>
      <c r="G108" s="64"/>
      <c r="H108" s="64" t="s">
        <v>238</v>
      </c>
      <c r="I108" s="64"/>
      <c r="J108" s="64"/>
      <c r="K108" s="64"/>
      <c r="L108" s="64"/>
      <c r="M108" s="64"/>
      <c r="N108" s="64"/>
      <c r="O108" s="64"/>
      <c r="P108" s="65">
        <v>44151.0</v>
      </c>
      <c r="Q108" s="65">
        <v>44154.0</v>
      </c>
      <c r="R108" s="64"/>
      <c r="S108" s="66">
        <v>4.0</v>
      </c>
      <c r="T108" s="66">
        <v>4.0</v>
      </c>
      <c r="U108" s="66">
        <v>4.0</v>
      </c>
      <c r="V108" s="66">
        <v>4.0</v>
      </c>
      <c r="W108" s="65"/>
      <c r="X108" s="65"/>
      <c r="Y108" s="67"/>
      <c r="Z108" s="68">
        <v>0.0</v>
      </c>
      <c r="AA108" s="66">
        <v>1.0</v>
      </c>
      <c r="AB108" s="64"/>
      <c r="AC108" s="69"/>
      <c r="AD108" s="70">
        <v>1.0</v>
      </c>
      <c r="AE108" s="71">
        <v>0.0</v>
      </c>
      <c r="AF108" s="72"/>
      <c r="AG108" s="73"/>
      <c r="AH108" s="73"/>
      <c r="AI108" s="73"/>
      <c r="AJ108" s="73"/>
      <c r="AK108" s="73" t="str">
        <f>" " &amp; TEXT(AE108,"#0.00%") &amp; " " &amp; "소프트웨어설치" &amp; " " &amp; IF(P108="","",TEXT(P108,"M/D-")) &amp; IF(Q108="","",TEXT(Q108,"M/D")) &amp; " "</f>
        <v> 0.00% 소프트웨어설치 11/16-11/19 </v>
      </c>
      <c r="AL108" s="73"/>
      <c r="AM108" s="73"/>
      <c r="AN108" s="73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  <c r="BC108" s="74"/>
      <c r="BD108" s="74"/>
      <c r="BE108" s="74"/>
      <c r="BF108" s="74"/>
      <c r="BG108" s="74"/>
    </row>
    <row r="109" ht="12.0" customHeight="1" outlineLevel="3">
      <c r="A109" s="62"/>
      <c r="B109" s="62"/>
      <c r="C109" s="62">
        <v>4.0</v>
      </c>
      <c r="D109" s="63" t="s">
        <v>239</v>
      </c>
      <c r="E109" s="64"/>
      <c r="F109" s="64"/>
      <c r="G109" s="64"/>
      <c r="H109" s="64" t="s">
        <v>240</v>
      </c>
      <c r="I109" s="64"/>
      <c r="J109" s="64"/>
      <c r="K109" s="64"/>
      <c r="L109" s="64"/>
      <c r="M109" s="64"/>
      <c r="N109" s="64"/>
      <c r="O109" s="64"/>
      <c r="P109" s="65">
        <v>44168.0</v>
      </c>
      <c r="Q109" s="65">
        <v>44168.0</v>
      </c>
      <c r="R109" s="64"/>
      <c r="S109" s="66">
        <v>1.0</v>
      </c>
      <c r="T109" s="66">
        <v>0.0</v>
      </c>
      <c r="U109" s="66">
        <v>1.0</v>
      </c>
      <c r="V109" s="66">
        <v>0.0</v>
      </c>
      <c r="W109" s="65"/>
      <c r="X109" s="65"/>
      <c r="Y109" s="67"/>
      <c r="Z109" s="68">
        <v>0.0</v>
      </c>
      <c r="AA109" s="66">
        <v>1.0</v>
      </c>
      <c r="AB109" s="64"/>
      <c r="AC109" s="69"/>
      <c r="AD109" s="70">
        <v>0.0</v>
      </c>
      <c r="AE109" s="71">
        <v>0.0</v>
      </c>
      <c r="AF109" s="72"/>
      <c r="AG109" s="73"/>
      <c r="AH109" s="73"/>
      <c r="AI109" s="73"/>
      <c r="AJ109" s="73"/>
      <c r="AK109" s="73"/>
      <c r="AL109" s="73"/>
      <c r="AM109" s="73" t="str">
        <f>"    " &amp; TEXT(AE109,"#0.00%") &amp; " " &amp; "인수테스트실시" &amp; " " &amp; IF(P109="","",TEXT(P109,"M/D-")) &amp; IF(Q109="","",TEXT(Q109,"M/D")) &amp; " "</f>
        <v>    0.00% 인수테스트실시 12/3-12/3 </v>
      </c>
      <c r="AN109" s="73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</row>
    <row r="110" ht="12.0" customHeight="1" outlineLevel="3">
      <c r="A110" s="62"/>
      <c r="B110" s="62"/>
      <c r="C110" s="62">
        <v>4.0</v>
      </c>
      <c r="D110" s="63" t="s">
        <v>241</v>
      </c>
      <c r="E110" s="64"/>
      <c r="F110" s="64"/>
      <c r="G110" s="64"/>
      <c r="H110" s="64" t="s">
        <v>242</v>
      </c>
      <c r="I110" s="64"/>
      <c r="J110" s="64"/>
      <c r="K110" s="64"/>
      <c r="L110" s="64"/>
      <c r="M110" s="64"/>
      <c r="N110" s="64"/>
      <c r="O110" s="64"/>
      <c r="P110" s="65">
        <v>44169.0</v>
      </c>
      <c r="Q110" s="65">
        <v>44169.0</v>
      </c>
      <c r="R110" s="64"/>
      <c r="S110" s="66">
        <v>1.0</v>
      </c>
      <c r="T110" s="66">
        <v>0.0</v>
      </c>
      <c r="U110" s="66">
        <v>1.0</v>
      </c>
      <c r="V110" s="66">
        <v>0.0</v>
      </c>
      <c r="W110" s="65"/>
      <c r="X110" s="65"/>
      <c r="Y110" s="67"/>
      <c r="Z110" s="68">
        <v>0.0</v>
      </c>
      <c r="AA110" s="66">
        <v>1.0</v>
      </c>
      <c r="AB110" s="64"/>
      <c r="AC110" s="69"/>
      <c r="AD110" s="70">
        <v>0.0</v>
      </c>
      <c r="AE110" s="71">
        <v>0.0</v>
      </c>
      <c r="AF110" s="72"/>
      <c r="AG110" s="73"/>
      <c r="AH110" s="73"/>
      <c r="AI110" s="73"/>
      <c r="AJ110" s="73"/>
      <c r="AK110" s="73"/>
      <c r="AL110" s="73"/>
      <c r="AM110" s="73" t="str">
        <f>"     " &amp; TEXT(AE110,"#0.00%") &amp; " " &amp; "시스템오픈" &amp; " " &amp; IF(P110="","",TEXT(P110,"M/D-")) &amp; IF(Q110="","",TEXT(Q110,"M/D")) &amp; " "</f>
        <v>     0.00% 시스템오픈 12/4-12/4 </v>
      </c>
      <c r="AN110" s="73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  <c r="BA110" s="74"/>
      <c r="BB110" s="74"/>
      <c r="BC110" s="74"/>
      <c r="BD110" s="74"/>
      <c r="BE110" s="74"/>
      <c r="BF110" s="74"/>
      <c r="BG110" s="74"/>
    </row>
    <row r="111" ht="12.0" customHeight="1">
      <c r="A111" s="91"/>
      <c r="B111" s="91"/>
      <c r="C111" s="91"/>
      <c r="D111" s="92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4"/>
      <c r="Q111" s="94"/>
      <c r="R111" s="93"/>
      <c r="S111" s="95"/>
      <c r="T111" s="95"/>
      <c r="U111" s="95"/>
      <c r="V111" s="95"/>
      <c r="W111" s="94"/>
      <c r="X111" s="94"/>
      <c r="Y111" s="96"/>
      <c r="Z111" s="97"/>
      <c r="AA111" s="95"/>
      <c r="AB111" s="93"/>
      <c r="AC111" s="98"/>
      <c r="AD111" s="99"/>
      <c r="AE111" s="100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  <c r="BA111" s="74"/>
      <c r="BB111" s="74"/>
      <c r="BC111" s="74"/>
      <c r="BD111" s="74"/>
      <c r="BE111" s="74"/>
      <c r="BF111" s="74"/>
      <c r="BG111" s="74"/>
    </row>
    <row r="112" ht="12.0" customHeight="1">
      <c r="A112" s="62"/>
      <c r="B112" s="62"/>
      <c r="C112" s="62"/>
      <c r="D112" s="102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5"/>
      <c r="Q112" s="65"/>
      <c r="R112" s="64"/>
      <c r="S112" s="66"/>
      <c r="T112" s="66"/>
      <c r="U112" s="66"/>
      <c r="V112" s="66"/>
      <c r="W112" s="65"/>
      <c r="X112" s="65"/>
      <c r="Y112" s="67"/>
      <c r="Z112" s="68"/>
      <c r="AA112" s="66"/>
      <c r="AB112" s="64"/>
      <c r="AC112" s="69"/>
      <c r="AD112" s="70"/>
      <c r="AE112" s="71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  <c r="BG112" s="74"/>
    </row>
    <row r="113" ht="12.0" customHeight="1">
      <c r="A113" s="62"/>
      <c r="B113" s="62"/>
      <c r="C113" s="62"/>
      <c r="D113" s="102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5"/>
      <c r="Q113" s="65"/>
      <c r="R113" s="64"/>
      <c r="S113" s="66"/>
      <c r="T113" s="66"/>
      <c r="U113" s="66"/>
      <c r="V113" s="66"/>
      <c r="W113" s="65"/>
      <c r="X113" s="65"/>
      <c r="Y113" s="67"/>
      <c r="Z113" s="68"/>
      <c r="AA113" s="66"/>
      <c r="AB113" s="64"/>
      <c r="AC113" s="69"/>
      <c r="AD113" s="70"/>
      <c r="AE113" s="71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  <c r="BA113" s="74"/>
      <c r="BB113" s="74"/>
      <c r="BC113" s="74"/>
      <c r="BD113" s="74"/>
      <c r="BE113" s="74"/>
      <c r="BF113" s="74"/>
      <c r="BG113" s="74"/>
    </row>
    <row r="114" ht="12.0" customHeight="1">
      <c r="A114" s="62"/>
      <c r="B114" s="62"/>
      <c r="C114" s="62"/>
      <c r="D114" s="102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5"/>
      <c r="Q114" s="65"/>
      <c r="R114" s="64"/>
      <c r="S114" s="66"/>
      <c r="T114" s="66"/>
      <c r="U114" s="66"/>
      <c r="V114" s="66"/>
      <c r="W114" s="65"/>
      <c r="X114" s="65"/>
      <c r="Y114" s="67"/>
      <c r="Z114" s="68"/>
      <c r="AA114" s="66"/>
      <c r="AB114" s="64"/>
      <c r="AC114" s="69"/>
      <c r="AD114" s="70"/>
      <c r="AE114" s="71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  <c r="BA114" s="74"/>
      <c r="BB114" s="74"/>
      <c r="BC114" s="74"/>
      <c r="BD114" s="74"/>
      <c r="BE114" s="74"/>
      <c r="BF114" s="74"/>
      <c r="BG114" s="74"/>
    </row>
    <row r="115" ht="12.0" customHeight="1">
      <c r="A115" s="62"/>
      <c r="B115" s="62"/>
      <c r="C115" s="62"/>
      <c r="D115" s="102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5"/>
      <c r="Q115" s="65"/>
      <c r="R115" s="64"/>
      <c r="S115" s="66"/>
      <c r="T115" s="66"/>
      <c r="U115" s="66"/>
      <c r="V115" s="66"/>
      <c r="W115" s="65"/>
      <c r="X115" s="65"/>
      <c r="Y115" s="67"/>
      <c r="Z115" s="68"/>
      <c r="AA115" s="66"/>
      <c r="AB115" s="64"/>
      <c r="AC115" s="69"/>
      <c r="AD115" s="70"/>
      <c r="AE115" s="71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  <c r="BA115" s="74"/>
      <c r="BB115" s="74"/>
      <c r="BC115" s="74"/>
      <c r="BD115" s="74"/>
      <c r="BE115" s="74"/>
      <c r="BF115" s="74"/>
      <c r="BG115" s="74"/>
    </row>
    <row r="116" ht="12.0" customHeight="1">
      <c r="A116" s="62"/>
      <c r="B116" s="62"/>
      <c r="C116" s="62"/>
      <c r="D116" s="102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5"/>
      <c r="Q116" s="65"/>
      <c r="R116" s="64"/>
      <c r="S116" s="66"/>
      <c r="T116" s="66"/>
      <c r="U116" s="66"/>
      <c r="V116" s="66"/>
      <c r="W116" s="65"/>
      <c r="X116" s="65"/>
      <c r="Y116" s="67"/>
      <c r="Z116" s="68"/>
      <c r="AA116" s="66"/>
      <c r="AB116" s="64"/>
      <c r="AC116" s="69"/>
      <c r="AD116" s="70"/>
      <c r="AE116" s="71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  <c r="BA116" s="74"/>
      <c r="BB116" s="74"/>
      <c r="BC116" s="74"/>
      <c r="BD116" s="74"/>
      <c r="BE116" s="74"/>
      <c r="BF116" s="74"/>
      <c r="BG116" s="74"/>
    </row>
    <row r="117" ht="12.0" customHeight="1">
      <c r="A117" s="62"/>
      <c r="B117" s="62"/>
      <c r="C117" s="62"/>
      <c r="D117" s="102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5"/>
      <c r="Q117" s="65"/>
      <c r="R117" s="64"/>
      <c r="S117" s="66"/>
      <c r="T117" s="66"/>
      <c r="U117" s="66"/>
      <c r="V117" s="66"/>
      <c r="W117" s="65"/>
      <c r="X117" s="65"/>
      <c r="Y117" s="67"/>
      <c r="Z117" s="68"/>
      <c r="AA117" s="66"/>
      <c r="AB117" s="64"/>
      <c r="AC117" s="69"/>
      <c r="AD117" s="70"/>
      <c r="AE117" s="71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  <c r="BA117" s="74"/>
      <c r="BB117" s="74"/>
      <c r="BC117" s="74"/>
      <c r="BD117" s="74"/>
      <c r="BE117" s="74"/>
      <c r="BF117" s="74"/>
      <c r="BG117" s="74"/>
    </row>
    <row r="118" ht="12.0" customHeight="1">
      <c r="A118" s="62"/>
      <c r="B118" s="62"/>
      <c r="C118" s="62"/>
      <c r="D118" s="102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5"/>
      <c r="Q118" s="65"/>
      <c r="R118" s="64"/>
      <c r="S118" s="66"/>
      <c r="T118" s="66"/>
      <c r="U118" s="66"/>
      <c r="V118" s="66"/>
      <c r="W118" s="65"/>
      <c r="X118" s="65"/>
      <c r="Y118" s="67"/>
      <c r="Z118" s="68"/>
      <c r="AA118" s="66"/>
      <c r="AB118" s="64"/>
      <c r="AC118" s="69"/>
      <c r="AD118" s="70"/>
      <c r="AE118" s="71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  <c r="BA118" s="74"/>
      <c r="BB118" s="74"/>
      <c r="BC118" s="74"/>
      <c r="BD118" s="74"/>
      <c r="BE118" s="74"/>
      <c r="BF118" s="74"/>
      <c r="BG118" s="74"/>
    </row>
    <row r="119" ht="12.0" customHeight="1">
      <c r="A119" s="62"/>
      <c r="B119" s="62"/>
      <c r="C119" s="62"/>
      <c r="D119" s="102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5"/>
      <c r="Q119" s="65"/>
      <c r="R119" s="64"/>
      <c r="S119" s="66"/>
      <c r="T119" s="66"/>
      <c r="U119" s="66"/>
      <c r="V119" s="66"/>
      <c r="W119" s="65"/>
      <c r="X119" s="65"/>
      <c r="Y119" s="67"/>
      <c r="Z119" s="68"/>
      <c r="AA119" s="66"/>
      <c r="AB119" s="64"/>
      <c r="AC119" s="69"/>
      <c r="AD119" s="70"/>
      <c r="AE119" s="71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  <c r="BA119" s="74"/>
      <c r="BB119" s="74"/>
      <c r="BC119" s="74"/>
      <c r="BD119" s="74"/>
      <c r="BE119" s="74"/>
      <c r="BF119" s="74"/>
      <c r="BG119" s="74"/>
    </row>
    <row r="120" ht="12.0" customHeight="1">
      <c r="A120" s="62"/>
      <c r="B120" s="62"/>
      <c r="C120" s="62"/>
      <c r="D120" s="102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5"/>
      <c r="Q120" s="65"/>
      <c r="R120" s="64"/>
      <c r="S120" s="66"/>
      <c r="T120" s="66"/>
      <c r="U120" s="66"/>
      <c r="V120" s="66"/>
      <c r="W120" s="65"/>
      <c r="X120" s="65"/>
      <c r="Y120" s="67"/>
      <c r="Z120" s="68"/>
      <c r="AA120" s="66"/>
      <c r="AB120" s="64"/>
      <c r="AC120" s="69"/>
      <c r="AD120" s="70"/>
      <c r="AE120" s="71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  <c r="BA120" s="74"/>
      <c r="BB120" s="74"/>
      <c r="BC120" s="74"/>
      <c r="BD120" s="74"/>
      <c r="BE120" s="74"/>
      <c r="BF120" s="74"/>
      <c r="BG120" s="74"/>
    </row>
    <row r="121" ht="12.0" customHeight="1">
      <c r="A121" s="62"/>
      <c r="B121" s="62"/>
      <c r="C121" s="62"/>
      <c r="D121" s="102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5"/>
      <c r="Q121" s="65"/>
      <c r="R121" s="64"/>
      <c r="S121" s="66"/>
      <c r="T121" s="66"/>
      <c r="U121" s="66"/>
      <c r="V121" s="66"/>
      <c r="W121" s="65"/>
      <c r="X121" s="65"/>
      <c r="Y121" s="67"/>
      <c r="Z121" s="68"/>
      <c r="AA121" s="66"/>
      <c r="AB121" s="64"/>
      <c r="AC121" s="69"/>
      <c r="AD121" s="70"/>
      <c r="AE121" s="71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  <c r="BA121" s="74"/>
      <c r="BB121" s="74"/>
      <c r="BC121" s="74"/>
      <c r="BD121" s="74"/>
      <c r="BE121" s="74"/>
      <c r="BF121" s="74"/>
      <c r="BG121" s="74"/>
    </row>
    <row r="122" ht="12.0" customHeight="1">
      <c r="A122" s="62"/>
      <c r="B122" s="62"/>
      <c r="C122" s="62"/>
      <c r="D122" s="102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5"/>
      <c r="Q122" s="65"/>
      <c r="R122" s="64"/>
      <c r="S122" s="66"/>
      <c r="T122" s="66"/>
      <c r="U122" s="66"/>
      <c r="V122" s="66"/>
      <c r="W122" s="65"/>
      <c r="X122" s="65"/>
      <c r="Y122" s="67"/>
      <c r="Z122" s="68"/>
      <c r="AA122" s="66"/>
      <c r="AB122" s="64"/>
      <c r="AC122" s="69"/>
      <c r="AD122" s="70"/>
      <c r="AE122" s="71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  <c r="BA122" s="74"/>
      <c r="BB122" s="74"/>
      <c r="BC122" s="74"/>
      <c r="BD122" s="74"/>
      <c r="BE122" s="74"/>
      <c r="BF122" s="74"/>
      <c r="BG122" s="74"/>
    </row>
    <row r="123" ht="12.0" customHeight="1">
      <c r="A123" s="62"/>
      <c r="B123" s="62"/>
      <c r="C123" s="62"/>
      <c r="D123" s="102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5"/>
      <c r="Q123" s="65"/>
      <c r="R123" s="64"/>
      <c r="S123" s="66"/>
      <c r="T123" s="66"/>
      <c r="U123" s="66"/>
      <c r="V123" s="66"/>
      <c r="W123" s="65"/>
      <c r="X123" s="65"/>
      <c r="Y123" s="67"/>
      <c r="Z123" s="68"/>
      <c r="AA123" s="66"/>
      <c r="AB123" s="64"/>
      <c r="AC123" s="69"/>
      <c r="AD123" s="70"/>
      <c r="AE123" s="71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  <c r="BA123" s="74"/>
      <c r="BB123" s="74"/>
      <c r="BC123" s="74"/>
      <c r="BD123" s="74"/>
      <c r="BE123" s="74"/>
      <c r="BF123" s="74"/>
      <c r="BG123" s="74"/>
    </row>
    <row r="124" ht="12.0" customHeight="1">
      <c r="A124" s="62"/>
      <c r="B124" s="62"/>
      <c r="C124" s="62"/>
      <c r="D124" s="102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5"/>
      <c r="Q124" s="65"/>
      <c r="R124" s="64"/>
      <c r="S124" s="66"/>
      <c r="T124" s="66"/>
      <c r="U124" s="66"/>
      <c r="V124" s="66"/>
      <c r="W124" s="65"/>
      <c r="X124" s="65"/>
      <c r="Y124" s="67"/>
      <c r="Z124" s="68"/>
      <c r="AA124" s="66"/>
      <c r="AB124" s="64"/>
      <c r="AC124" s="69"/>
      <c r="AD124" s="70"/>
      <c r="AE124" s="71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  <c r="BG124" s="74"/>
    </row>
    <row r="125" ht="12.0" customHeight="1">
      <c r="A125" s="62"/>
      <c r="B125" s="62"/>
      <c r="C125" s="62"/>
      <c r="D125" s="102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5"/>
      <c r="Q125" s="65"/>
      <c r="R125" s="64"/>
      <c r="S125" s="66"/>
      <c r="T125" s="66"/>
      <c r="U125" s="66"/>
      <c r="V125" s="66"/>
      <c r="W125" s="65"/>
      <c r="X125" s="65"/>
      <c r="Y125" s="67"/>
      <c r="Z125" s="68"/>
      <c r="AA125" s="66"/>
      <c r="AB125" s="64"/>
      <c r="AC125" s="69"/>
      <c r="AD125" s="70"/>
      <c r="AE125" s="71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  <c r="BA125" s="74"/>
      <c r="BB125" s="74"/>
      <c r="BC125" s="74"/>
      <c r="BD125" s="74"/>
      <c r="BE125" s="74"/>
      <c r="BF125" s="74"/>
      <c r="BG125" s="74"/>
    </row>
    <row r="126" ht="12.0" customHeight="1">
      <c r="A126" s="62"/>
      <c r="B126" s="62"/>
      <c r="C126" s="62"/>
      <c r="D126" s="102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5"/>
      <c r="Q126" s="65"/>
      <c r="R126" s="64"/>
      <c r="S126" s="66"/>
      <c r="T126" s="66"/>
      <c r="U126" s="66"/>
      <c r="V126" s="66"/>
      <c r="W126" s="65"/>
      <c r="X126" s="65"/>
      <c r="Y126" s="67"/>
      <c r="Z126" s="68"/>
      <c r="AA126" s="66"/>
      <c r="AB126" s="64"/>
      <c r="AC126" s="69"/>
      <c r="AD126" s="70"/>
      <c r="AE126" s="71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</row>
    <row r="127" ht="12.0" customHeight="1">
      <c r="A127" s="62"/>
      <c r="B127" s="62"/>
      <c r="C127" s="62"/>
      <c r="D127" s="102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5"/>
      <c r="Q127" s="65"/>
      <c r="R127" s="64"/>
      <c r="S127" s="66"/>
      <c r="T127" s="66"/>
      <c r="U127" s="66"/>
      <c r="V127" s="66"/>
      <c r="W127" s="65"/>
      <c r="X127" s="65"/>
      <c r="Y127" s="67"/>
      <c r="Z127" s="68"/>
      <c r="AA127" s="66"/>
      <c r="AB127" s="64"/>
      <c r="AC127" s="69"/>
      <c r="AD127" s="70"/>
      <c r="AE127" s="71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  <c r="BB127" s="74"/>
      <c r="BC127" s="74"/>
      <c r="BD127" s="74"/>
      <c r="BE127" s="74"/>
      <c r="BF127" s="74"/>
      <c r="BG127" s="74"/>
    </row>
    <row r="128" ht="12.0" customHeight="1">
      <c r="A128" s="62"/>
      <c r="B128" s="62"/>
      <c r="C128" s="62"/>
      <c r="D128" s="102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5"/>
      <c r="Q128" s="65"/>
      <c r="R128" s="64"/>
      <c r="S128" s="66"/>
      <c r="T128" s="66"/>
      <c r="U128" s="66"/>
      <c r="V128" s="66"/>
      <c r="W128" s="65"/>
      <c r="X128" s="65"/>
      <c r="Y128" s="67"/>
      <c r="Z128" s="68"/>
      <c r="AA128" s="66"/>
      <c r="AB128" s="64"/>
      <c r="AC128" s="69"/>
      <c r="AD128" s="70"/>
      <c r="AE128" s="71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  <c r="BA128" s="74"/>
      <c r="BB128" s="74"/>
      <c r="BC128" s="74"/>
      <c r="BD128" s="74"/>
      <c r="BE128" s="74"/>
      <c r="BF128" s="74"/>
      <c r="BG128" s="74"/>
    </row>
    <row r="129" ht="12.0" customHeight="1">
      <c r="A129" s="62"/>
      <c r="B129" s="62"/>
      <c r="C129" s="62"/>
      <c r="D129" s="102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5"/>
      <c r="Q129" s="65"/>
      <c r="R129" s="64"/>
      <c r="S129" s="66"/>
      <c r="T129" s="66"/>
      <c r="U129" s="66"/>
      <c r="V129" s="66"/>
      <c r="W129" s="65"/>
      <c r="X129" s="65"/>
      <c r="Y129" s="67"/>
      <c r="Z129" s="68"/>
      <c r="AA129" s="66"/>
      <c r="AB129" s="64"/>
      <c r="AC129" s="69"/>
      <c r="AD129" s="70"/>
      <c r="AE129" s="71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  <c r="BA129" s="74"/>
      <c r="BB129" s="74"/>
      <c r="BC129" s="74"/>
      <c r="BD129" s="74"/>
      <c r="BE129" s="74"/>
      <c r="BF129" s="74"/>
      <c r="BG129" s="74"/>
    </row>
    <row r="130" ht="12.0" customHeight="1">
      <c r="A130" s="62"/>
      <c r="B130" s="62"/>
      <c r="C130" s="62"/>
      <c r="D130" s="102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5"/>
      <c r="Q130" s="65"/>
      <c r="R130" s="64"/>
      <c r="S130" s="66"/>
      <c r="T130" s="66"/>
      <c r="U130" s="66"/>
      <c r="V130" s="66"/>
      <c r="W130" s="65"/>
      <c r="X130" s="65"/>
      <c r="Y130" s="67"/>
      <c r="Z130" s="68"/>
      <c r="AA130" s="66"/>
      <c r="AB130" s="64"/>
      <c r="AC130" s="69"/>
      <c r="AD130" s="70"/>
      <c r="AE130" s="71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</row>
    <row r="131" ht="12.0" customHeight="1">
      <c r="A131" s="62"/>
      <c r="B131" s="62"/>
      <c r="C131" s="62"/>
      <c r="D131" s="102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5"/>
      <c r="Q131" s="65"/>
      <c r="R131" s="64"/>
      <c r="S131" s="66"/>
      <c r="T131" s="66"/>
      <c r="U131" s="66"/>
      <c r="V131" s="66"/>
      <c r="W131" s="65"/>
      <c r="X131" s="65"/>
      <c r="Y131" s="67"/>
      <c r="Z131" s="68"/>
      <c r="AA131" s="66"/>
      <c r="AB131" s="64"/>
      <c r="AC131" s="69"/>
      <c r="AD131" s="70"/>
      <c r="AE131" s="71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  <c r="BG131" s="74"/>
    </row>
    <row r="132" ht="12.0" customHeight="1">
      <c r="A132" s="62"/>
      <c r="B132" s="62"/>
      <c r="C132" s="62"/>
      <c r="D132" s="102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5"/>
      <c r="Q132" s="65"/>
      <c r="R132" s="64"/>
      <c r="S132" s="66"/>
      <c r="T132" s="66"/>
      <c r="U132" s="66"/>
      <c r="V132" s="66"/>
      <c r="W132" s="65"/>
      <c r="X132" s="65"/>
      <c r="Y132" s="67"/>
      <c r="Z132" s="68"/>
      <c r="AA132" s="66"/>
      <c r="AB132" s="64"/>
      <c r="AC132" s="69"/>
      <c r="AD132" s="70"/>
      <c r="AE132" s="71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  <c r="BG132" s="74"/>
    </row>
    <row r="133" ht="12.0" customHeight="1">
      <c r="A133" s="62"/>
      <c r="B133" s="62"/>
      <c r="C133" s="62"/>
      <c r="D133" s="102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5"/>
      <c r="Q133" s="65"/>
      <c r="R133" s="64"/>
      <c r="S133" s="66"/>
      <c r="T133" s="66"/>
      <c r="U133" s="66"/>
      <c r="V133" s="66"/>
      <c r="W133" s="65"/>
      <c r="X133" s="65"/>
      <c r="Y133" s="67"/>
      <c r="Z133" s="68"/>
      <c r="AA133" s="66"/>
      <c r="AB133" s="64"/>
      <c r="AC133" s="69"/>
      <c r="AD133" s="70"/>
      <c r="AE133" s="71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  <c r="BA133" s="74"/>
      <c r="BB133" s="74"/>
      <c r="BC133" s="74"/>
      <c r="BD133" s="74"/>
      <c r="BE133" s="74"/>
      <c r="BF133" s="74"/>
      <c r="BG133" s="74"/>
    </row>
    <row r="134" ht="12.0" customHeight="1">
      <c r="A134" s="62"/>
      <c r="B134" s="62"/>
      <c r="C134" s="62"/>
      <c r="D134" s="102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5"/>
      <c r="Q134" s="65"/>
      <c r="R134" s="64"/>
      <c r="S134" s="66"/>
      <c r="T134" s="66"/>
      <c r="U134" s="66"/>
      <c r="V134" s="66"/>
      <c r="W134" s="65"/>
      <c r="X134" s="65"/>
      <c r="Y134" s="67"/>
      <c r="Z134" s="68"/>
      <c r="AA134" s="66"/>
      <c r="AB134" s="64"/>
      <c r="AC134" s="69"/>
      <c r="AD134" s="70"/>
      <c r="AE134" s="71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  <c r="BA134" s="74"/>
      <c r="BB134" s="74"/>
      <c r="BC134" s="74"/>
      <c r="BD134" s="74"/>
      <c r="BE134" s="74"/>
      <c r="BF134" s="74"/>
      <c r="BG134" s="74"/>
    </row>
    <row r="135" ht="12.0" customHeight="1">
      <c r="A135" s="62"/>
      <c r="B135" s="62"/>
      <c r="C135" s="62"/>
      <c r="D135" s="102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5"/>
      <c r="Q135" s="65"/>
      <c r="R135" s="64"/>
      <c r="S135" s="66"/>
      <c r="T135" s="66"/>
      <c r="U135" s="66"/>
      <c r="V135" s="66"/>
      <c r="W135" s="65"/>
      <c r="X135" s="65"/>
      <c r="Y135" s="67"/>
      <c r="Z135" s="68"/>
      <c r="AA135" s="66"/>
      <c r="AB135" s="64"/>
      <c r="AC135" s="69"/>
      <c r="AD135" s="70"/>
      <c r="AE135" s="71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  <c r="BA135" s="74"/>
      <c r="BB135" s="74"/>
      <c r="BC135" s="74"/>
      <c r="BD135" s="74"/>
      <c r="BE135" s="74"/>
      <c r="BF135" s="74"/>
      <c r="BG135" s="74"/>
    </row>
    <row r="136" ht="12.0" customHeight="1">
      <c r="A136" s="62"/>
      <c r="B136" s="62"/>
      <c r="C136" s="62"/>
      <c r="D136" s="102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5"/>
      <c r="Q136" s="65"/>
      <c r="R136" s="64"/>
      <c r="S136" s="66"/>
      <c r="T136" s="66"/>
      <c r="U136" s="66"/>
      <c r="V136" s="66"/>
      <c r="W136" s="65"/>
      <c r="X136" s="65"/>
      <c r="Y136" s="67"/>
      <c r="Z136" s="68"/>
      <c r="AA136" s="66"/>
      <c r="AB136" s="64"/>
      <c r="AC136" s="69"/>
      <c r="AD136" s="70"/>
      <c r="AE136" s="71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  <c r="BA136" s="74"/>
      <c r="BB136" s="74"/>
      <c r="BC136" s="74"/>
      <c r="BD136" s="74"/>
      <c r="BE136" s="74"/>
      <c r="BF136" s="74"/>
      <c r="BG136" s="74"/>
    </row>
    <row r="137" ht="12.0" customHeight="1">
      <c r="A137" s="62"/>
      <c r="B137" s="62"/>
      <c r="C137" s="62"/>
      <c r="D137" s="102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5"/>
      <c r="Q137" s="65"/>
      <c r="R137" s="64"/>
      <c r="S137" s="66"/>
      <c r="T137" s="66"/>
      <c r="U137" s="66"/>
      <c r="V137" s="66"/>
      <c r="W137" s="65"/>
      <c r="X137" s="65"/>
      <c r="Y137" s="67"/>
      <c r="Z137" s="68"/>
      <c r="AA137" s="66"/>
      <c r="AB137" s="64"/>
      <c r="AC137" s="69"/>
      <c r="AD137" s="70"/>
      <c r="AE137" s="71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  <c r="BA137" s="74"/>
      <c r="BB137" s="74"/>
      <c r="BC137" s="74"/>
      <c r="BD137" s="74"/>
      <c r="BE137" s="74"/>
      <c r="BF137" s="74"/>
      <c r="BG137" s="74"/>
    </row>
    <row r="138" ht="12.0" customHeight="1">
      <c r="A138" s="62"/>
      <c r="B138" s="62"/>
      <c r="C138" s="62"/>
      <c r="D138" s="102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5"/>
      <c r="Q138" s="65"/>
      <c r="R138" s="64"/>
      <c r="S138" s="66"/>
      <c r="T138" s="66"/>
      <c r="U138" s="66"/>
      <c r="V138" s="66"/>
      <c r="W138" s="65"/>
      <c r="X138" s="65"/>
      <c r="Y138" s="67"/>
      <c r="Z138" s="68"/>
      <c r="AA138" s="66"/>
      <c r="AB138" s="64"/>
      <c r="AC138" s="69"/>
      <c r="AD138" s="70"/>
      <c r="AE138" s="71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</row>
    <row r="139" ht="12.0" customHeight="1">
      <c r="A139" s="62"/>
      <c r="B139" s="62"/>
      <c r="C139" s="62"/>
      <c r="D139" s="102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5"/>
      <c r="Q139" s="65"/>
      <c r="R139" s="64"/>
      <c r="S139" s="66"/>
      <c r="T139" s="66"/>
      <c r="U139" s="66"/>
      <c r="V139" s="66"/>
      <c r="W139" s="65"/>
      <c r="X139" s="65"/>
      <c r="Y139" s="67"/>
      <c r="Z139" s="68"/>
      <c r="AA139" s="66"/>
      <c r="AB139" s="64"/>
      <c r="AC139" s="69"/>
      <c r="AD139" s="70"/>
      <c r="AE139" s="71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</row>
    <row r="140" ht="12.0" customHeight="1">
      <c r="A140" s="62"/>
      <c r="B140" s="62"/>
      <c r="C140" s="62"/>
      <c r="D140" s="102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5"/>
      <c r="Q140" s="65"/>
      <c r="R140" s="64"/>
      <c r="S140" s="66"/>
      <c r="T140" s="66"/>
      <c r="U140" s="66"/>
      <c r="V140" s="66"/>
      <c r="W140" s="65"/>
      <c r="X140" s="65"/>
      <c r="Y140" s="67"/>
      <c r="Z140" s="68"/>
      <c r="AA140" s="66"/>
      <c r="AB140" s="64"/>
      <c r="AC140" s="69"/>
      <c r="AD140" s="70"/>
      <c r="AE140" s="71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</row>
    <row r="141" ht="12.0" customHeight="1">
      <c r="A141" s="62"/>
      <c r="B141" s="62"/>
      <c r="C141" s="62"/>
      <c r="D141" s="102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5"/>
      <c r="Q141" s="65"/>
      <c r="R141" s="64"/>
      <c r="S141" s="66"/>
      <c r="T141" s="66"/>
      <c r="U141" s="66"/>
      <c r="V141" s="66"/>
      <c r="W141" s="65"/>
      <c r="X141" s="65"/>
      <c r="Y141" s="67"/>
      <c r="Z141" s="68"/>
      <c r="AA141" s="66"/>
      <c r="AB141" s="64"/>
      <c r="AC141" s="69"/>
      <c r="AD141" s="70"/>
      <c r="AE141" s="71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</row>
    <row r="142" ht="12.0" customHeight="1">
      <c r="A142" s="62"/>
      <c r="B142" s="62"/>
      <c r="C142" s="62"/>
      <c r="D142" s="102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5"/>
      <c r="Q142" s="65"/>
      <c r="R142" s="64"/>
      <c r="S142" s="66"/>
      <c r="T142" s="66"/>
      <c r="U142" s="66"/>
      <c r="V142" s="66"/>
      <c r="W142" s="65"/>
      <c r="X142" s="65"/>
      <c r="Y142" s="67"/>
      <c r="Z142" s="68"/>
      <c r="AA142" s="66"/>
      <c r="AB142" s="64"/>
      <c r="AC142" s="69"/>
      <c r="AD142" s="70"/>
      <c r="AE142" s="71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</row>
    <row r="143" ht="12.0" customHeight="1">
      <c r="A143" s="62"/>
      <c r="B143" s="62"/>
      <c r="C143" s="62"/>
      <c r="D143" s="102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5"/>
      <c r="Q143" s="65"/>
      <c r="R143" s="64"/>
      <c r="S143" s="66"/>
      <c r="T143" s="66"/>
      <c r="U143" s="66"/>
      <c r="V143" s="66"/>
      <c r="W143" s="65"/>
      <c r="X143" s="65"/>
      <c r="Y143" s="67"/>
      <c r="Z143" s="68"/>
      <c r="AA143" s="66"/>
      <c r="AB143" s="64"/>
      <c r="AC143" s="69"/>
      <c r="AD143" s="70"/>
      <c r="AE143" s="71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</row>
    <row r="144" ht="12.0" customHeight="1">
      <c r="A144" s="62"/>
      <c r="B144" s="62"/>
      <c r="C144" s="62"/>
      <c r="D144" s="102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5"/>
      <c r="Q144" s="65"/>
      <c r="R144" s="64"/>
      <c r="S144" s="66"/>
      <c r="T144" s="66"/>
      <c r="U144" s="66"/>
      <c r="V144" s="66"/>
      <c r="W144" s="65"/>
      <c r="X144" s="65"/>
      <c r="Y144" s="67"/>
      <c r="Z144" s="68"/>
      <c r="AA144" s="66"/>
      <c r="AB144" s="64"/>
      <c r="AC144" s="69"/>
      <c r="AD144" s="70"/>
      <c r="AE144" s="71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</row>
    <row r="145" ht="12.0" customHeight="1">
      <c r="A145" s="62"/>
      <c r="B145" s="62"/>
      <c r="C145" s="62"/>
      <c r="D145" s="102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5"/>
      <c r="Q145" s="65"/>
      <c r="R145" s="64"/>
      <c r="S145" s="66"/>
      <c r="T145" s="66"/>
      <c r="U145" s="66"/>
      <c r="V145" s="66"/>
      <c r="W145" s="65"/>
      <c r="X145" s="65"/>
      <c r="Y145" s="67"/>
      <c r="Z145" s="68"/>
      <c r="AA145" s="66"/>
      <c r="AB145" s="64"/>
      <c r="AC145" s="69"/>
      <c r="AD145" s="70"/>
      <c r="AE145" s="71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</row>
    <row r="146" ht="12.0" customHeight="1">
      <c r="A146" s="62"/>
      <c r="B146" s="62"/>
      <c r="C146" s="62"/>
      <c r="D146" s="102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5"/>
      <c r="Q146" s="65"/>
      <c r="R146" s="64"/>
      <c r="S146" s="66"/>
      <c r="T146" s="66"/>
      <c r="U146" s="66"/>
      <c r="V146" s="66"/>
      <c r="W146" s="65"/>
      <c r="X146" s="65"/>
      <c r="Y146" s="67"/>
      <c r="Z146" s="68"/>
      <c r="AA146" s="66"/>
      <c r="AB146" s="64"/>
      <c r="AC146" s="69"/>
      <c r="AD146" s="70"/>
      <c r="AE146" s="71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  <c r="BA146" s="74"/>
      <c r="BB146" s="74"/>
      <c r="BC146" s="74"/>
      <c r="BD146" s="74"/>
      <c r="BE146" s="74"/>
      <c r="BF146" s="74"/>
      <c r="BG146" s="74"/>
    </row>
    <row r="147" ht="12.0" customHeight="1">
      <c r="A147" s="62"/>
      <c r="B147" s="62"/>
      <c r="C147" s="62"/>
      <c r="D147" s="102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5"/>
      <c r="Q147" s="65"/>
      <c r="R147" s="64"/>
      <c r="S147" s="66"/>
      <c r="T147" s="66"/>
      <c r="U147" s="66"/>
      <c r="V147" s="66"/>
      <c r="W147" s="65"/>
      <c r="X147" s="65"/>
      <c r="Y147" s="67"/>
      <c r="Z147" s="68"/>
      <c r="AA147" s="66"/>
      <c r="AB147" s="64"/>
      <c r="AC147" s="69"/>
      <c r="AD147" s="70"/>
      <c r="AE147" s="71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  <c r="BA147" s="74"/>
      <c r="BB147" s="74"/>
      <c r="BC147" s="74"/>
      <c r="BD147" s="74"/>
      <c r="BE147" s="74"/>
      <c r="BF147" s="74"/>
      <c r="BG147" s="74"/>
    </row>
    <row r="148" ht="12.0" customHeight="1">
      <c r="A148" s="62"/>
      <c r="B148" s="62"/>
      <c r="C148" s="62"/>
      <c r="D148" s="102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5"/>
      <c r="Q148" s="65"/>
      <c r="R148" s="64"/>
      <c r="S148" s="66"/>
      <c r="T148" s="66"/>
      <c r="U148" s="66"/>
      <c r="V148" s="66"/>
      <c r="W148" s="65"/>
      <c r="X148" s="65"/>
      <c r="Y148" s="67"/>
      <c r="Z148" s="68"/>
      <c r="AA148" s="66"/>
      <c r="AB148" s="64"/>
      <c r="AC148" s="69"/>
      <c r="AD148" s="70"/>
      <c r="AE148" s="71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  <c r="BA148" s="74"/>
      <c r="BB148" s="74"/>
      <c r="BC148" s="74"/>
      <c r="BD148" s="74"/>
      <c r="BE148" s="74"/>
      <c r="BF148" s="74"/>
      <c r="BG148" s="74"/>
    </row>
    <row r="149" ht="12.0" customHeight="1">
      <c r="A149" s="62"/>
      <c r="B149" s="62"/>
      <c r="C149" s="62"/>
      <c r="D149" s="102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5"/>
      <c r="Q149" s="65"/>
      <c r="R149" s="64"/>
      <c r="S149" s="66"/>
      <c r="T149" s="66"/>
      <c r="U149" s="66"/>
      <c r="V149" s="66"/>
      <c r="W149" s="65"/>
      <c r="X149" s="65"/>
      <c r="Y149" s="67"/>
      <c r="Z149" s="68"/>
      <c r="AA149" s="66"/>
      <c r="AB149" s="64"/>
      <c r="AC149" s="69"/>
      <c r="AD149" s="70"/>
      <c r="AE149" s="71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74"/>
      <c r="BA149" s="74"/>
      <c r="BB149" s="74"/>
      <c r="BC149" s="74"/>
      <c r="BD149" s="74"/>
      <c r="BE149" s="74"/>
      <c r="BF149" s="74"/>
      <c r="BG149" s="74"/>
    </row>
    <row r="150" ht="12.0" customHeight="1">
      <c r="A150" s="62"/>
      <c r="B150" s="62"/>
      <c r="C150" s="62"/>
      <c r="D150" s="102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5"/>
      <c r="Q150" s="65"/>
      <c r="R150" s="64"/>
      <c r="S150" s="66"/>
      <c r="T150" s="66"/>
      <c r="U150" s="66"/>
      <c r="V150" s="66"/>
      <c r="W150" s="65"/>
      <c r="X150" s="65"/>
      <c r="Y150" s="67"/>
      <c r="Z150" s="68"/>
      <c r="AA150" s="66"/>
      <c r="AB150" s="64"/>
      <c r="AC150" s="69"/>
      <c r="AD150" s="70"/>
      <c r="AE150" s="71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  <c r="AY150" s="74"/>
      <c r="AZ150" s="74"/>
      <c r="BA150" s="74"/>
      <c r="BB150" s="74"/>
      <c r="BC150" s="74"/>
      <c r="BD150" s="74"/>
      <c r="BE150" s="74"/>
      <c r="BF150" s="74"/>
      <c r="BG150" s="74"/>
    </row>
    <row r="151" ht="12.0" customHeight="1">
      <c r="A151" s="62"/>
      <c r="B151" s="62"/>
      <c r="C151" s="62"/>
      <c r="D151" s="102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5"/>
      <c r="Q151" s="65"/>
      <c r="R151" s="64"/>
      <c r="S151" s="66"/>
      <c r="T151" s="66"/>
      <c r="U151" s="66"/>
      <c r="V151" s="66"/>
      <c r="W151" s="65"/>
      <c r="X151" s="65"/>
      <c r="Y151" s="67"/>
      <c r="Z151" s="68"/>
      <c r="AA151" s="66"/>
      <c r="AB151" s="64"/>
      <c r="AC151" s="69"/>
      <c r="AD151" s="70"/>
      <c r="AE151" s="71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4"/>
      <c r="BC151" s="74"/>
      <c r="BD151" s="74"/>
      <c r="BE151" s="74"/>
      <c r="BF151" s="74"/>
      <c r="BG151" s="74"/>
    </row>
    <row r="152" ht="12.0" customHeight="1">
      <c r="A152" s="62"/>
      <c r="B152" s="62"/>
      <c r="C152" s="62"/>
      <c r="D152" s="102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5"/>
      <c r="Q152" s="65"/>
      <c r="R152" s="64"/>
      <c r="S152" s="66"/>
      <c r="T152" s="66"/>
      <c r="U152" s="66"/>
      <c r="V152" s="66"/>
      <c r="W152" s="65"/>
      <c r="X152" s="65"/>
      <c r="Y152" s="67"/>
      <c r="Z152" s="68"/>
      <c r="AA152" s="66"/>
      <c r="AB152" s="64"/>
      <c r="AC152" s="69"/>
      <c r="AD152" s="70"/>
      <c r="AE152" s="71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  <c r="BG152" s="74"/>
    </row>
    <row r="153" ht="12.0" customHeight="1">
      <c r="A153" s="62"/>
      <c r="B153" s="62"/>
      <c r="C153" s="62"/>
      <c r="D153" s="102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5"/>
      <c r="Q153" s="65"/>
      <c r="R153" s="64"/>
      <c r="S153" s="66"/>
      <c r="T153" s="66"/>
      <c r="U153" s="66"/>
      <c r="V153" s="66"/>
      <c r="W153" s="65"/>
      <c r="X153" s="65"/>
      <c r="Y153" s="67"/>
      <c r="Z153" s="68"/>
      <c r="AA153" s="66"/>
      <c r="AB153" s="64"/>
      <c r="AC153" s="69"/>
      <c r="AD153" s="70"/>
      <c r="AE153" s="71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4"/>
      <c r="BC153" s="74"/>
      <c r="BD153" s="74"/>
      <c r="BE153" s="74"/>
      <c r="BF153" s="74"/>
      <c r="BG153" s="74"/>
    </row>
    <row r="154" ht="12.0" customHeight="1">
      <c r="A154" s="62"/>
      <c r="B154" s="62"/>
      <c r="C154" s="62"/>
      <c r="D154" s="102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5"/>
      <c r="Q154" s="65"/>
      <c r="R154" s="64"/>
      <c r="S154" s="66"/>
      <c r="T154" s="66"/>
      <c r="U154" s="66"/>
      <c r="V154" s="66"/>
      <c r="W154" s="65"/>
      <c r="X154" s="65"/>
      <c r="Y154" s="67"/>
      <c r="Z154" s="68"/>
      <c r="AA154" s="66"/>
      <c r="AB154" s="64"/>
      <c r="AC154" s="69"/>
      <c r="AD154" s="70"/>
      <c r="AE154" s="71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4"/>
      <c r="BC154" s="74"/>
      <c r="BD154" s="74"/>
      <c r="BE154" s="74"/>
      <c r="BF154" s="74"/>
      <c r="BG154" s="74"/>
    </row>
    <row r="155" ht="12.0" customHeight="1">
      <c r="A155" s="62"/>
      <c r="B155" s="62"/>
      <c r="C155" s="62"/>
      <c r="D155" s="102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5"/>
      <c r="Q155" s="65"/>
      <c r="R155" s="64"/>
      <c r="S155" s="66"/>
      <c r="T155" s="66"/>
      <c r="U155" s="66"/>
      <c r="V155" s="66"/>
      <c r="W155" s="65"/>
      <c r="X155" s="65"/>
      <c r="Y155" s="67"/>
      <c r="Z155" s="68"/>
      <c r="AA155" s="66"/>
      <c r="AB155" s="64"/>
      <c r="AC155" s="69"/>
      <c r="AD155" s="70"/>
      <c r="AE155" s="71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  <c r="AX155" s="74"/>
      <c r="AY155" s="74"/>
      <c r="AZ155" s="74"/>
      <c r="BA155" s="74"/>
      <c r="BB155" s="74"/>
      <c r="BC155" s="74"/>
      <c r="BD155" s="74"/>
      <c r="BE155" s="74"/>
      <c r="BF155" s="74"/>
      <c r="BG155" s="74"/>
    </row>
    <row r="156" ht="12.0" customHeight="1">
      <c r="A156" s="62"/>
      <c r="B156" s="62"/>
      <c r="C156" s="62"/>
      <c r="D156" s="102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5"/>
      <c r="Q156" s="65"/>
      <c r="R156" s="64"/>
      <c r="S156" s="66"/>
      <c r="T156" s="66"/>
      <c r="U156" s="66"/>
      <c r="V156" s="66"/>
      <c r="W156" s="65"/>
      <c r="X156" s="65"/>
      <c r="Y156" s="67"/>
      <c r="Z156" s="68"/>
      <c r="AA156" s="66"/>
      <c r="AB156" s="64"/>
      <c r="AC156" s="69"/>
      <c r="AD156" s="70"/>
      <c r="AE156" s="71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  <c r="AX156" s="74"/>
      <c r="AY156" s="74"/>
      <c r="AZ156" s="74"/>
      <c r="BA156" s="74"/>
      <c r="BB156" s="74"/>
      <c r="BC156" s="74"/>
      <c r="BD156" s="74"/>
      <c r="BE156" s="74"/>
      <c r="BF156" s="74"/>
      <c r="BG156" s="74"/>
    </row>
    <row r="157" ht="12.0" customHeight="1">
      <c r="A157" s="62"/>
      <c r="B157" s="62"/>
      <c r="C157" s="62"/>
      <c r="D157" s="102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5"/>
      <c r="Q157" s="65"/>
      <c r="R157" s="64"/>
      <c r="S157" s="66"/>
      <c r="T157" s="66"/>
      <c r="U157" s="66"/>
      <c r="V157" s="66"/>
      <c r="W157" s="65"/>
      <c r="X157" s="65"/>
      <c r="Y157" s="67"/>
      <c r="Z157" s="68"/>
      <c r="AA157" s="66"/>
      <c r="AB157" s="64"/>
      <c r="AC157" s="69"/>
      <c r="AD157" s="70"/>
      <c r="AE157" s="71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  <c r="AX157" s="74"/>
      <c r="AY157" s="74"/>
      <c r="AZ157" s="74"/>
      <c r="BA157" s="74"/>
      <c r="BB157" s="74"/>
      <c r="BC157" s="74"/>
      <c r="BD157" s="74"/>
      <c r="BE157" s="74"/>
      <c r="BF157" s="74"/>
      <c r="BG157" s="74"/>
    </row>
    <row r="158" ht="12.0" customHeight="1">
      <c r="A158" s="62"/>
      <c r="B158" s="62"/>
      <c r="C158" s="62"/>
      <c r="D158" s="102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5"/>
      <c r="Q158" s="65"/>
      <c r="R158" s="64"/>
      <c r="S158" s="66"/>
      <c r="T158" s="66"/>
      <c r="U158" s="66"/>
      <c r="V158" s="66"/>
      <c r="W158" s="65"/>
      <c r="X158" s="65"/>
      <c r="Y158" s="67"/>
      <c r="Z158" s="68"/>
      <c r="AA158" s="66"/>
      <c r="AB158" s="64"/>
      <c r="AC158" s="69"/>
      <c r="AD158" s="70"/>
      <c r="AE158" s="71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  <c r="AY158" s="74"/>
      <c r="AZ158" s="74"/>
      <c r="BA158" s="74"/>
      <c r="BB158" s="74"/>
      <c r="BC158" s="74"/>
      <c r="BD158" s="74"/>
      <c r="BE158" s="74"/>
      <c r="BF158" s="74"/>
      <c r="BG158" s="74"/>
    </row>
    <row r="159" ht="12.0" customHeight="1">
      <c r="A159" s="62"/>
      <c r="B159" s="62"/>
      <c r="C159" s="62"/>
      <c r="D159" s="102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5"/>
      <c r="Q159" s="65"/>
      <c r="R159" s="64"/>
      <c r="S159" s="66"/>
      <c r="T159" s="66"/>
      <c r="U159" s="66"/>
      <c r="V159" s="66"/>
      <c r="W159" s="65"/>
      <c r="X159" s="65"/>
      <c r="Y159" s="67"/>
      <c r="Z159" s="68"/>
      <c r="AA159" s="66"/>
      <c r="AB159" s="64"/>
      <c r="AC159" s="69"/>
      <c r="AD159" s="70"/>
      <c r="AE159" s="71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  <c r="AX159" s="74"/>
      <c r="AY159" s="74"/>
      <c r="AZ159" s="74"/>
      <c r="BA159" s="74"/>
      <c r="BB159" s="74"/>
      <c r="BC159" s="74"/>
      <c r="BD159" s="74"/>
      <c r="BE159" s="74"/>
      <c r="BF159" s="74"/>
      <c r="BG159" s="74"/>
    </row>
    <row r="160" ht="12.0" customHeight="1">
      <c r="A160" s="62"/>
      <c r="B160" s="62"/>
      <c r="C160" s="62"/>
      <c r="D160" s="102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5"/>
      <c r="Q160" s="65"/>
      <c r="R160" s="64"/>
      <c r="S160" s="66"/>
      <c r="T160" s="66"/>
      <c r="U160" s="66"/>
      <c r="V160" s="66"/>
      <c r="W160" s="65"/>
      <c r="X160" s="65"/>
      <c r="Y160" s="67"/>
      <c r="Z160" s="68"/>
      <c r="AA160" s="66"/>
      <c r="AB160" s="64"/>
      <c r="AC160" s="69"/>
      <c r="AD160" s="70"/>
      <c r="AE160" s="71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  <c r="AX160" s="74"/>
      <c r="AY160" s="74"/>
      <c r="AZ160" s="74"/>
      <c r="BA160" s="74"/>
      <c r="BB160" s="74"/>
      <c r="BC160" s="74"/>
      <c r="BD160" s="74"/>
      <c r="BE160" s="74"/>
      <c r="BF160" s="74"/>
      <c r="BG160" s="74"/>
    </row>
    <row r="161" ht="12.0" customHeight="1">
      <c r="A161" s="62"/>
      <c r="B161" s="62"/>
      <c r="C161" s="62"/>
      <c r="D161" s="102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5"/>
      <c r="Q161" s="65"/>
      <c r="R161" s="64"/>
      <c r="S161" s="66"/>
      <c r="T161" s="66"/>
      <c r="U161" s="66"/>
      <c r="V161" s="66"/>
      <c r="W161" s="65"/>
      <c r="X161" s="65"/>
      <c r="Y161" s="67"/>
      <c r="Z161" s="68"/>
      <c r="AA161" s="66"/>
      <c r="AB161" s="64"/>
      <c r="AC161" s="69"/>
      <c r="AD161" s="70"/>
      <c r="AE161" s="71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4"/>
      <c r="BA161" s="74"/>
      <c r="BB161" s="74"/>
      <c r="BC161" s="74"/>
      <c r="BD161" s="74"/>
      <c r="BE161" s="74"/>
      <c r="BF161" s="74"/>
      <c r="BG161" s="74"/>
    </row>
    <row r="162" ht="12.0" customHeight="1">
      <c r="A162" s="62"/>
      <c r="B162" s="62"/>
      <c r="C162" s="62"/>
      <c r="D162" s="102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5"/>
      <c r="Q162" s="65"/>
      <c r="R162" s="64"/>
      <c r="S162" s="66"/>
      <c r="T162" s="66"/>
      <c r="U162" s="66"/>
      <c r="V162" s="66"/>
      <c r="W162" s="65"/>
      <c r="X162" s="65"/>
      <c r="Y162" s="67"/>
      <c r="Z162" s="68"/>
      <c r="AA162" s="66"/>
      <c r="AB162" s="64"/>
      <c r="AC162" s="69"/>
      <c r="AD162" s="70"/>
      <c r="AE162" s="71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  <c r="AX162" s="74"/>
      <c r="AY162" s="74"/>
      <c r="AZ162" s="74"/>
      <c r="BA162" s="74"/>
      <c r="BB162" s="74"/>
      <c r="BC162" s="74"/>
      <c r="BD162" s="74"/>
      <c r="BE162" s="74"/>
      <c r="BF162" s="74"/>
      <c r="BG162" s="74"/>
    </row>
    <row r="163" ht="12.0" customHeight="1">
      <c r="A163" s="62"/>
      <c r="B163" s="62"/>
      <c r="C163" s="62"/>
      <c r="D163" s="102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5"/>
      <c r="Q163" s="65"/>
      <c r="R163" s="64"/>
      <c r="S163" s="66"/>
      <c r="T163" s="66"/>
      <c r="U163" s="66"/>
      <c r="V163" s="66"/>
      <c r="W163" s="65"/>
      <c r="X163" s="65"/>
      <c r="Y163" s="67"/>
      <c r="Z163" s="68"/>
      <c r="AA163" s="66"/>
      <c r="AB163" s="64"/>
      <c r="AC163" s="69"/>
      <c r="AD163" s="70"/>
      <c r="AE163" s="71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  <c r="AY163" s="74"/>
      <c r="AZ163" s="74"/>
      <c r="BA163" s="74"/>
      <c r="BB163" s="74"/>
      <c r="BC163" s="74"/>
      <c r="BD163" s="74"/>
      <c r="BE163" s="74"/>
      <c r="BF163" s="74"/>
      <c r="BG163" s="74"/>
    </row>
    <row r="164" ht="12.0" customHeight="1">
      <c r="A164" s="62"/>
      <c r="B164" s="62"/>
      <c r="C164" s="62"/>
      <c r="D164" s="102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5"/>
      <c r="Q164" s="65"/>
      <c r="R164" s="64"/>
      <c r="S164" s="66"/>
      <c r="T164" s="66"/>
      <c r="U164" s="66"/>
      <c r="V164" s="66"/>
      <c r="W164" s="65"/>
      <c r="X164" s="65"/>
      <c r="Y164" s="67"/>
      <c r="Z164" s="68"/>
      <c r="AA164" s="66"/>
      <c r="AB164" s="64"/>
      <c r="AC164" s="69"/>
      <c r="AD164" s="70"/>
      <c r="AE164" s="71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  <c r="AX164" s="74"/>
      <c r="AY164" s="74"/>
      <c r="AZ164" s="74"/>
      <c r="BA164" s="74"/>
      <c r="BB164" s="74"/>
      <c r="BC164" s="74"/>
      <c r="BD164" s="74"/>
      <c r="BE164" s="74"/>
      <c r="BF164" s="74"/>
      <c r="BG164" s="74"/>
    </row>
    <row r="165" ht="12.0" customHeight="1">
      <c r="A165" s="62"/>
      <c r="B165" s="62"/>
      <c r="C165" s="62"/>
      <c r="D165" s="102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5"/>
      <c r="Q165" s="65"/>
      <c r="R165" s="64"/>
      <c r="S165" s="66"/>
      <c r="T165" s="66"/>
      <c r="U165" s="66"/>
      <c r="V165" s="66"/>
      <c r="W165" s="65"/>
      <c r="X165" s="65"/>
      <c r="Y165" s="67"/>
      <c r="Z165" s="68"/>
      <c r="AA165" s="66"/>
      <c r="AB165" s="64"/>
      <c r="AC165" s="69"/>
      <c r="AD165" s="70"/>
      <c r="AE165" s="71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  <c r="AQ165" s="74"/>
      <c r="AR165" s="74"/>
      <c r="AS165" s="74"/>
      <c r="AT165" s="74"/>
      <c r="AU165" s="74"/>
      <c r="AV165" s="74"/>
      <c r="AW165" s="74"/>
      <c r="AX165" s="74"/>
      <c r="AY165" s="74"/>
      <c r="AZ165" s="74"/>
      <c r="BA165" s="74"/>
      <c r="BB165" s="74"/>
      <c r="BC165" s="74"/>
      <c r="BD165" s="74"/>
      <c r="BE165" s="74"/>
      <c r="BF165" s="74"/>
      <c r="BG165" s="74"/>
    </row>
    <row r="166" ht="12.0" customHeight="1">
      <c r="A166" s="62"/>
      <c r="B166" s="62"/>
      <c r="C166" s="62"/>
      <c r="D166" s="102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5"/>
      <c r="Q166" s="65"/>
      <c r="R166" s="64"/>
      <c r="S166" s="66"/>
      <c r="T166" s="66"/>
      <c r="U166" s="66"/>
      <c r="V166" s="66"/>
      <c r="W166" s="65"/>
      <c r="X166" s="65"/>
      <c r="Y166" s="67"/>
      <c r="Z166" s="68"/>
      <c r="AA166" s="66"/>
      <c r="AB166" s="64"/>
      <c r="AC166" s="69"/>
      <c r="AD166" s="70"/>
      <c r="AE166" s="71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  <c r="BG166" s="74"/>
    </row>
    <row r="167" ht="12.0" customHeight="1">
      <c r="A167" s="62"/>
      <c r="B167" s="62"/>
      <c r="C167" s="62"/>
      <c r="D167" s="102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5"/>
      <c r="Q167" s="65"/>
      <c r="R167" s="64"/>
      <c r="S167" s="66"/>
      <c r="T167" s="66"/>
      <c r="U167" s="66"/>
      <c r="V167" s="66"/>
      <c r="W167" s="65"/>
      <c r="X167" s="65"/>
      <c r="Y167" s="67"/>
      <c r="Z167" s="68"/>
      <c r="AA167" s="66"/>
      <c r="AB167" s="64"/>
      <c r="AC167" s="69"/>
      <c r="AD167" s="70"/>
      <c r="AE167" s="71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  <c r="AX167" s="74"/>
      <c r="AY167" s="74"/>
      <c r="AZ167" s="74"/>
      <c r="BA167" s="74"/>
      <c r="BB167" s="74"/>
      <c r="BC167" s="74"/>
      <c r="BD167" s="74"/>
      <c r="BE167" s="74"/>
      <c r="BF167" s="74"/>
      <c r="BG167" s="74"/>
    </row>
    <row r="168" ht="12.0" customHeight="1">
      <c r="A168" s="62"/>
      <c r="B168" s="62"/>
      <c r="C168" s="62"/>
      <c r="D168" s="102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5"/>
      <c r="Q168" s="65"/>
      <c r="R168" s="64"/>
      <c r="S168" s="66"/>
      <c r="T168" s="66"/>
      <c r="U168" s="66"/>
      <c r="V168" s="66"/>
      <c r="W168" s="65"/>
      <c r="X168" s="65"/>
      <c r="Y168" s="67"/>
      <c r="Z168" s="68"/>
      <c r="AA168" s="66"/>
      <c r="AB168" s="64"/>
      <c r="AC168" s="69"/>
      <c r="AD168" s="70"/>
      <c r="AE168" s="71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  <c r="AX168" s="74"/>
      <c r="AY168" s="74"/>
      <c r="AZ168" s="74"/>
      <c r="BA168" s="74"/>
      <c r="BB168" s="74"/>
      <c r="BC168" s="74"/>
      <c r="BD168" s="74"/>
      <c r="BE168" s="74"/>
      <c r="BF168" s="74"/>
      <c r="BG168" s="74"/>
    </row>
    <row r="169" ht="12.0" customHeight="1">
      <c r="A169" s="62"/>
      <c r="B169" s="62"/>
      <c r="C169" s="62"/>
      <c r="D169" s="102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5"/>
      <c r="Q169" s="65"/>
      <c r="R169" s="64"/>
      <c r="S169" s="66"/>
      <c r="T169" s="66"/>
      <c r="U169" s="66"/>
      <c r="V169" s="66"/>
      <c r="W169" s="65"/>
      <c r="X169" s="65"/>
      <c r="Y169" s="67"/>
      <c r="Z169" s="68"/>
      <c r="AA169" s="66"/>
      <c r="AB169" s="64"/>
      <c r="AC169" s="69"/>
      <c r="AD169" s="70"/>
      <c r="AE169" s="71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74"/>
      <c r="AX169" s="74"/>
      <c r="AY169" s="74"/>
      <c r="AZ169" s="74"/>
      <c r="BA169" s="74"/>
      <c r="BB169" s="74"/>
      <c r="BC169" s="74"/>
      <c r="BD169" s="74"/>
      <c r="BE169" s="74"/>
      <c r="BF169" s="74"/>
      <c r="BG169" s="74"/>
    </row>
    <row r="170" ht="12.0" customHeight="1">
      <c r="A170" s="62"/>
      <c r="B170" s="62"/>
      <c r="C170" s="62"/>
      <c r="D170" s="102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5"/>
      <c r="Q170" s="65"/>
      <c r="R170" s="64"/>
      <c r="S170" s="66"/>
      <c r="T170" s="66"/>
      <c r="U170" s="66"/>
      <c r="V170" s="66"/>
      <c r="W170" s="65"/>
      <c r="X170" s="65"/>
      <c r="Y170" s="67"/>
      <c r="Z170" s="68"/>
      <c r="AA170" s="66"/>
      <c r="AB170" s="64"/>
      <c r="AC170" s="69"/>
      <c r="AD170" s="70"/>
      <c r="AE170" s="71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  <c r="AX170" s="74"/>
      <c r="AY170" s="74"/>
      <c r="AZ170" s="74"/>
      <c r="BA170" s="74"/>
      <c r="BB170" s="74"/>
      <c r="BC170" s="74"/>
      <c r="BD170" s="74"/>
      <c r="BE170" s="74"/>
      <c r="BF170" s="74"/>
      <c r="BG170" s="74"/>
    </row>
    <row r="171" ht="12.0" customHeight="1">
      <c r="A171" s="62"/>
      <c r="B171" s="62"/>
      <c r="C171" s="62"/>
      <c r="D171" s="102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5"/>
      <c r="Q171" s="65"/>
      <c r="R171" s="64"/>
      <c r="S171" s="66"/>
      <c r="T171" s="66"/>
      <c r="U171" s="66"/>
      <c r="V171" s="66"/>
      <c r="W171" s="65"/>
      <c r="X171" s="65"/>
      <c r="Y171" s="67"/>
      <c r="Z171" s="68"/>
      <c r="AA171" s="66"/>
      <c r="AB171" s="64"/>
      <c r="AC171" s="69"/>
      <c r="AD171" s="70"/>
      <c r="AE171" s="71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  <c r="AQ171" s="74"/>
      <c r="AR171" s="74"/>
      <c r="AS171" s="74"/>
      <c r="AT171" s="74"/>
      <c r="AU171" s="74"/>
      <c r="AV171" s="74"/>
      <c r="AW171" s="74"/>
      <c r="AX171" s="74"/>
      <c r="AY171" s="74"/>
      <c r="AZ171" s="74"/>
      <c r="BA171" s="74"/>
      <c r="BB171" s="74"/>
      <c r="BC171" s="74"/>
      <c r="BD171" s="74"/>
      <c r="BE171" s="74"/>
      <c r="BF171" s="74"/>
      <c r="BG171" s="74"/>
    </row>
    <row r="172" ht="12.0" customHeight="1">
      <c r="A172" s="62"/>
      <c r="B172" s="62"/>
      <c r="C172" s="62"/>
      <c r="D172" s="102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5"/>
      <c r="Q172" s="65"/>
      <c r="R172" s="64"/>
      <c r="S172" s="66"/>
      <c r="T172" s="66"/>
      <c r="U172" s="66"/>
      <c r="V172" s="66"/>
      <c r="W172" s="65"/>
      <c r="X172" s="65"/>
      <c r="Y172" s="67"/>
      <c r="Z172" s="68"/>
      <c r="AA172" s="66"/>
      <c r="AB172" s="64"/>
      <c r="AC172" s="69"/>
      <c r="AD172" s="70"/>
      <c r="AE172" s="71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74"/>
      <c r="AX172" s="74"/>
      <c r="AY172" s="74"/>
      <c r="AZ172" s="74"/>
      <c r="BA172" s="74"/>
      <c r="BB172" s="74"/>
      <c r="BC172" s="74"/>
      <c r="BD172" s="74"/>
      <c r="BE172" s="74"/>
      <c r="BF172" s="74"/>
      <c r="BG172" s="74"/>
    </row>
    <row r="173" ht="12.0" customHeight="1">
      <c r="A173" s="62"/>
      <c r="B173" s="62"/>
      <c r="C173" s="62"/>
      <c r="D173" s="102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5"/>
      <c r="Q173" s="65"/>
      <c r="R173" s="64"/>
      <c r="S173" s="66"/>
      <c r="T173" s="66"/>
      <c r="U173" s="66"/>
      <c r="V173" s="66"/>
      <c r="W173" s="65"/>
      <c r="X173" s="65"/>
      <c r="Y173" s="67"/>
      <c r="Z173" s="68"/>
      <c r="AA173" s="66"/>
      <c r="AB173" s="64"/>
      <c r="AC173" s="69"/>
      <c r="AD173" s="70"/>
      <c r="AE173" s="71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  <c r="AX173" s="74"/>
      <c r="AY173" s="74"/>
      <c r="AZ173" s="74"/>
      <c r="BA173" s="74"/>
      <c r="BB173" s="74"/>
      <c r="BC173" s="74"/>
      <c r="BD173" s="74"/>
      <c r="BE173" s="74"/>
      <c r="BF173" s="74"/>
      <c r="BG173" s="74"/>
    </row>
    <row r="174" ht="12.0" customHeight="1">
      <c r="A174" s="62"/>
      <c r="B174" s="62"/>
      <c r="C174" s="62"/>
      <c r="D174" s="102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5"/>
      <c r="Q174" s="65"/>
      <c r="R174" s="64"/>
      <c r="S174" s="66"/>
      <c r="T174" s="66"/>
      <c r="U174" s="66"/>
      <c r="V174" s="66"/>
      <c r="W174" s="65"/>
      <c r="X174" s="65"/>
      <c r="Y174" s="67"/>
      <c r="Z174" s="68"/>
      <c r="AA174" s="66"/>
      <c r="AB174" s="64"/>
      <c r="AC174" s="69"/>
      <c r="AD174" s="70"/>
      <c r="AE174" s="71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  <c r="AX174" s="74"/>
      <c r="AY174" s="74"/>
      <c r="AZ174" s="74"/>
      <c r="BA174" s="74"/>
      <c r="BB174" s="74"/>
      <c r="BC174" s="74"/>
      <c r="BD174" s="74"/>
      <c r="BE174" s="74"/>
      <c r="BF174" s="74"/>
      <c r="BG174" s="74"/>
    </row>
    <row r="175" ht="12.0" customHeight="1">
      <c r="A175" s="62"/>
      <c r="B175" s="62"/>
      <c r="C175" s="62"/>
      <c r="D175" s="102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5"/>
      <c r="Q175" s="65"/>
      <c r="R175" s="64"/>
      <c r="S175" s="66"/>
      <c r="T175" s="66"/>
      <c r="U175" s="66"/>
      <c r="V175" s="66"/>
      <c r="W175" s="65"/>
      <c r="X175" s="65"/>
      <c r="Y175" s="67"/>
      <c r="Z175" s="68"/>
      <c r="AA175" s="66"/>
      <c r="AB175" s="64"/>
      <c r="AC175" s="69"/>
      <c r="AD175" s="70"/>
      <c r="AE175" s="71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74"/>
      <c r="AX175" s="74"/>
      <c r="AY175" s="74"/>
      <c r="AZ175" s="74"/>
      <c r="BA175" s="74"/>
      <c r="BB175" s="74"/>
      <c r="BC175" s="74"/>
      <c r="BD175" s="74"/>
      <c r="BE175" s="74"/>
      <c r="BF175" s="74"/>
      <c r="BG175" s="74"/>
    </row>
    <row r="176" ht="12.0" customHeight="1">
      <c r="A176" s="62"/>
      <c r="B176" s="62"/>
      <c r="C176" s="62"/>
      <c r="D176" s="102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5"/>
      <c r="Q176" s="65"/>
      <c r="R176" s="64"/>
      <c r="S176" s="66"/>
      <c r="T176" s="66"/>
      <c r="U176" s="66"/>
      <c r="V176" s="66"/>
      <c r="W176" s="65"/>
      <c r="X176" s="65"/>
      <c r="Y176" s="67"/>
      <c r="Z176" s="68"/>
      <c r="AA176" s="66"/>
      <c r="AB176" s="64"/>
      <c r="AC176" s="69"/>
      <c r="AD176" s="70"/>
      <c r="AE176" s="71"/>
      <c r="AF176" s="74"/>
      <c r="AG176" s="74"/>
      <c r="AH176" s="74"/>
      <c r="AI176" s="74"/>
      <c r="AJ176" s="74"/>
      <c r="AK176" s="74"/>
      <c r="AL176" s="74"/>
      <c r="AM176" s="74"/>
      <c r="AN176" s="74"/>
      <c r="AO176" s="74"/>
      <c r="AP176" s="74"/>
      <c r="AQ176" s="74"/>
      <c r="AR176" s="74"/>
      <c r="AS176" s="74"/>
      <c r="AT176" s="74"/>
      <c r="AU176" s="74"/>
      <c r="AV176" s="74"/>
      <c r="AW176" s="74"/>
      <c r="AX176" s="74"/>
      <c r="AY176" s="74"/>
      <c r="AZ176" s="74"/>
      <c r="BA176" s="74"/>
      <c r="BB176" s="74"/>
      <c r="BC176" s="74"/>
      <c r="BD176" s="74"/>
      <c r="BE176" s="74"/>
      <c r="BF176" s="74"/>
      <c r="BG176" s="74"/>
    </row>
    <row r="177" ht="12.0" customHeight="1">
      <c r="A177" s="62"/>
      <c r="B177" s="62"/>
      <c r="C177" s="62"/>
      <c r="D177" s="102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5"/>
      <c r="Q177" s="65"/>
      <c r="R177" s="64"/>
      <c r="S177" s="66"/>
      <c r="T177" s="66"/>
      <c r="U177" s="66"/>
      <c r="V177" s="66"/>
      <c r="W177" s="65"/>
      <c r="X177" s="65"/>
      <c r="Y177" s="67"/>
      <c r="Z177" s="68"/>
      <c r="AA177" s="66"/>
      <c r="AB177" s="64"/>
      <c r="AC177" s="69"/>
      <c r="AD177" s="70"/>
      <c r="AE177" s="71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  <c r="AQ177" s="74"/>
      <c r="AR177" s="74"/>
      <c r="AS177" s="74"/>
      <c r="AT177" s="74"/>
      <c r="AU177" s="74"/>
      <c r="AV177" s="74"/>
      <c r="AW177" s="74"/>
      <c r="AX177" s="74"/>
      <c r="AY177" s="74"/>
      <c r="AZ177" s="74"/>
      <c r="BA177" s="74"/>
      <c r="BB177" s="74"/>
      <c r="BC177" s="74"/>
      <c r="BD177" s="74"/>
      <c r="BE177" s="74"/>
      <c r="BF177" s="74"/>
      <c r="BG177" s="74"/>
    </row>
    <row r="178" ht="12.0" customHeight="1">
      <c r="A178" s="62"/>
      <c r="B178" s="62"/>
      <c r="C178" s="62"/>
      <c r="D178" s="102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5"/>
      <c r="Q178" s="65"/>
      <c r="R178" s="64"/>
      <c r="S178" s="66"/>
      <c r="T178" s="66"/>
      <c r="U178" s="66"/>
      <c r="V178" s="66"/>
      <c r="W178" s="65"/>
      <c r="X178" s="65"/>
      <c r="Y178" s="67"/>
      <c r="Z178" s="68"/>
      <c r="AA178" s="66"/>
      <c r="AB178" s="64"/>
      <c r="AC178" s="69"/>
      <c r="AD178" s="70"/>
      <c r="AE178" s="71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  <c r="AX178" s="74"/>
      <c r="AY178" s="74"/>
      <c r="AZ178" s="74"/>
      <c r="BA178" s="74"/>
      <c r="BB178" s="74"/>
      <c r="BC178" s="74"/>
      <c r="BD178" s="74"/>
      <c r="BE178" s="74"/>
      <c r="BF178" s="74"/>
      <c r="BG178" s="74"/>
    </row>
    <row r="179" ht="12.0" customHeight="1">
      <c r="A179" s="62"/>
      <c r="B179" s="62"/>
      <c r="C179" s="62"/>
      <c r="D179" s="102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5"/>
      <c r="Q179" s="65"/>
      <c r="R179" s="64"/>
      <c r="S179" s="66"/>
      <c r="T179" s="66"/>
      <c r="U179" s="66"/>
      <c r="V179" s="66"/>
      <c r="W179" s="65"/>
      <c r="X179" s="65"/>
      <c r="Y179" s="67"/>
      <c r="Z179" s="68"/>
      <c r="AA179" s="66"/>
      <c r="AB179" s="64"/>
      <c r="AC179" s="69"/>
      <c r="AD179" s="70"/>
      <c r="AE179" s="71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  <c r="AX179" s="74"/>
      <c r="AY179" s="74"/>
      <c r="AZ179" s="74"/>
      <c r="BA179" s="74"/>
      <c r="BB179" s="74"/>
      <c r="BC179" s="74"/>
      <c r="BD179" s="74"/>
      <c r="BE179" s="74"/>
      <c r="BF179" s="74"/>
      <c r="BG179" s="74"/>
    </row>
    <row r="180" ht="12.0" customHeight="1">
      <c r="A180" s="62"/>
      <c r="B180" s="62"/>
      <c r="C180" s="62"/>
      <c r="D180" s="102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5"/>
      <c r="Q180" s="65"/>
      <c r="R180" s="64"/>
      <c r="S180" s="66"/>
      <c r="T180" s="66"/>
      <c r="U180" s="66"/>
      <c r="V180" s="66"/>
      <c r="W180" s="65"/>
      <c r="X180" s="65"/>
      <c r="Y180" s="67"/>
      <c r="Z180" s="68"/>
      <c r="AA180" s="66"/>
      <c r="AB180" s="64"/>
      <c r="AC180" s="69"/>
      <c r="AD180" s="70"/>
      <c r="AE180" s="71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74"/>
      <c r="AX180" s="74"/>
      <c r="AY180" s="74"/>
      <c r="AZ180" s="74"/>
      <c r="BA180" s="74"/>
      <c r="BB180" s="74"/>
      <c r="BC180" s="74"/>
      <c r="BD180" s="74"/>
      <c r="BE180" s="74"/>
      <c r="BF180" s="74"/>
      <c r="BG180" s="74"/>
    </row>
    <row r="181" ht="12.0" customHeight="1">
      <c r="A181" s="62"/>
      <c r="B181" s="62"/>
      <c r="C181" s="62"/>
      <c r="D181" s="102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5"/>
      <c r="Q181" s="65"/>
      <c r="R181" s="64"/>
      <c r="S181" s="66"/>
      <c r="T181" s="66"/>
      <c r="U181" s="66"/>
      <c r="V181" s="66"/>
      <c r="W181" s="65"/>
      <c r="X181" s="65"/>
      <c r="Y181" s="67"/>
      <c r="Z181" s="68"/>
      <c r="AA181" s="66"/>
      <c r="AB181" s="64"/>
      <c r="AC181" s="69"/>
      <c r="AD181" s="70"/>
      <c r="AE181" s="71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74"/>
      <c r="AX181" s="74"/>
      <c r="AY181" s="74"/>
      <c r="AZ181" s="74"/>
      <c r="BA181" s="74"/>
      <c r="BB181" s="74"/>
      <c r="BC181" s="74"/>
      <c r="BD181" s="74"/>
      <c r="BE181" s="74"/>
      <c r="BF181" s="74"/>
      <c r="BG181" s="74"/>
    </row>
    <row r="182" ht="12.0" customHeight="1">
      <c r="A182" s="62"/>
      <c r="B182" s="62"/>
      <c r="C182" s="62"/>
      <c r="D182" s="102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5"/>
      <c r="Q182" s="65"/>
      <c r="R182" s="64"/>
      <c r="S182" s="66"/>
      <c r="T182" s="66"/>
      <c r="U182" s="66"/>
      <c r="V182" s="66"/>
      <c r="W182" s="65"/>
      <c r="X182" s="65"/>
      <c r="Y182" s="67"/>
      <c r="Z182" s="68"/>
      <c r="AA182" s="66"/>
      <c r="AB182" s="64"/>
      <c r="AC182" s="69"/>
      <c r="AD182" s="70"/>
      <c r="AE182" s="71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  <c r="AX182" s="74"/>
      <c r="AY182" s="74"/>
      <c r="AZ182" s="74"/>
      <c r="BA182" s="74"/>
      <c r="BB182" s="74"/>
      <c r="BC182" s="74"/>
      <c r="BD182" s="74"/>
      <c r="BE182" s="74"/>
      <c r="BF182" s="74"/>
      <c r="BG182" s="74"/>
    </row>
    <row r="183" ht="12.0" customHeight="1">
      <c r="A183" s="62"/>
      <c r="B183" s="62"/>
      <c r="C183" s="62"/>
      <c r="D183" s="102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5"/>
      <c r="Q183" s="65"/>
      <c r="R183" s="64"/>
      <c r="S183" s="66"/>
      <c r="T183" s="66"/>
      <c r="U183" s="66"/>
      <c r="V183" s="66"/>
      <c r="W183" s="65"/>
      <c r="X183" s="65"/>
      <c r="Y183" s="67"/>
      <c r="Z183" s="68"/>
      <c r="AA183" s="66"/>
      <c r="AB183" s="64"/>
      <c r="AC183" s="69"/>
      <c r="AD183" s="70"/>
      <c r="AE183" s="71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  <c r="AX183" s="74"/>
      <c r="AY183" s="74"/>
      <c r="AZ183" s="74"/>
      <c r="BA183" s="74"/>
      <c r="BB183" s="74"/>
      <c r="BC183" s="74"/>
      <c r="BD183" s="74"/>
      <c r="BE183" s="74"/>
      <c r="BF183" s="74"/>
      <c r="BG183" s="74"/>
    </row>
    <row r="184" ht="12.0" customHeight="1">
      <c r="A184" s="62"/>
      <c r="B184" s="62"/>
      <c r="C184" s="62"/>
      <c r="D184" s="102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5"/>
      <c r="Q184" s="65"/>
      <c r="R184" s="64"/>
      <c r="S184" s="66"/>
      <c r="T184" s="66"/>
      <c r="U184" s="66"/>
      <c r="V184" s="66"/>
      <c r="W184" s="65"/>
      <c r="X184" s="65"/>
      <c r="Y184" s="67"/>
      <c r="Z184" s="68"/>
      <c r="AA184" s="66"/>
      <c r="AB184" s="64"/>
      <c r="AC184" s="69"/>
      <c r="AD184" s="70"/>
      <c r="AE184" s="71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  <c r="AX184" s="74"/>
      <c r="AY184" s="74"/>
      <c r="AZ184" s="74"/>
      <c r="BA184" s="74"/>
      <c r="BB184" s="74"/>
      <c r="BC184" s="74"/>
      <c r="BD184" s="74"/>
      <c r="BE184" s="74"/>
      <c r="BF184" s="74"/>
      <c r="BG184" s="74"/>
    </row>
    <row r="185" ht="12.0" customHeight="1">
      <c r="A185" s="62"/>
      <c r="B185" s="62"/>
      <c r="C185" s="62"/>
      <c r="D185" s="102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5"/>
      <c r="Q185" s="65"/>
      <c r="R185" s="64"/>
      <c r="S185" s="66"/>
      <c r="T185" s="66"/>
      <c r="U185" s="66"/>
      <c r="V185" s="66"/>
      <c r="W185" s="65"/>
      <c r="X185" s="65"/>
      <c r="Y185" s="67"/>
      <c r="Z185" s="68"/>
      <c r="AA185" s="66"/>
      <c r="AB185" s="64"/>
      <c r="AC185" s="69"/>
      <c r="AD185" s="70"/>
      <c r="AE185" s="71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  <c r="AQ185" s="74"/>
      <c r="AR185" s="74"/>
      <c r="AS185" s="74"/>
      <c r="AT185" s="74"/>
      <c r="AU185" s="74"/>
      <c r="AV185" s="74"/>
      <c r="AW185" s="74"/>
      <c r="AX185" s="74"/>
      <c r="AY185" s="74"/>
      <c r="AZ185" s="74"/>
      <c r="BA185" s="74"/>
      <c r="BB185" s="74"/>
      <c r="BC185" s="74"/>
      <c r="BD185" s="74"/>
      <c r="BE185" s="74"/>
      <c r="BF185" s="74"/>
      <c r="BG185" s="74"/>
    </row>
    <row r="186" ht="12.0" customHeight="1">
      <c r="A186" s="62"/>
      <c r="B186" s="62"/>
      <c r="C186" s="62"/>
      <c r="D186" s="102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5"/>
      <c r="Q186" s="65"/>
      <c r="R186" s="64"/>
      <c r="S186" s="66"/>
      <c r="T186" s="66"/>
      <c r="U186" s="66"/>
      <c r="V186" s="66"/>
      <c r="W186" s="65"/>
      <c r="X186" s="65"/>
      <c r="Y186" s="67"/>
      <c r="Z186" s="68"/>
      <c r="AA186" s="66"/>
      <c r="AB186" s="64"/>
      <c r="AC186" s="69"/>
      <c r="AD186" s="70"/>
      <c r="AE186" s="71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  <c r="AQ186" s="74"/>
      <c r="AR186" s="74"/>
      <c r="AS186" s="74"/>
      <c r="AT186" s="74"/>
      <c r="AU186" s="74"/>
      <c r="AV186" s="74"/>
      <c r="AW186" s="74"/>
      <c r="AX186" s="74"/>
      <c r="AY186" s="74"/>
      <c r="AZ186" s="74"/>
      <c r="BA186" s="74"/>
      <c r="BB186" s="74"/>
      <c r="BC186" s="74"/>
      <c r="BD186" s="74"/>
      <c r="BE186" s="74"/>
      <c r="BF186" s="74"/>
      <c r="BG186" s="74"/>
    </row>
    <row r="187" ht="12.0" customHeight="1">
      <c r="A187" s="62"/>
      <c r="B187" s="62"/>
      <c r="C187" s="62"/>
      <c r="D187" s="102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5"/>
      <c r="Q187" s="65"/>
      <c r="R187" s="64"/>
      <c r="S187" s="66"/>
      <c r="T187" s="66"/>
      <c r="U187" s="66"/>
      <c r="V187" s="66"/>
      <c r="W187" s="65"/>
      <c r="X187" s="65"/>
      <c r="Y187" s="67"/>
      <c r="Z187" s="68"/>
      <c r="AA187" s="66"/>
      <c r="AB187" s="64"/>
      <c r="AC187" s="69"/>
      <c r="AD187" s="70"/>
      <c r="AE187" s="71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  <c r="AX187" s="74"/>
      <c r="AY187" s="74"/>
      <c r="AZ187" s="74"/>
      <c r="BA187" s="74"/>
      <c r="BB187" s="74"/>
      <c r="BC187" s="74"/>
      <c r="BD187" s="74"/>
      <c r="BE187" s="74"/>
      <c r="BF187" s="74"/>
      <c r="BG187" s="74"/>
    </row>
    <row r="188" ht="12.0" customHeight="1">
      <c r="A188" s="62"/>
      <c r="B188" s="62"/>
      <c r="C188" s="62"/>
      <c r="D188" s="102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5"/>
      <c r="Q188" s="65"/>
      <c r="R188" s="64"/>
      <c r="S188" s="66"/>
      <c r="T188" s="66"/>
      <c r="U188" s="66"/>
      <c r="V188" s="66"/>
      <c r="W188" s="65"/>
      <c r="X188" s="65"/>
      <c r="Y188" s="67"/>
      <c r="Z188" s="68"/>
      <c r="AA188" s="66"/>
      <c r="AB188" s="64"/>
      <c r="AC188" s="69"/>
      <c r="AD188" s="70"/>
      <c r="AE188" s="71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  <c r="AS188" s="74"/>
      <c r="AT188" s="74"/>
      <c r="AU188" s="74"/>
      <c r="AV188" s="74"/>
      <c r="AW188" s="74"/>
      <c r="AX188" s="74"/>
      <c r="AY188" s="74"/>
      <c r="AZ188" s="74"/>
      <c r="BA188" s="74"/>
      <c r="BB188" s="74"/>
      <c r="BC188" s="74"/>
      <c r="BD188" s="74"/>
      <c r="BE188" s="74"/>
      <c r="BF188" s="74"/>
      <c r="BG188" s="74"/>
    </row>
    <row r="189" ht="12.0" customHeight="1">
      <c r="A189" s="62"/>
      <c r="B189" s="62"/>
      <c r="C189" s="62"/>
      <c r="D189" s="102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5"/>
      <c r="Q189" s="65"/>
      <c r="R189" s="64"/>
      <c r="S189" s="66"/>
      <c r="T189" s="66"/>
      <c r="U189" s="66"/>
      <c r="V189" s="66"/>
      <c r="W189" s="65"/>
      <c r="X189" s="65"/>
      <c r="Y189" s="67"/>
      <c r="Z189" s="68"/>
      <c r="AA189" s="66"/>
      <c r="AB189" s="64"/>
      <c r="AC189" s="69"/>
      <c r="AD189" s="70"/>
      <c r="AE189" s="71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  <c r="AX189" s="74"/>
      <c r="AY189" s="74"/>
      <c r="AZ189" s="74"/>
      <c r="BA189" s="74"/>
      <c r="BB189" s="74"/>
      <c r="BC189" s="74"/>
      <c r="BD189" s="74"/>
      <c r="BE189" s="74"/>
      <c r="BF189" s="74"/>
      <c r="BG189" s="74"/>
    </row>
    <row r="190" ht="12.0" customHeight="1">
      <c r="A190" s="62"/>
      <c r="B190" s="62"/>
      <c r="C190" s="62"/>
      <c r="D190" s="102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5"/>
      <c r="Q190" s="65"/>
      <c r="R190" s="64"/>
      <c r="S190" s="66"/>
      <c r="T190" s="66"/>
      <c r="U190" s="66"/>
      <c r="V190" s="66"/>
      <c r="W190" s="65"/>
      <c r="X190" s="65"/>
      <c r="Y190" s="67"/>
      <c r="Z190" s="68"/>
      <c r="AA190" s="66"/>
      <c r="AB190" s="64"/>
      <c r="AC190" s="69"/>
      <c r="AD190" s="70"/>
      <c r="AE190" s="71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  <c r="AX190" s="74"/>
      <c r="AY190" s="74"/>
      <c r="AZ190" s="74"/>
      <c r="BA190" s="74"/>
      <c r="BB190" s="74"/>
      <c r="BC190" s="74"/>
      <c r="BD190" s="74"/>
      <c r="BE190" s="74"/>
      <c r="BF190" s="74"/>
      <c r="BG190" s="74"/>
    </row>
    <row r="191" ht="12.0" customHeight="1">
      <c r="A191" s="62"/>
      <c r="B191" s="62"/>
      <c r="C191" s="62"/>
      <c r="D191" s="102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5"/>
      <c r="Q191" s="65"/>
      <c r="R191" s="64"/>
      <c r="S191" s="66"/>
      <c r="T191" s="66"/>
      <c r="U191" s="66"/>
      <c r="V191" s="66"/>
      <c r="W191" s="65"/>
      <c r="X191" s="65"/>
      <c r="Y191" s="67"/>
      <c r="Z191" s="68"/>
      <c r="AA191" s="66"/>
      <c r="AB191" s="64"/>
      <c r="AC191" s="69"/>
      <c r="AD191" s="70"/>
      <c r="AE191" s="71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  <c r="BB191" s="74"/>
      <c r="BC191" s="74"/>
      <c r="BD191" s="74"/>
      <c r="BE191" s="74"/>
      <c r="BF191" s="74"/>
      <c r="BG191" s="74"/>
    </row>
    <row r="192" ht="12.0" customHeight="1">
      <c r="A192" s="62"/>
      <c r="B192" s="62"/>
      <c r="C192" s="62"/>
      <c r="D192" s="102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5"/>
      <c r="Q192" s="65"/>
      <c r="R192" s="64"/>
      <c r="S192" s="66"/>
      <c r="T192" s="66"/>
      <c r="U192" s="66"/>
      <c r="V192" s="66"/>
      <c r="W192" s="65"/>
      <c r="X192" s="65"/>
      <c r="Y192" s="67"/>
      <c r="Z192" s="68"/>
      <c r="AA192" s="66"/>
      <c r="AB192" s="64"/>
      <c r="AC192" s="69"/>
      <c r="AD192" s="70"/>
      <c r="AE192" s="71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  <c r="BB192" s="74"/>
      <c r="BC192" s="74"/>
      <c r="BD192" s="74"/>
      <c r="BE192" s="74"/>
      <c r="BF192" s="74"/>
      <c r="BG192" s="74"/>
    </row>
    <row r="193" ht="12.0" customHeight="1">
      <c r="A193" s="62"/>
      <c r="B193" s="62"/>
      <c r="C193" s="62"/>
      <c r="D193" s="102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5"/>
      <c r="Q193" s="65"/>
      <c r="R193" s="64"/>
      <c r="S193" s="66"/>
      <c r="T193" s="66"/>
      <c r="U193" s="66"/>
      <c r="V193" s="66"/>
      <c r="W193" s="65"/>
      <c r="X193" s="65"/>
      <c r="Y193" s="67"/>
      <c r="Z193" s="68"/>
      <c r="AA193" s="66"/>
      <c r="AB193" s="64"/>
      <c r="AC193" s="69"/>
      <c r="AD193" s="70"/>
      <c r="AE193" s="71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  <c r="AX193" s="74"/>
      <c r="AY193" s="74"/>
      <c r="AZ193" s="74"/>
      <c r="BA193" s="74"/>
      <c r="BB193" s="74"/>
      <c r="BC193" s="74"/>
      <c r="BD193" s="74"/>
      <c r="BE193" s="74"/>
      <c r="BF193" s="74"/>
      <c r="BG193" s="74"/>
    </row>
    <row r="194" ht="12.0" customHeight="1">
      <c r="A194" s="62"/>
      <c r="B194" s="62"/>
      <c r="C194" s="62"/>
      <c r="D194" s="102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5"/>
      <c r="Q194" s="65"/>
      <c r="R194" s="64"/>
      <c r="S194" s="66"/>
      <c r="T194" s="66"/>
      <c r="U194" s="66"/>
      <c r="V194" s="66"/>
      <c r="W194" s="65"/>
      <c r="X194" s="65"/>
      <c r="Y194" s="67"/>
      <c r="Z194" s="68"/>
      <c r="AA194" s="66"/>
      <c r="AB194" s="64"/>
      <c r="AC194" s="69"/>
      <c r="AD194" s="70"/>
      <c r="AE194" s="71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  <c r="AQ194" s="74"/>
      <c r="AR194" s="74"/>
      <c r="AS194" s="74"/>
      <c r="AT194" s="74"/>
      <c r="AU194" s="74"/>
      <c r="AV194" s="74"/>
      <c r="AW194" s="74"/>
      <c r="AX194" s="74"/>
      <c r="AY194" s="74"/>
      <c r="AZ194" s="74"/>
      <c r="BA194" s="74"/>
      <c r="BB194" s="74"/>
      <c r="BC194" s="74"/>
      <c r="BD194" s="74"/>
      <c r="BE194" s="74"/>
      <c r="BF194" s="74"/>
      <c r="BG194" s="74"/>
    </row>
    <row r="195" ht="12.0" customHeight="1">
      <c r="A195" s="62"/>
      <c r="B195" s="62"/>
      <c r="C195" s="62"/>
      <c r="D195" s="102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5"/>
      <c r="Q195" s="65"/>
      <c r="R195" s="64"/>
      <c r="S195" s="66"/>
      <c r="T195" s="66"/>
      <c r="U195" s="66"/>
      <c r="V195" s="66"/>
      <c r="W195" s="65"/>
      <c r="X195" s="65"/>
      <c r="Y195" s="67"/>
      <c r="Z195" s="68"/>
      <c r="AA195" s="66"/>
      <c r="AB195" s="64"/>
      <c r="AC195" s="69"/>
      <c r="AD195" s="70"/>
      <c r="AE195" s="71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  <c r="AX195" s="74"/>
      <c r="AY195" s="74"/>
      <c r="AZ195" s="74"/>
      <c r="BA195" s="74"/>
      <c r="BB195" s="74"/>
      <c r="BC195" s="74"/>
      <c r="BD195" s="74"/>
      <c r="BE195" s="74"/>
      <c r="BF195" s="74"/>
      <c r="BG195" s="74"/>
    </row>
    <row r="196" ht="12.0" customHeight="1">
      <c r="A196" s="62"/>
      <c r="B196" s="62"/>
      <c r="C196" s="62"/>
      <c r="D196" s="102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5"/>
      <c r="Q196" s="65"/>
      <c r="R196" s="64"/>
      <c r="S196" s="66"/>
      <c r="T196" s="66"/>
      <c r="U196" s="66"/>
      <c r="V196" s="66"/>
      <c r="W196" s="65"/>
      <c r="X196" s="65"/>
      <c r="Y196" s="67"/>
      <c r="Z196" s="68"/>
      <c r="AA196" s="66"/>
      <c r="AB196" s="64"/>
      <c r="AC196" s="69"/>
      <c r="AD196" s="70"/>
      <c r="AE196" s="71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  <c r="BG196" s="74"/>
    </row>
    <row r="197" ht="12.0" customHeight="1">
      <c r="A197" s="62"/>
      <c r="B197" s="62"/>
      <c r="C197" s="62"/>
      <c r="D197" s="102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5"/>
      <c r="Q197" s="65"/>
      <c r="R197" s="64"/>
      <c r="S197" s="66"/>
      <c r="T197" s="66"/>
      <c r="U197" s="66"/>
      <c r="V197" s="66"/>
      <c r="W197" s="65"/>
      <c r="X197" s="65"/>
      <c r="Y197" s="67"/>
      <c r="Z197" s="68"/>
      <c r="AA197" s="66"/>
      <c r="AB197" s="64"/>
      <c r="AC197" s="69"/>
      <c r="AD197" s="70"/>
      <c r="AE197" s="71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  <c r="AQ197" s="74"/>
      <c r="AR197" s="74"/>
      <c r="AS197" s="74"/>
      <c r="AT197" s="74"/>
      <c r="AU197" s="74"/>
      <c r="AV197" s="74"/>
      <c r="AW197" s="74"/>
      <c r="AX197" s="74"/>
      <c r="AY197" s="74"/>
      <c r="AZ197" s="74"/>
      <c r="BA197" s="74"/>
      <c r="BB197" s="74"/>
      <c r="BC197" s="74"/>
      <c r="BD197" s="74"/>
      <c r="BE197" s="74"/>
      <c r="BF197" s="74"/>
      <c r="BG197" s="74"/>
    </row>
    <row r="198" ht="12.0" customHeight="1">
      <c r="A198" s="62"/>
      <c r="B198" s="62"/>
      <c r="C198" s="62"/>
      <c r="D198" s="102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5"/>
      <c r="Q198" s="65"/>
      <c r="R198" s="64"/>
      <c r="S198" s="66"/>
      <c r="T198" s="66"/>
      <c r="U198" s="66"/>
      <c r="V198" s="66"/>
      <c r="W198" s="65"/>
      <c r="X198" s="65"/>
      <c r="Y198" s="67"/>
      <c r="Z198" s="68"/>
      <c r="AA198" s="66"/>
      <c r="AB198" s="64"/>
      <c r="AC198" s="69"/>
      <c r="AD198" s="70"/>
      <c r="AE198" s="71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  <c r="AY198" s="74"/>
      <c r="AZ198" s="74"/>
      <c r="BA198" s="74"/>
      <c r="BB198" s="74"/>
      <c r="BC198" s="74"/>
      <c r="BD198" s="74"/>
      <c r="BE198" s="74"/>
      <c r="BF198" s="74"/>
      <c r="BG198" s="74"/>
    </row>
    <row r="199" ht="12.0" customHeight="1">
      <c r="A199" s="62"/>
      <c r="B199" s="62"/>
      <c r="C199" s="62"/>
      <c r="D199" s="102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5"/>
      <c r="Q199" s="65"/>
      <c r="R199" s="64"/>
      <c r="S199" s="66"/>
      <c r="T199" s="66"/>
      <c r="U199" s="66"/>
      <c r="V199" s="66"/>
      <c r="W199" s="65"/>
      <c r="X199" s="65"/>
      <c r="Y199" s="67"/>
      <c r="Z199" s="68"/>
      <c r="AA199" s="66"/>
      <c r="AB199" s="64"/>
      <c r="AC199" s="69"/>
      <c r="AD199" s="70"/>
      <c r="AE199" s="71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  <c r="BG199" s="74"/>
    </row>
    <row r="200" ht="12.0" customHeight="1">
      <c r="A200" s="62"/>
      <c r="B200" s="62"/>
      <c r="C200" s="62"/>
      <c r="D200" s="102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5"/>
      <c r="Q200" s="65"/>
      <c r="R200" s="64"/>
      <c r="S200" s="66"/>
      <c r="T200" s="66"/>
      <c r="U200" s="66"/>
      <c r="V200" s="66"/>
      <c r="W200" s="65"/>
      <c r="X200" s="65"/>
      <c r="Y200" s="67"/>
      <c r="Z200" s="68"/>
      <c r="AA200" s="66"/>
      <c r="AB200" s="64"/>
      <c r="AC200" s="69"/>
      <c r="AD200" s="70"/>
      <c r="AE200" s="71"/>
      <c r="AF200" s="74"/>
      <c r="AG200" s="74"/>
      <c r="AH200" s="74"/>
      <c r="AI200" s="74"/>
      <c r="AJ200" s="74"/>
      <c r="AK200" s="74"/>
      <c r="AL200" s="74"/>
      <c r="AM200" s="74"/>
      <c r="AN200" s="74"/>
      <c r="AO200" s="74"/>
      <c r="AP200" s="74"/>
      <c r="AQ200" s="74"/>
      <c r="AR200" s="74"/>
      <c r="AS200" s="74"/>
      <c r="AT200" s="74"/>
      <c r="AU200" s="74"/>
      <c r="AV200" s="74"/>
      <c r="AW200" s="74"/>
      <c r="AX200" s="74"/>
      <c r="AY200" s="74"/>
      <c r="AZ200" s="74"/>
      <c r="BA200" s="74"/>
      <c r="BB200" s="74"/>
      <c r="BC200" s="74"/>
      <c r="BD200" s="74"/>
      <c r="BE200" s="74"/>
      <c r="BF200" s="74"/>
      <c r="BG200" s="74"/>
    </row>
    <row r="201" ht="12.0" customHeight="1">
      <c r="A201" s="62"/>
      <c r="B201" s="62"/>
      <c r="C201" s="62"/>
      <c r="D201" s="102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5"/>
      <c r="Q201" s="65"/>
      <c r="R201" s="64"/>
      <c r="S201" s="66"/>
      <c r="T201" s="66"/>
      <c r="U201" s="66"/>
      <c r="V201" s="66"/>
      <c r="W201" s="65"/>
      <c r="X201" s="65"/>
      <c r="Y201" s="67"/>
      <c r="Z201" s="68"/>
      <c r="AA201" s="66"/>
      <c r="AB201" s="64"/>
      <c r="AC201" s="69"/>
      <c r="AD201" s="70"/>
      <c r="AE201" s="71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s="74"/>
      <c r="BC201" s="74"/>
      <c r="BD201" s="74"/>
      <c r="BE201" s="74"/>
      <c r="BF201" s="74"/>
      <c r="BG201" s="74"/>
    </row>
    <row r="202" ht="12.0" customHeight="1">
      <c r="A202" s="62"/>
      <c r="B202" s="62"/>
      <c r="C202" s="62"/>
      <c r="D202" s="102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5"/>
      <c r="Q202" s="65"/>
      <c r="R202" s="64"/>
      <c r="S202" s="66"/>
      <c r="T202" s="66"/>
      <c r="U202" s="66"/>
      <c r="V202" s="66"/>
      <c r="W202" s="65"/>
      <c r="X202" s="65"/>
      <c r="Y202" s="67"/>
      <c r="Z202" s="68"/>
      <c r="AA202" s="66"/>
      <c r="AB202" s="64"/>
      <c r="AC202" s="69"/>
      <c r="AD202" s="70"/>
      <c r="AE202" s="71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  <c r="BG202" s="74"/>
    </row>
    <row r="203" ht="12.0" customHeight="1">
      <c r="A203" s="62"/>
      <c r="B203" s="62"/>
      <c r="C203" s="62"/>
      <c r="D203" s="102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5"/>
      <c r="Q203" s="65"/>
      <c r="R203" s="64"/>
      <c r="S203" s="66"/>
      <c r="T203" s="66"/>
      <c r="U203" s="66"/>
      <c r="V203" s="66"/>
      <c r="W203" s="65"/>
      <c r="X203" s="65"/>
      <c r="Y203" s="67"/>
      <c r="Z203" s="68"/>
      <c r="AA203" s="66"/>
      <c r="AB203" s="64"/>
      <c r="AC203" s="69"/>
      <c r="AD203" s="70"/>
      <c r="AE203" s="71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s="74"/>
      <c r="BC203" s="74"/>
      <c r="BD203" s="74"/>
      <c r="BE203" s="74"/>
      <c r="BF203" s="74"/>
      <c r="BG203" s="74"/>
    </row>
    <row r="204" ht="12.0" customHeight="1">
      <c r="A204" s="62"/>
      <c r="B204" s="62"/>
      <c r="C204" s="62"/>
      <c r="D204" s="102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5"/>
      <c r="Q204" s="65"/>
      <c r="R204" s="64"/>
      <c r="S204" s="66"/>
      <c r="T204" s="66"/>
      <c r="U204" s="66"/>
      <c r="V204" s="66"/>
      <c r="W204" s="65"/>
      <c r="X204" s="65"/>
      <c r="Y204" s="67"/>
      <c r="Z204" s="68"/>
      <c r="AA204" s="66"/>
      <c r="AB204" s="64"/>
      <c r="AC204" s="69"/>
      <c r="AD204" s="70"/>
      <c r="AE204" s="71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  <c r="AX204" s="74"/>
      <c r="AY204" s="74"/>
      <c r="AZ204" s="74"/>
      <c r="BA204" s="74"/>
      <c r="BB204" s="74"/>
      <c r="BC204" s="74"/>
      <c r="BD204" s="74"/>
      <c r="BE204" s="74"/>
      <c r="BF204" s="74"/>
      <c r="BG204" s="74"/>
    </row>
    <row r="205" ht="12.0" customHeight="1">
      <c r="A205" s="62"/>
      <c r="B205" s="62"/>
      <c r="C205" s="62"/>
      <c r="D205" s="102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5"/>
      <c r="Q205" s="65"/>
      <c r="R205" s="64"/>
      <c r="S205" s="66"/>
      <c r="T205" s="66"/>
      <c r="U205" s="66"/>
      <c r="V205" s="66"/>
      <c r="W205" s="65"/>
      <c r="X205" s="65"/>
      <c r="Y205" s="67"/>
      <c r="Z205" s="68"/>
      <c r="AA205" s="66"/>
      <c r="AB205" s="64"/>
      <c r="AC205" s="69"/>
      <c r="AD205" s="70"/>
      <c r="AE205" s="71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  <c r="BG205" s="74"/>
    </row>
    <row r="206" ht="12.0" customHeight="1">
      <c r="A206" s="62"/>
      <c r="B206" s="62"/>
      <c r="C206" s="62"/>
      <c r="D206" s="102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5"/>
      <c r="Q206" s="65"/>
      <c r="R206" s="64"/>
      <c r="S206" s="66"/>
      <c r="T206" s="66"/>
      <c r="U206" s="66"/>
      <c r="V206" s="66"/>
      <c r="W206" s="65"/>
      <c r="X206" s="65"/>
      <c r="Y206" s="67"/>
      <c r="Z206" s="68"/>
      <c r="AA206" s="66"/>
      <c r="AB206" s="64"/>
      <c r="AC206" s="69"/>
      <c r="AD206" s="70"/>
      <c r="AE206" s="71"/>
      <c r="AF206" s="74"/>
      <c r="AG206" s="74"/>
      <c r="AH206" s="74"/>
      <c r="AI206" s="74"/>
      <c r="AJ206" s="74"/>
      <c r="AK206" s="74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  <c r="AX206" s="74"/>
      <c r="AY206" s="74"/>
      <c r="AZ206" s="74"/>
      <c r="BA206" s="74"/>
      <c r="BB206" s="74"/>
      <c r="BC206" s="74"/>
      <c r="BD206" s="74"/>
      <c r="BE206" s="74"/>
      <c r="BF206" s="74"/>
      <c r="BG206" s="74"/>
    </row>
    <row r="207" ht="12.0" customHeight="1">
      <c r="A207" s="62"/>
      <c r="B207" s="62"/>
      <c r="C207" s="62"/>
      <c r="D207" s="102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5"/>
      <c r="Q207" s="65"/>
      <c r="R207" s="64"/>
      <c r="S207" s="66"/>
      <c r="T207" s="66"/>
      <c r="U207" s="66"/>
      <c r="V207" s="66"/>
      <c r="W207" s="65"/>
      <c r="X207" s="65"/>
      <c r="Y207" s="67"/>
      <c r="Z207" s="68"/>
      <c r="AA207" s="66"/>
      <c r="AB207" s="64"/>
      <c r="AC207" s="69"/>
      <c r="AD207" s="70"/>
      <c r="AE207" s="71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  <c r="AX207" s="74"/>
      <c r="AY207" s="74"/>
      <c r="AZ207" s="74"/>
      <c r="BA207" s="74"/>
      <c r="BB207" s="74"/>
      <c r="BC207" s="74"/>
      <c r="BD207" s="74"/>
      <c r="BE207" s="74"/>
      <c r="BF207" s="74"/>
      <c r="BG207" s="74"/>
    </row>
    <row r="208" ht="12.0" customHeight="1">
      <c r="A208" s="62"/>
      <c r="B208" s="62"/>
      <c r="C208" s="62"/>
      <c r="D208" s="102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5"/>
      <c r="Q208" s="65"/>
      <c r="R208" s="64"/>
      <c r="S208" s="66"/>
      <c r="T208" s="66"/>
      <c r="U208" s="66"/>
      <c r="V208" s="66"/>
      <c r="W208" s="65"/>
      <c r="X208" s="65"/>
      <c r="Y208" s="67"/>
      <c r="Z208" s="68"/>
      <c r="AA208" s="66"/>
      <c r="AB208" s="64"/>
      <c r="AC208" s="69"/>
      <c r="AD208" s="70"/>
      <c r="AE208" s="71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74"/>
      <c r="AX208" s="74"/>
      <c r="AY208" s="74"/>
      <c r="AZ208" s="74"/>
      <c r="BA208" s="74"/>
      <c r="BB208" s="74"/>
      <c r="BC208" s="74"/>
      <c r="BD208" s="74"/>
      <c r="BE208" s="74"/>
      <c r="BF208" s="74"/>
      <c r="BG208" s="74"/>
    </row>
    <row r="209" ht="12.0" customHeight="1">
      <c r="A209" s="62"/>
      <c r="B209" s="62"/>
      <c r="C209" s="62"/>
      <c r="D209" s="102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5"/>
      <c r="Q209" s="65"/>
      <c r="R209" s="64"/>
      <c r="S209" s="66"/>
      <c r="T209" s="66"/>
      <c r="U209" s="66"/>
      <c r="V209" s="66"/>
      <c r="W209" s="65"/>
      <c r="X209" s="65"/>
      <c r="Y209" s="67"/>
      <c r="Z209" s="68"/>
      <c r="AA209" s="66"/>
      <c r="AB209" s="64"/>
      <c r="AC209" s="69"/>
      <c r="AD209" s="70"/>
      <c r="AE209" s="71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  <c r="AS209" s="74"/>
      <c r="AT209" s="74"/>
      <c r="AU209" s="74"/>
      <c r="AV209" s="74"/>
      <c r="AW209" s="74"/>
      <c r="AX209" s="74"/>
      <c r="AY209" s="74"/>
      <c r="AZ209" s="74"/>
      <c r="BA209" s="74"/>
      <c r="BB209" s="74"/>
      <c r="BC209" s="74"/>
      <c r="BD209" s="74"/>
      <c r="BE209" s="74"/>
      <c r="BF209" s="74"/>
      <c r="BG209" s="74"/>
    </row>
    <row r="210" ht="12.0" customHeight="1">
      <c r="A210" s="62"/>
      <c r="B210" s="62"/>
      <c r="C210" s="62"/>
      <c r="D210" s="102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5"/>
      <c r="Q210" s="65"/>
      <c r="R210" s="64"/>
      <c r="S210" s="66"/>
      <c r="T210" s="66"/>
      <c r="U210" s="66"/>
      <c r="V210" s="66"/>
      <c r="W210" s="65"/>
      <c r="X210" s="65"/>
      <c r="Y210" s="67"/>
      <c r="Z210" s="68"/>
      <c r="AA210" s="66"/>
      <c r="AB210" s="64"/>
      <c r="AC210" s="69"/>
      <c r="AD210" s="70"/>
      <c r="AE210" s="71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  <c r="BG210" s="74"/>
    </row>
    <row r="211" ht="12.0" customHeight="1">
      <c r="A211" s="62"/>
      <c r="B211" s="62"/>
      <c r="C211" s="62"/>
      <c r="D211" s="102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5"/>
      <c r="Q211" s="65"/>
      <c r="R211" s="64"/>
      <c r="S211" s="66"/>
      <c r="T211" s="66"/>
      <c r="U211" s="66"/>
      <c r="V211" s="66"/>
      <c r="W211" s="65"/>
      <c r="X211" s="65"/>
      <c r="Y211" s="67"/>
      <c r="Z211" s="68"/>
      <c r="AA211" s="66"/>
      <c r="AB211" s="64"/>
      <c r="AC211" s="69"/>
      <c r="AD211" s="70"/>
      <c r="AE211" s="71"/>
      <c r="AF211" s="74"/>
      <c r="AG211" s="74"/>
      <c r="AH211" s="74"/>
      <c r="AI211" s="74"/>
      <c r="AJ211" s="74"/>
      <c r="AK211" s="74"/>
      <c r="AL211" s="74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74"/>
      <c r="AX211" s="74"/>
      <c r="AY211" s="74"/>
      <c r="AZ211" s="74"/>
      <c r="BA211" s="74"/>
      <c r="BB211" s="74"/>
      <c r="BC211" s="74"/>
      <c r="BD211" s="74"/>
      <c r="BE211" s="74"/>
      <c r="BF211" s="74"/>
      <c r="BG211" s="74"/>
    </row>
    <row r="212" ht="12.0" customHeight="1">
      <c r="A212" s="62"/>
      <c r="B212" s="62"/>
      <c r="C212" s="62"/>
      <c r="D212" s="102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5"/>
      <c r="Q212" s="65"/>
      <c r="R212" s="64"/>
      <c r="S212" s="66"/>
      <c r="T212" s="66"/>
      <c r="U212" s="66"/>
      <c r="V212" s="66"/>
      <c r="W212" s="65"/>
      <c r="X212" s="65"/>
      <c r="Y212" s="67"/>
      <c r="Z212" s="68"/>
      <c r="AA212" s="66"/>
      <c r="AB212" s="64"/>
      <c r="AC212" s="69"/>
      <c r="AD212" s="70"/>
      <c r="AE212" s="71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  <c r="AX212" s="74"/>
      <c r="AY212" s="74"/>
      <c r="AZ212" s="74"/>
      <c r="BA212" s="74"/>
      <c r="BB212" s="74"/>
      <c r="BC212" s="74"/>
      <c r="BD212" s="74"/>
      <c r="BE212" s="74"/>
      <c r="BF212" s="74"/>
      <c r="BG212" s="74"/>
    </row>
    <row r="213" ht="12.0" customHeight="1">
      <c r="A213" s="62"/>
      <c r="B213" s="62"/>
      <c r="C213" s="62"/>
      <c r="D213" s="102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5"/>
      <c r="Q213" s="65"/>
      <c r="R213" s="64"/>
      <c r="S213" s="66"/>
      <c r="T213" s="66"/>
      <c r="U213" s="66"/>
      <c r="V213" s="66"/>
      <c r="W213" s="65"/>
      <c r="X213" s="65"/>
      <c r="Y213" s="67"/>
      <c r="Z213" s="68"/>
      <c r="AA213" s="66"/>
      <c r="AB213" s="64"/>
      <c r="AC213" s="69"/>
      <c r="AD213" s="70"/>
      <c r="AE213" s="71"/>
      <c r="AF213" s="74"/>
      <c r="AG213" s="74"/>
      <c r="AH213" s="74"/>
      <c r="AI213" s="74"/>
      <c r="AJ213" s="74"/>
      <c r="AK213" s="74"/>
      <c r="AL213" s="74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  <c r="AX213" s="74"/>
      <c r="AY213" s="74"/>
      <c r="AZ213" s="74"/>
      <c r="BA213" s="74"/>
      <c r="BB213" s="74"/>
      <c r="BC213" s="74"/>
      <c r="BD213" s="74"/>
      <c r="BE213" s="74"/>
      <c r="BF213" s="74"/>
      <c r="BG213" s="74"/>
    </row>
    <row r="214" ht="12.0" customHeight="1">
      <c r="A214" s="62"/>
      <c r="B214" s="62"/>
      <c r="C214" s="62"/>
      <c r="D214" s="102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5"/>
      <c r="Q214" s="65"/>
      <c r="R214" s="64"/>
      <c r="S214" s="66"/>
      <c r="T214" s="66"/>
      <c r="U214" s="66"/>
      <c r="V214" s="66"/>
      <c r="W214" s="65"/>
      <c r="X214" s="65"/>
      <c r="Y214" s="67"/>
      <c r="Z214" s="68"/>
      <c r="AA214" s="66"/>
      <c r="AB214" s="64"/>
      <c r="AC214" s="69"/>
      <c r="AD214" s="70"/>
      <c r="AE214" s="71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  <c r="AX214" s="74"/>
      <c r="AY214" s="74"/>
      <c r="AZ214" s="74"/>
      <c r="BA214" s="74"/>
      <c r="BB214" s="74"/>
      <c r="BC214" s="74"/>
      <c r="BD214" s="74"/>
      <c r="BE214" s="74"/>
      <c r="BF214" s="74"/>
      <c r="BG214" s="74"/>
    </row>
    <row r="215" ht="12.0" customHeight="1">
      <c r="A215" s="62"/>
      <c r="B215" s="62"/>
      <c r="C215" s="62"/>
      <c r="D215" s="102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5"/>
      <c r="Q215" s="65"/>
      <c r="R215" s="64"/>
      <c r="S215" s="66"/>
      <c r="T215" s="66"/>
      <c r="U215" s="66"/>
      <c r="V215" s="66"/>
      <c r="W215" s="65"/>
      <c r="X215" s="65"/>
      <c r="Y215" s="67"/>
      <c r="Z215" s="68"/>
      <c r="AA215" s="66"/>
      <c r="AB215" s="64"/>
      <c r="AC215" s="69"/>
      <c r="AD215" s="70"/>
      <c r="AE215" s="71"/>
      <c r="AF215" s="74"/>
      <c r="AG215" s="74"/>
      <c r="AH215" s="74"/>
      <c r="AI215" s="74"/>
      <c r="AJ215" s="74"/>
      <c r="AK215" s="74"/>
      <c r="AL215" s="74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  <c r="AX215" s="74"/>
      <c r="AY215" s="74"/>
      <c r="AZ215" s="74"/>
      <c r="BA215" s="74"/>
      <c r="BB215" s="74"/>
      <c r="BC215" s="74"/>
      <c r="BD215" s="74"/>
      <c r="BE215" s="74"/>
      <c r="BF215" s="74"/>
      <c r="BG215" s="74"/>
    </row>
    <row r="216" ht="12.0" customHeight="1">
      <c r="A216" s="62"/>
      <c r="B216" s="62"/>
      <c r="C216" s="62"/>
      <c r="D216" s="102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5"/>
      <c r="Q216" s="65"/>
      <c r="R216" s="64"/>
      <c r="S216" s="66"/>
      <c r="T216" s="66"/>
      <c r="U216" s="66"/>
      <c r="V216" s="66"/>
      <c r="W216" s="65"/>
      <c r="X216" s="65"/>
      <c r="Y216" s="67"/>
      <c r="Z216" s="68"/>
      <c r="AA216" s="66"/>
      <c r="AB216" s="64"/>
      <c r="AC216" s="69"/>
      <c r="AD216" s="70"/>
      <c r="AE216" s="71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  <c r="AX216" s="74"/>
      <c r="AY216" s="74"/>
      <c r="AZ216" s="74"/>
      <c r="BA216" s="74"/>
      <c r="BB216" s="74"/>
      <c r="BC216" s="74"/>
      <c r="BD216" s="74"/>
      <c r="BE216" s="74"/>
      <c r="BF216" s="74"/>
      <c r="BG216" s="74"/>
    </row>
    <row r="217" ht="12.0" customHeight="1">
      <c r="A217" s="62"/>
      <c r="B217" s="62"/>
      <c r="C217" s="62"/>
      <c r="D217" s="102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5"/>
      <c r="Q217" s="65"/>
      <c r="R217" s="64"/>
      <c r="S217" s="66"/>
      <c r="T217" s="66"/>
      <c r="U217" s="66"/>
      <c r="V217" s="66"/>
      <c r="W217" s="65"/>
      <c r="X217" s="65"/>
      <c r="Y217" s="67"/>
      <c r="Z217" s="68"/>
      <c r="AA217" s="66"/>
      <c r="AB217" s="64"/>
      <c r="AC217" s="69"/>
      <c r="AD217" s="70"/>
      <c r="AE217" s="71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  <c r="AY217" s="74"/>
      <c r="AZ217" s="74"/>
      <c r="BA217" s="74"/>
      <c r="BB217" s="74"/>
      <c r="BC217" s="74"/>
      <c r="BD217" s="74"/>
      <c r="BE217" s="74"/>
      <c r="BF217" s="74"/>
      <c r="BG217" s="74"/>
    </row>
    <row r="218" ht="12.0" customHeight="1">
      <c r="A218" s="62"/>
      <c r="B218" s="62"/>
      <c r="C218" s="62"/>
      <c r="D218" s="102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5"/>
      <c r="Q218" s="65"/>
      <c r="R218" s="64"/>
      <c r="S218" s="66"/>
      <c r="T218" s="66"/>
      <c r="U218" s="66"/>
      <c r="V218" s="66"/>
      <c r="W218" s="65"/>
      <c r="X218" s="65"/>
      <c r="Y218" s="67"/>
      <c r="Z218" s="68"/>
      <c r="AA218" s="66"/>
      <c r="AB218" s="64"/>
      <c r="AC218" s="69"/>
      <c r="AD218" s="70"/>
      <c r="AE218" s="71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  <c r="AS218" s="74"/>
      <c r="AT218" s="74"/>
      <c r="AU218" s="74"/>
      <c r="AV218" s="74"/>
      <c r="AW218" s="74"/>
      <c r="AX218" s="74"/>
      <c r="AY218" s="74"/>
      <c r="AZ218" s="74"/>
      <c r="BA218" s="74"/>
      <c r="BB218" s="74"/>
      <c r="BC218" s="74"/>
      <c r="BD218" s="74"/>
      <c r="BE218" s="74"/>
      <c r="BF218" s="74"/>
      <c r="BG218" s="74"/>
    </row>
    <row r="219" ht="12.0" customHeight="1">
      <c r="A219" s="62"/>
      <c r="B219" s="62"/>
      <c r="C219" s="62"/>
      <c r="D219" s="102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5"/>
      <c r="Q219" s="65"/>
      <c r="R219" s="64"/>
      <c r="S219" s="66"/>
      <c r="T219" s="66"/>
      <c r="U219" s="66"/>
      <c r="V219" s="66"/>
      <c r="W219" s="65"/>
      <c r="X219" s="65"/>
      <c r="Y219" s="67"/>
      <c r="Z219" s="68"/>
      <c r="AA219" s="66"/>
      <c r="AB219" s="64"/>
      <c r="AC219" s="69"/>
      <c r="AD219" s="70"/>
      <c r="AE219" s="71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  <c r="AX219" s="74"/>
      <c r="AY219" s="74"/>
      <c r="AZ219" s="74"/>
      <c r="BA219" s="74"/>
      <c r="BB219" s="74"/>
      <c r="BC219" s="74"/>
      <c r="BD219" s="74"/>
      <c r="BE219" s="74"/>
      <c r="BF219" s="74"/>
      <c r="BG219" s="74"/>
    </row>
    <row r="220" ht="12.0" customHeight="1">
      <c r="A220" s="62"/>
      <c r="B220" s="62"/>
      <c r="C220" s="62"/>
      <c r="D220" s="102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5"/>
      <c r="Q220" s="65"/>
      <c r="R220" s="64"/>
      <c r="S220" s="66"/>
      <c r="T220" s="66"/>
      <c r="U220" s="66"/>
      <c r="V220" s="66"/>
      <c r="W220" s="65"/>
      <c r="X220" s="65"/>
      <c r="Y220" s="67"/>
      <c r="Z220" s="68"/>
      <c r="AA220" s="66"/>
      <c r="AB220" s="64"/>
      <c r="AC220" s="69"/>
      <c r="AD220" s="70"/>
      <c r="AE220" s="71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  <c r="BG220" s="74"/>
    </row>
    <row r="221" ht="12.0" customHeight="1">
      <c r="A221" s="62"/>
      <c r="B221" s="62"/>
      <c r="C221" s="62"/>
      <c r="D221" s="102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5"/>
      <c r="Q221" s="65"/>
      <c r="R221" s="64"/>
      <c r="S221" s="66"/>
      <c r="T221" s="66"/>
      <c r="U221" s="66"/>
      <c r="V221" s="66"/>
      <c r="W221" s="65"/>
      <c r="X221" s="65"/>
      <c r="Y221" s="67"/>
      <c r="Z221" s="68"/>
      <c r="AA221" s="66"/>
      <c r="AB221" s="64"/>
      <c r="AC221" s="69"/>
      <c r="AD221" s="70"/>
      <c r="AE221" s="71"/>
      <c r="AF221" s="74"/>
      <c r="AG221" s="74"/>
      <c r="AH221" s="74"/>
      <c r="AI221" s="74"/>
      <c r="AJ221" s="74"/>
      <c r="AK221" s="74"/>
      <c r="AL221" s="74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  <c r="AX221" s="74"/>
      <c r="AY221" s="74"/>
      <c r="AZ221" s="74"/>
      <c r="BA221" s="74"/>
      <c r="BB221" s="74"/>
      <c r="BC221" s="74"/>
      <c r="BD221" s="74"/>
      <c r="BE221" s="74"/>
      <c r="BF221" s="74"/>
      <c r="BG221" s="74"/>
    </row>
    <row r="222" ht="12.0" customHeight="1">
      <c r="A222" s="62"/>
      <c r="B222" s="62"/>
      <c r="C222" s="62"/>
      <c r="D222" s="102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5"/>
      <c r="Q222" s="65"/>
      <c r="R222" s="64"/>
      <c r="S222" s="66"/>
      <c r="T222" s="66"/>
      <c r="U222" s="66"/>
      <c r="V222" s="66"/>
      <c r="W222" s="65"/>
      <c r="X222" s="65"/>
      <c r="Y222" s="67"/>
      <c r="Z222" s="68"/>
      <c r="AA222" s="66"/>
      <c r="AB222" s="64"/>
      <c r="AC222" s="69"/>
      <c r="AD222" s="70"/>
      <c r="AE222" s="71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  <c r="AY222" s="74"/>
      <c r="AZ222" s="74"/>
      <c r="BA222" s="74"/>
      <c r="BB222" s="74"/>
      <c r="BC222" s="74"/>
      <c r="BD222" s="74"/>
      <c r="BE222" s="74"/>
      <c r="BF222" s="74"/>
      <c r="BG222" s="74"/>
    </row>
    <row r="223" ht="12.0" customHeight="1">
      <c r="A223" s="62"/>
      <c r="B223" s="62"/>
      <c r="C223" s="62"/>
      <c r="D223" s="102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5"/>
      <c r="Q223" s="65"/>
      <c r="R223" s="64"/>
      <c r="S223" s="66"/>
      <c r="T223" s="66"/>
      <c r="U223" s="66"/>
      <c r="V223" s="66"/>
      <c r="W223" s="65"/>
      <c r="X223" s="65"/>
      <c r="Y223" s="67"/>
      <c r="Z223" s="68"/>
      <c r="AA223" s="66"/>
      <c r="AB223" s="64"/>
      <c r="AC223" s="69"/>
      <c r="AD223" s="70"/>
      <c r="AE223" s="71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  <c r="BG223" s="74"/>
    </row>
    <row r="224" ht="12.0" customHeight="1">
      <c r="A224" s="62"/>
      <c r="B224" s="62"/>
      <c r="C224" s="62"/>
      <c r="D224" s="102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5"/>
      <c r="Q224" s="65"/>
      <c r="R224" s="64"/>
      <c r="S224" s="66"/>
      <c r="T224" s="66"/>
      <c r="U224" s="66"/>
      <c r="V224" s="66"/>
      <c r="W224" s="65"/>
      <c r="X224" s="65"/>
      <c r="Y224" s="67"/>
      <c r="Z224" s="68"/>
      <c r="AA224" s="66"/>
      <c r="AB224" s="64"/>
      <c r="AC224" s="69"/>
      <c r="AD224" s="70"/>
      <c r="AE224" s="71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  <c r="AY224" s="74"/>
      <c r="AZ224" s="74"/>
      <c r="BA224" s="74"/>
      <c r="BB224" s="74"/>
      <c r="BC224" s="74"/>
      <c r="BD224" s="74"/>
      <c r="BE224" s="74"/>
      <c r="BF224" s="74"/>
      <c r="BG224" s="74"/>
    </row>
    <row r="225" ht="12.0" customHeight="1">
      <c r="A225" s="62"/>
      <c r="B225" s="62"/>
      <c r="C225" s="62"/>
      <c r="D225" s="102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5"/>
      <c r="Q225" s="65"/>
      <c r="R225" s="64"/>
      <c r="S225" s="66"/>
      <c r="T225" s="66"/>
      <c r="U225" s="66"/>
      <c r="V225" s="66"/>
      <c r="W225" s="65"/>
      <c r="X225" s="65"/>
      <c r="Y225" s="67"/>
      <c r="Z225" s="68"/>
      <c r="AA225" s="66"/>
      <c r="AB225" s="64"/>
      <c r="AC225" s="69"/>
      <c r="AD225" s="70"/>
      <c r="AE225" s="71"/>
      <c r="AF225" s="74"/>
      <c r="AG225" s="74"/>
      <c r="AH225" s="74"/>
      <c r="AI225" s="74"/>
      <c r="AJ225" s="74"/>
      <c r="AK225" s="74"/>
      <c r="AL225" s="74"/>
      <c r="AM225" s="74"/>
      <c r="AN225" s="74"/>
      <c r="AO225" s="74"/>
      <c r="AP225" s="74"/>
      <c r="AQ225" s="74"/>
      <c r="AR225" s="74"/>
      <c r="AS225" s="74"/>
      <c r="AT225" s="74"/>
      <c r="AU225" s="74"/>
      <c r="AV225" s="74"/>
      <c r="AW225" s="74"/>
      <c r="AX225" s="74"/>
      <c r="AY225" s="74"/>
      <c r="AZ225" s="74"/>
      <c r="BA225" s="74"/>
      <c r="BB225" s="74"/>
      <c r="BC225" s="74"/>
      <c r="BD225" s="74"/>
      <c r="BE225" s="74"/>
      <c r="BF225" s="74"/>
      <c r="BG225" s="74"/>
    </row>
    <row r="226" ht="12.0" customHeight="1">
      <c r="A226" s="62"/>
      <c r="B226" s="62"/>
      <c r="C226" s="62"/>
      <c r="D226" s="102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5"/>
      <c r="Q226" s="65"/>
      <c r="R226" s="64"/>
      <c r="S226" s="66"/>
      <c r="T226" s="66"/>
      <c r="U226" s="66"/>
      <c r="V226" s="66"/>
      <c r="W226" s="65"/>
      <c r="X226" s="65"/>
      <c r="Y226" s="67"/>
      <c r="Z226" s="68"/>
      <c r="AA226" s="66"/>
      <c r="AB226" s="64"/>
      <c r="AC226" s="69"/>
      <c r="AD226" s="70"/>
      <c r="AE226" s="71"/>
      <c r="AF226" s="74"/>
      <c r="AG226" s="74"/>
      <c r="AH226" s="74"/>
      <c r="AI226" s="74"/>
      <c r="AJ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  <c r="AX226" s="74"/>
      <c r="AY226" s="74"/>
      <c r="AZ226" s="74"/>
      <c r="BA226" s="74"/>
      <c r="BB226" s="74"/>
      <c r="BC226" s="74"/>
      <c r="BD226" s="74"/>
      <c r="BE226" s="74"/>
      <c r="BF226" s="74"/>
      <c r="BG226" s="74"/>
    </row>
    <row r="227" ht="12.0" customHeight="1">
      <c r="A227" s="62"/>
      <c r="B227" s="62"/>
      <c r="C227" s="62"/>
      <c r="D227" s="102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5"/>
      <c r="Q227" s="65"/>
      <c r="R227" s="64"/>
      <c r="S227" s="66"/>
      <c r="T227" s="66"/>
      <c r="U227" s="66"/>
      <c r="V227" s="66"/>
      <c r="W227" s="65"/>
      <c r="X227" s="65"/>
      <c r="Y227" s="67"/>
      <c r="Z227" s="68"/>
      <c r="AA227" s="66"/>
      <c r="AB227" s="64"/>
      <c r="AC227" s="69"/>
      <c r="AD227" s="70"/>
      <c r="AE227" s="71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  <c r="AX227" s="74"/>
      <c r="AY227" s="74"/>
      <c r="AZ227" s="74"/>
      <c r="BA227" s="74"/>
      <c r="BB227" s="74"/>
      <c r="BC227" s="74"/>
      <c r="BD227" s="74"/>
      <c r="BE227" s="74"/>
      <c r="BF227" s="74"/>
      <c r="BG227" s="74"/>
    </row>
    <row r="228" ht="12.0" customHeight="1">
      <c r="A228" s="62"/>
      <c r="B228" s="62"/>
      <c r="C228" s="62"/>
      <c r="D228" s="102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5"/>
      <c r="Q228" s="65"/>
      <c r="R228" s="64"/>
      <c r="S228" s="66"/>
      <c r="T228" s="66"/>
      <c r="U228" s="66"/>
      <c r="V228" s="66"/>
      <c r="W228" s="65"/>
      <c r="X228" s="65"/>
      <c r="Y228" s="67"/>
      <c r="Z228" s="68"/>
      <c r="AA228" s="66"/>
      <c r="AB228" s="64"/>
      <c r="AC228" s="69"/>
      <c r="AD228" s="70"/>
      <c r="AE228" s="71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  <c r="BG228" s="74"/>
    </row>
    <row r="229" ht="12.0" customHeight="1">
      <c r="A229" s="62"/>
      <c r="B229" s="62"/>
      <c r="C229" s="62"/>
      <c r="D229" s="102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5"/>
      <c r="Q229" s="65"/>
      <c r="R229" s="64"/>
      <c r="S229" s="66"/>
      <c r="T229" s="66"/>
      <c r="U229" s="66"/>
      <c r="V229" s="66"/>
      <c r="W229" s="65"/>
      <c r="X229" s="65"/>
      <c r="Y229" s="67"/>
      <c r="Z229" s="68"/>
      <c r="AA229" s="66"/>
      <c r="AB229" s="64"/>
      <c r="AC229" s="69"/>
      <c r="AD229" s="70"/>
      <c r="AE229" s="71"/>
      <c r="AF229" s="74"/>
      <c r="AG229" s="74"/>
      <c r="AH229" s="74"/>
      <c r="AI229" s="74"/>
      <c r="AJ229" s="74"/>
      <c r="AK229" s="74"/>
      <c r="AL229" s="74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</row>
    <row r="230" ht="12.0" customHeight="1">
      <c r="A230" s="62"/>
      <c r="B230" s="62"/>
      <c r="C230" s="62"/>
      <c r="D230" s="102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5"/>
      <c r="Q230" s="65"/>
      <c r="R230" s="64"/>
      <c r="S230" s="66"/>
      <c r="T230" s="66"/>
      <c r="U230" s="66"/>
      <c r="V230" s="66"/>
      <c r="W230" s="65"/>
      <c r="X230" s="65"/>
      <c r="Y230" s="67"/>
      <c r="Z230" s="68"/>
      <c r="AA230" s="66"/>
      <c r="AB230" s="64"/>
      <c r="AC230" s="69"/>
      <c r="AD230" s="70"/>
      <c r="AE230" s="71"/>
      <c r="AF230" s="74"/>
      <c r="AG230" s="74"/>
      <c r="AH230" s="74"/>
      <c r="AI230" s="74"/>
      <c r="AJ230" s="74"/>
      <c r="AK230" s="74"/>
      <c r="AL230" s="74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</row>
    <row r="231" ht="12.0" customHeight="1">
      <c r="A231" s="62"/>
      <c r="B231" s="62"/>
      <c r="C231" s="62"/>
      <c r="D231" s="102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5"/>
      <c r="Q231" s="65"/>
      <c r="R231" s="64"/>
      <c r="S231" s="66"/>
      <c r="T231" s="66"/>
      <c r="U231" s="66"/>
      <c r="V231" s="66"/>
      <c r="W231" s="65"/>
      <c r="X231" s="65"/>
      <c r="Y231" s="67"/>
      <c r="Z231" s="68"/>
      <c r="AA231" s="66"/>
      <c r="AB231" s="64"/>
      <c r="AC231" s="69"/>
      <c r="AD231" s="70"/>
      <c r="AE231" s="71"/>
      <c r="AF231" s="74"/>
      <c r="AG231" s="74"/>
      <c r="AH231" s="74"/>
      <c r="AI231" s="74"/>
      <c r="AJ231" s="74"/>
      <c r="AK231" s="74"/>
      <c r="AL231" s="74"/>
      <c r="AM231" s="74"/>
      <c r="AN231" s="74"/>
      <c r="AO231" s="74"/>
      <c r="AP231" s="74"/>
      <c r="AQ231" s="74"/>
      <c r="AR231" s="74"/>
      <c r="AS231" s="74"/>
      <c r="AT231" s="74"/>
      <c r="AU231" s="74"/>
      <c r="AV231" s="74"/>
      <c r="AW231" s="74"/>
      <c r="AX231" s="74"/>
      <c r="AY231" s="74"/>
      <c r="AZ231" s="74"/>
      <c r="BA231" s="74"/>
      <c r="BB231" s="74"/>
      <c r="BC231" s="74"/>
      <c r="BD231" s="74"/>
      <c r="BE231" s="74"/>
      <c r="BF231" s="74"/>
      <c r="BG231" s="74"/>
    </row>
    <row r="232" ht="12.0" customHeight="1">
      <c r="A232" s="62"/>
      <c r="B232" s="62"/>
      <c r="C232" s="62"/>
      <c r="D232" s="102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5"/>
      <c r="Q232" s="65"/>
      <c r="R232" s="64"/>
      <c r="S232" s="66"/>
      <c r="T232" s="66"/>
      <c r="U232" s="66"/>
      <c r="V232" s="66"/>
      <c r="W232" s="65"/>
      <c r="X232" s="65"/>
      <c r="Y232" s="67"/>
      <c r="Z232" s="68"/>
      <c r="AA232" s="66"/>
      <c r="AB232" s="64"/>
      <c r="AC232" s="69"/>
      <c r="AD232" s="70"/>
      <c r="AE232" s="71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  <c r="AX232" s="74"/>
      <c r="AY232" s="74"/>
      <c r="AZ232" s="74"/>
      <c r="BA232" s="74"/>
      <c r="BB232" s="74"/>
      <c r="BC232" s="74"/>
      <c r="BD232" s="74"/>
      <c r="BE232" s="74"/>
      <c r="BF232" s="74"/>
      <c r="BG232" s="74"/>
    </row>
    <row r="233" ht="12.0" customHeight="1">
      <c r="A233" s="62"/>
      <c r="B233" s="62"/>
      <c r="C233" s="62"/>
      <c r="D233" s="102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5"/>
      <c r="Q233" s="65"/>
      <c r="R233" s="64"/>
      <c r="S233" s="66"/>
      <c r="T233" s="66"/>
      <c r="U233" s="66"/>
      <c r="V233" s="66"/>
      <c r="W233" s="65"/>
      <c r="X233" s="65"/>
      <c r="Y233" s="67"/>
      <c r="Z233" s="68"/>
      <c r="AA233" s="66"/>
      <c r="AB233" s="64"/>
      <c r="AC233" s="69"/>
      <c r="AD233" s="70"/>
      <c r="AE233" s="71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  <c r="AS233" s="74"/>
      <c r="AT233" s="74"/>
      <c r="AU233" s="74"/>
      <c r="AV233" s="74"/>
      <c r="AW233" s="74"/>
      <c r="AX233" s="74"/>
      <c r="AY233" s="74"/>
      <c r="AZ233" s="74"/>
      <c r="BA233" s="74"/>
      <c r="BB233" s="74"/>
      <c r="BC233" s="74"/>
      <c r="BD233" s="74"/>
      <c r="BE233" s="74"/>
      <c r="BF233" s="74"/>
      <c r="BG233" s="74"/>
    </row>
    <row r="234" ht="12.0" customHeight="1">
      <c r="A234" s="62"/>
      <c r="B234" s="62"/>
      <c r="C234" s="62"/>
      <c r="D234" s="102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5"/>
      <c r="Q234" s="65"/>
      <c r="R234" s="64"/>
      <c r="S234" s="66"/>
      <c r="T234" s="66"/>
      <c r="U234" s="66"/>
      <c r="V234" s="66"/>
      <c r="W234" s="65"/>
      <c r="X234" s="65"/>
      <c r="Y234" s="67"/>
      <c r="Z234" s="68"/>
      <c r="AA234" s="66"/>
      <c r="AB234" s="64"/>
      <c r="AC234" s="69"/>
      <c r="AD234" s="70"/>
      <c r="AE234" s="71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  <c r="AX234" s="74"/>
      <c r="AY234" s="74"/>
      <c r="AZ234" s="74"/>
      <c r="BA234" s="74"/>
      <c r="BB234" s="74"/>
      <c r="BC234" s="74"/>
      <c r="BD234" s="74"/>
      <c r="BE234" s="74"/>
      <c r="BF234" s="74"/>
      <c r="BG234" s="74"/>
    </row>
    <row r="235" ht="12.0" customHeight="1">
      <c r="A235" s="62"/>
      <c r="B235" s="62"/>
      <c r="C235" s="62"/>
      <c r="D235" s="102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5"/>
      <c r="Q235" s="65"/>
      <c r="R235" s="64"/>
      <c r="S235" s="66"/>
      <c r="T235" s="66"/>
      <c r="U235" s="66"/>
      <c r="V235" s="66"/>
      <c r="W235" s="65"/>
      <c r="X235" s="65"/>
      <c r="Y235" s="67"/>
      <c r="Z235" s="68"/>
      <c r="AA235" s="66"/>
      <c r="AB235" s="64"/>
      <c r="AC235" s="69"/>
      <c r="AD235" s="70"/>
      <c r="AE235" s="71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74"/>
      <c r="AX235" s="74"/>
      <c r="AY235" s="74"/>
      <c r="AZ235" s="74"/>
      <c r="BA235" s="74"/>
      <c r="BB235" s="74"/>
      <c r="BC235" s="74"/>
      <c r="BD235" s="74"/>
      <c r="BE235" s="74"/>
      <c r="BF235" s="74"/>
      <c r="BG235" s="74"/>
    </row>
    <row r="236" ht="12.0" customHeight="1">
      <c r="A236" s="62"/>
      <c r="B236" s="62"/>
      <c r="C236" s="62"/>
      <c r="D236" s="102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5"/>
      <c r="Q236" s="65"/>
      <c r="R236" s="64"/>
      <c r="S236" s="66"/>
      <c r="T236" s="66"/>
      <c r="U236" s="66"/>
      <c r="V236" s="66"/>
      <c r="W236" s="65"/>
      <c r="X236" s="65"/>
      <c r="Y236" s="67"/>
      <c r="Z236" s="68"/>
      <c r="AA236" s="66"/>
      <c r="AB236" s="64"/>
      <c r="AC236" s="69"/>
      <c r="AD236" s="70"/>
      <c r="AE236" s="71"/>
      <c r="AF236" s="74"/>
      <c r="AG236" s="74"/>
      <c r="AH236" s="74"/>
      <c r="AI236" s="74"/>
      <c r="AJ236" s="74"/>
      <c r="AK236" s="74"/>
      <c r="AL236" s="74"/>
      <c r="AM236" s="74"/>
      <c r="AN236" s="74"/>
      <c r="AO236" s="74"/>
      <c r="AP236" s="74"/>
      <c r="AQ236" s="74"/>
      <c r="AR236" s="74"/>
      <c r="AS236" s="74"/>
      <c r="AT236" s="74"/>
      <c r="AU236" s="74"/>
      <c r="AV236" s="74"/>
      <c r="AW236" s="74"/>
      <c r="AX236" s="74"/>
      <c r="AY236" s="74"/>
      <c r="AZ236" s="74"/>
      <c r="BA236" s="74"/>
      <c r="BB236" s="74"/>
      <c r="BC236" s="74"/>
      <c r="BD236" s="74"/>
      <c r="BE236" s="74"/>
      <c r="BF236" s="74"/>
      <c r="BG236" s="74"/>
    </row>
    <row r="237" ht="12.0" customHeight="1">
      <c r="A237" s="62"/>
      <c r="B237" s="62"/>
      <c r="C237" s="62"/>
      <c r="D237" s="102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5"/>
      <c r="Q237" s="65"/>
      <c r="R237" s="64"/>
      <c r="S237" s="66"/>
      <c r="T237" s="66"/>
      <c r="U237" s="66"/>
      <c r="V237" s="66"/>
      <c r="W237" s="65"/>
      <c r="X237" s="65"/>
      <c r="Y237" s="67"/>
      <c r="Z237" s="68"/>
      <c r="AA237" s="66"/>
      <c r="AB237" s="64"/>
      <c r="AC237" s="69"/>
      <c r="AD237" s="70"/>
      <c r="AE237" s="71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  <c r="AS237" s="74"/>
      <c r="AT237" s="74"/>
      <c r="AU237" s="74"/>
      <c r="AV237" s="74"/>
      <c r="AW237" s="74"/>
      <c r="AX237" s="74"/>
      <c r="AY237" s="74"/>
      <c r="AZ237" s="74"/>
      <c r="BA237" s="74"/>
      <c r="BB237" s="74"/>
      <c r="BC237" s="74"/>
      <c r="BD237" s="74"/>
      <c r="BE237" s="74"/>
      <c r="BF237" s="74"/>
      <c r="BG237" s="74"/>
    </row>
    <row r="238" ht="12.0" customHeight="1">
      <c r="A238" s="62"/>
      <c r="B238" s="62"/>
      <c r="C238" s="62"/>
      <c r="D238" s="102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5"/>
      <c r="Q238" s="65"/>
      <c r="R238" s="64"/>
      <c r="S238" s="66"/>
      <c r="T238" s="66"/>
      <c r="U238" s="66"/>
      <c r="V238" s="66"/>
      <c r="W238" s="65"/>
      <c r="X238" s="65"/>
      <c r="Y238" s="67"/>
      <c r="Z238" s="68"/>
      <c r="AA238" s="66"/>
      <c r="AB238" s="64"/>
      <c r="AC238" s="69"/>
      <c r="AD238" s="70"/>
      <c r="AE238" s="71"/>
      <c r="AF238" s="74"/>
      <c r="AG238" s="74"/>
      <c r="AH238" s="74"/>
      <c r="AI238" s="74"/>
      <c r="AJ238" s="74"/>
      <c r="AK238" s="74"/>
      <c r="AL238" s="74"/>
      <c r="AM238" s="74"/>
      <c r="AN238" s="74"/>
      <c r="AO238" s="74"/>
      <c r="AP238" s="74"/>
      <c r="AQ238" s="74"/>
      <c r="AR238" s="74"/>
      <c r="AS238" s="74"/>
      <c r="AT238" s="74"/>
      <c r="AU238" s="74"/>
      <c r="AV238" s="74"/>
      <c r="AW238" s="74"/>
      <c r="AX238" s="74"/>
      <c r="AY238" s="74"/>
      <c r="AZ238" s="74"/>
      <c r="BA238" s="74"/>
      <c r="BB238" s="74"/>
      <c r="BC238" s="74"/>
      <c r="BD238" s="74"/>
      <c r="BE238" s="74"/>
      <c r="BF238" s="74"/>
      <c r="BG238" s="74"/>
    </row>
    <row r="239" ht="12.0" customHeight="1">
      <c r="A239" s="62"/>
      <c r="B239" s="62"/>
      <c r="C239" s="62"/>
      <c r="D239" s="102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5"/>
      <c r="Q239" s="65"/>
      <c r="R239" s="64"/>
      <c r="S239" s="66"/>
      <c r="T239" s="66"/>
      <c r="U239" s="66"/>
      <c r="V239" s="66"/>
      <c r="W239" s="65"/>
      <c r="X239" s="65"/>
      <c r="Y239" s="67"/>
      <c r="Z239" s="68"/>
      <c r="AA239" s="66"/>
      <c r="AB239" s="64"/>
      <c r="AC239" s="69"/>
      <c r="AD239" s="70"/>
      <c r="AE239" s="71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  <c r="AS239" s="74"/>
      <c r="AT239" s="74"/>
      <c r="AU239" s="74"/>
      <c r="AV239" s="74"/>
      <c r="AW239" s="74"/>
      <c r="AX239" s="74"/>
      <c r="AY239" s="74"/>
      <c r="AZ239" s="74"/>
      <c r="BA239" s="74"/>
      <c r="BB239" s="74"/>
      <c r="BC239" s="74"/>
      <c r="BD239" s="74"/>
      <c r="BE239" s="74"/>
      <c r="BF239" s="74"/>
      <c r="BG239" s="74"/>
    </row>
    <row r="240" ht="12.0" customHeight="1">
      <c r="A240" s="62"/>
      <c r="B240" s="62"/>
      <c r="C240" s="62"/>
      <c r="D240" s="102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5"/>
      <c r="Q240" s="65"/>
      <c r="R240" s="64"/>
      <c r="S240" s="66"/>
      <c r="T240" s="66"/>
      <c r="U240" s="66"/>
      <c r="V240" s="66"/>
      <c r="W240" s="65"/>
      <c r="X240" s="65"/>
      <c r="Y240" s="67"/>
      <c r="Z240" s="68"/>
      <c r="AA240" s="66"/>
      <c r="AB240" s="64"/>
      <c r="AC240" s="69"/>
      <c r="AD240" s="70"/>
      <c r="AE240" s="71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/>
      <c r="AS240" s="74"/>
      <c r="AT240" s="74"/>
      <c r="AU240" s="74"/>
      <c r="AV240" s="74"/>
      <c r="AW240" s="74"/>
      <c r="AX240" s="74"/>
      <c r="AY240" s="74"/>
      <c r="AZ240" s="74"/>
      <c r="BA240" s="74"/>
      <c r="BB240" s="74"/>
      <c r="BC240" s="74"/>
      <c r="BD240" s="74"/>
      <c r="BE240" s="74"/>
      <c r="BF240" s="74"/>
      <c r="BG240" s="74"/>
    </row>
    <row r="241" ht="12.0" customHeight="1">
      <c r="A241" s="62"/>
      <c r="B241" s="62"/>
      <c r="C241" s="62"/>
      <c r="D241" s="102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5"/>
      <c r="Q241" s="65"/>
      <c r="R241" s="64"/>
      <c r="S241" s="66"/>
      <c r="T241" s="66"/>
      <c r="U241" s="66"/>
      <c r="V241" s="66"/>
      <c r="W241" s="65"/>
      <c r="X241" s="65"/>
      <c r="Y241" s="67"/>
      <c r="Z241" s="68"/>
      <c r="AA241" s="66"/>
      <c r="AB241" s="64"/>
      <c r="AC241" s="69"/>
      <c r="AD241" s="70"/>
      <c r="AE241" s="71"/>
      <c r="AF241" s="74"/>
      <c r="AG241" s="74"/>
      <c r="AH241" s="74"/>
      <c r="AI241" s="74"/>
      <c r="AJ241" s="74"/>
      <c r="AK241" s="74"/>
      <c r="AL241" s="74"/>
      <c r="AM241" s="74"/>
      <c r="AN241" s="74"/>
      <c r="AO241" s="74"/>
      <c r="AP241" s="74"/>
      <c r="AQ241" s="74"/>
      <c r="AR241" s="74"/>
      <c r="AS241" s="74"/>
      <c r="AT241" s="74"/>
      <c r="AU241" s="74"/>
      <c r="AV241" s="74"/>
      <c r="AW241" s="74"/>
      <c r="AX241" s="74"/>
      <c r="AY241" s="74"/>
      <c r="AZ241" s="74"/>
      <c r="BA241" s="74"/>
      <c r="BB241" s="74"/>
      <c r="BC241" s="74"/>
      <c r="BD241" s="74"/>
      <c r="BE241" s="74"/>
      <c r="BF241" s="74"/>
      <c r="BG241" s="74"/>
    </row>
    <row r="242" ht="12.0" customHeight="1">
      <c r="A242" s="62"/>
      <c r="B242" s="62"/>
      <c r="C242" s="62"/>
      <c r="D242" s="102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5"/>
      <c r="Q242" s="65"/>
      <c r="R242" s="64"/>
      <c r="S242" s="66"/>
      <c r="T242" s="66"/>
      <c r="U242" s="66"/>
      <c r="V242" s="66"/>
      <c r="W242" s="65"/>
      <c r="X242" s="65"/>
      <c r="Y242" s="67"/>
      <c r="Z242" s="68"/>
      <c r="AA242" s="66"/>
      <c r="AB242" s="64"/>
      <c r="AC242" s="69"/>
      <c r="AD242" s="70"/>
      <c r="AE242" s="71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  <c r="AS242" s="74"/>
      <c r="AT242" s="74"/>
      <c r="AU242" s="74"/>
      <c r="AV242" s="74"/>
      <c r="AW242" s="74"/>
      <c r="AX242" s="74"/>
      <c r="AY242" s="74"/>
      <c r="AZ242" s="74"/>
      <c r="BA242" s="74"/>
      <c r="BB242" s="74"/>
      <c r="BC242" s="74"/>
      <c r="BD242" s="74"/>
      <c r="BE242" s="74"/>
      <c r="BF242" s="74"/>
      <c r="BG242" s="74"/>
    </row>
    <row r="243" ht="12.0" customHeight="1">
      <c r="A243" s="62"/>
      <c r="B243" s="62"/>
      <c r="C243" s="62"/>
      <c r="D243" s="102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5"/>
      <c r="Q243" s="65"/>
      <c r="R243" s="64"/>
      <c r="S243" s="66"/>
      <c r="T243" s="66"/>
      <c r="U243" s="66"/>
      <c r="V243" s="66"/>
      <c r="W243" s="65"/>
      <c r="X243" s="65"/>
      <c r="Y243" s="67"/>
      <c r="Z243" s="68"/>
      <c r="AA243" s="66"/>
      <c r="AB243" s="64"/>
      <c r="AC243" s="69"/>
      <c r="AD243" s="70"/>
      <c r="AE243" s="71"/>
      <c r="AF243" s="74"/>
      <c r="AG243" s="74"/>
      <c r="AH243" s="74"/>
      <c r="AI243" s="74"/>
      <c r="AJ243" s="74"/>
      <c r="AK243" s="74"/>
      <c r="AL243" s="74"/>
      <c r="AM243" s="74"/>
      <c r="AN243" s="74"/>
      <c r="AO243" s="74"/>
      <c r="AP243" s="74"/>
      <c r="AQ243" s="74"/>
      <c r="AR243" s="74"/>
      <c r="AS243" s="74"/>
      <c r="AT243" s="74"/>
      <c r="AU243" s="74"/>
      <c r="AV243" s="74"/>
      <c r="AW243" s="74"/>
      <c r="AX243" s="74"/>
      <c r="AY243" s="74"/>
      <c r="AZ243" s="74"/>
      <c r="BA243" s="74"/>
      <c r="BB243" s="74"/>
      <c r="BC243" s="74"/>
      <c r="BD243" s="74"/>
      <c r="BE243" s="74"/>
      <c r="BF243" s="74"/>
      <c r="BG243" s="74"/>
    </row>
    <row r="244" ht="12.0" customHeight="1">
      <c r="A244" s="62"/>
      <c r="B244" s="62"/>
      <c r="C244" s="62"/>
      <c r="D244" s="102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5"/>
      <c r="Q244" s="65"/>
      <c r="R244" s="64"/>
      <c r="S244" s="66"/>
      <c r="T244" s="66"/>
      <c r="U244" s="66"/>
      <c r="V244" s="66"/>
      <c r="W244" s="65"/>
      <c r="X244" s="65"/>
      <c r="Y244" s="67"/>
      <c r="Z244" s="68"/>
      <c r="AA244" s="66"/>
      <c r="AB244" s="64"/>
      <c r="AC244" s="69"/>
      <c r="AD244" s="70"/>
      <c r="AE244" s="71"/>
      <c r="AF244" s="74"/>
      <c r="AG244" s="74"/>
      <c r="AH244" s="74"/>
      <c r="AI244" s="74"/>
      <c r="AJ244" s="74"/>
      <c r="AK244" s="74"/>
      <c r="AL244" s="74"/>
      <c r="AM244" s="74"/>
      <c r="AN244" s="74"/>
      <c r="AO244" s="74"/>
      <c r="AP244" s="74"/>
      <c r="AQ244" s="74"/>
      <c r="AR244" s="74"/>
      <c r="AS244" s="74"/>
      <c r="AT244" s="74"/>
      <c r="AU244" s="74"/>
      <c r="AV244" s="74"/>
      <c r="AW244" s="74"/>
      <c r="AX244" s="74"/>
      <c r="AY244" s="74"/>
      <c r="AZ244" s="74"/>
      <c r="BA244" s="74"/>
      <c r="BB244" s="74"/>
      <c r="BC244" s="74"/>
      <c r="BD244" s="74"/>
      <c r="BE244" s="74"/>
      <c r="BF244" s="74"/>
      <c r="BG244" s="74"/>
    </row>
    <row r="245" ht="12.0" customHeight="1">
      <c r="A245" s="62"/>
      <c r="B245" s="62"/>
      <c r="C245" s="62"/>
      <c r="D245" s="102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5"/>
      <c r="Q245" s="65"/>
      <c r="R245" s="64"/>
      <c r="S245" s="66"/>
      <c r="T245" s="66"/>
      <c r="U245" s="66"/>
      <c r="V245" s="66"/>
      <c r="W245" s="65"/>
      <c r="X245" s="65"/>
      <c r="Y245" s="67"/>
      <c r="Z245" s="68"/>
      <c r="AA245" s="66"/>
      <c r="AB245" s="64"/>
      <c r="AC245" s="69"/>
      <c r="AD245" s="70"/>
      <c r="AE245" s="71"/>
      <c r="AF245" s="74"/>
      <c r="AG245" s="74"/>
      <c r="AH245" s="74"/>
      <c r="AI245" s="74"/>
      <c r="AJ245" s="74"/>
      <c r="AK245" s="74"/>
      <c r="AL245" s="74"/>
      <c r="AM245" s="74"/>
      <c r="AN245" s="74"/>
      <c r="AO245" s="74"/>
      <c r="AP245" s="74"/>
      <c r="AQ245" s="74"/>
      <c r="AR245" s="74"/>
      <c r="AS245" s="74"/>
      <c r="AT245" s="74"/>
      <c r="AU245" s="74"/>
      <c r="AV245" s="74"/>
      <c r="AW245" s="74"/>
      <c r="AX245" s="74"/>
      <c r="AY245" s="74"/>
      <c r="AZ245" s="74"/>
      <c r="BA245" s="74"/>
      <c r="BB245" s="74"/>
      <c r="BC245" s="74"/>
      <c r="BD245" s="74"/>
      <c r="BE245" s="74"/>
      <c r="BF245" s="74"/>
      <c r="BG245" s="74"/>
    </row>
    <row r="246" ht="12.0" customHeight="1">
      <c r="A246" s="62"/>
      <c r="B246" s="62"/>
      <c r="C246" s="62"/>
      <c r="D246" s="102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5"/>
      <c r="Q246" s="65"/>
      <c r="R246" s="64"/>
      <c r="S246" s="66"/>
      <c r="T246" s="66"/>
      <c r="U246" s="66"/>
      <c r="V246" s="66"/>
      <c r="W246" s="65"/>
      <c r="X246" s="65"/>
      <c r="Y246" s="67"/>
      <c r="Z246" s="68"/>
      <c r="AA246" s="66"/>
      <c r="AB246" s="64"/>
      <c r="AC246" s="69"/>
      <c r="AD246" s="70"/>
      <c r="AE246" s="71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/>
      <c r="AS246" s="74"/>
      <c r="AT246" s="74"/>
      <c r="AU246" s="74"/>
      <c r="AV246" s="74"/>
      <c r="AW246" s="74"/>
      <c r="AX246" s="74"/>
      <c r="AY246" s="74"/>
      <c r="AZ246" s="74"/>
      <c r="BA246" s="74"/>
      <c r="BB246" s="74"/>
      <c r="BC246" s="74"/>
      <c r="BD246" s="74"/>
      <c r="BE246" s="74"/>
      <c r="BF246" s="74"/>
      <c r="BG246" s="74"/>
    </row>
    <row r="247" ht="12.0" customHeight="1">
      <c r="A247" s="62"/>
      <c r="B247" s="62"/>
      <c r="C247" s="62"/>
      <c r="D247" s="102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5"/>
      <c r="Q247" s="65"/>
      <c r="R247" s="64"/>
      <c r="S247" s="66"/>
      <c r="T247" s="66"/>
      <c r="U247" s="66"/>
      <c r="V247" s="66"/>
      <c r="W247" s="65"/>
      <c r="X247" s="65"/>
      <c r="Y247" s="67"/>
      <c r="Z247" s="68"/>
      <c r="AA247" s="66"/>
      <c r="AB247" s="64"/>
      <c r="AC247" s="69"/>
      <c r="AD247" s="70"/>
      <c r="AE247" s="71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/>
      <c r="AS247" s="74"/>
      <c r="AT247" s="74"/>
      <c r="AU247" s="74"/>
      <c r="AV247" s="74"/>
      <c r="AW247" s="74"/>
      <c r="AX247" s="74"/>
      <c r="AY247" s="74"/>
      <c r="AZ247" s="74"/>
      <c r="BA247" s="74"/>
      <c r="BB247" s="74"/>
      <c r="BC247" s="74"/>
      <c r="BD247" s="74"/>
      <c r="BE247" s="74"/>
      <c r="BF247" s="74"/>
      <c r="BG247" s="74"/>
    </row>
    <row r="248" ht="12.0" customHeight="1">
      <c r="A248" s="62"/>
      <c r="B248" s="62"/>
      <c r="C248" s="62"/>
      <c r="D248" s="102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5"/>
      <c r="Q248" s="65"/>
      <c r="R248" s="64"/>
      <c r="S248" s="66"/>
      <c r="T248" s="66"/>
      <c r="U248" s="66"/>
      <c r="V248" s="66"/>
      <c r="W248" s="65"/>
      <c r="X248" s="65"/>
      <c r="Y248" s="67"/>
      <c r="Z248" s="68"/>
      <c r="AA248" s="66"/>
      <c r="AB248" s="64"/>
      <c r="AC248" s="69"/>
      <c r="AD248" s="70"/>
      <c r="AE248" s="71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  <c r="AS248" s="74"/>
      <c r="AT248" s="74"/>
      <c r="AU248" s="74"/>
      <c r="AV248" s="74"/>
      <c r="AW248" s="74"/>
      <c r="AX248" s="74"/>
      <c r="AY248" s="74"/>
      <c r="AZ248" s="74"/>
      <c r="BA248" s="74"/>
      <c r="BB248" s="74"/>
      <c r="BC248" s="74"/>
      <c r="BD248" s="74"/>
      <c r="BE248" s="74"/>
      <c r="BF248" s="74"/>
      <c r="BG248" s="74"/>
    </row>
    <row r="249" ht="12.0" customHeight="1">
      <c r="A249" s="62"/>
      <c r="B249" s="62"/>
      <c r="C249" s="62"/>
      <c r="D249" s="102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5"/>
      <c r="Q249" s="65"/>
      <c r="R249" s="64"/>
      <c r="S249" s="66"/>
      <c r="T249" s="66"/>
      <c r="U249" s="66"/>
      <c r="V249" s="66"/>
      <c r="W249" s="65"/>
      <c r="X249" s="65"/>
      <c r="Y249" s="67"/>
      <c r="Z249" s="68"/>
      <c r="AA249" s="66"/>
      <c r="AB249" s="64"/>
      <c r="AC249" s="69"/>
      <c r="AD249" s="70"/>
      <c r="AE249" s="71"/>
      <c r="AF249" s="74"/>
      <c r="AG249" s="74"/>
      <c r="AH249" s="74"/>
      <c r="AI249" s="74"/>
      <c r="AJ249" s="74"/>
      <c r="AK249" s="74"/>
      <c r="AL249" s="74"/>
      <c r="AM249" s="74"/>
      <c r="AN249" s="74"/>
      <c r="AO249" s="74"/>
      <c r="AP249" s="74"/>
      <c r="AQ249" s="74"/>
      <c r="AR249" s="74"/>
      <c r="AS249" s="74"/>
      <c r="AT249" s="74"/>
      <c r="AU249" s="74"/>
      <c r="AV249" s="74"/>
      <c r="AW249" s="74"/>
      <c r="AX249" s="74"/>
      <c r="AY249" s="74"/>
      <c r="AZ249" s="74"/>
      <c r="BA249" s="74"/>
      <c r="BB249" s="74"/>
      <c r="BC249" s="74"/>
      <c r="BD249" s="74"/>
      <c r="BE249" s="74"/>
      <c r="BF249" s="74"/>
      <c r="BG249" s="74"/>
    </row>
    <row r="250" ht="12.0" customHeight="1">
      <c r="A250" s="62"/>
      <c r="B250" s="62"/>
      <c r="C250" s="62"/>
      <c r="D250" s="102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5"/>
      <c r="Q250" s="65"/>
      <c r="R250" s="64"/>
      <c r="S250" s="66"/>
      <c r="T250" s="66"/>
      <c r="U250" s="66"/>
      <c r="V250" s="66"/>
      <c r="W250" s="65"/>
      <c r="X250" s="65"/>
      <c r="Y250" s="67"/>
      <c r="Z250" s="68"/>
      <c r="AA250" s="66"/>
      <c r="AB250" s="64"/>
      <c r="AC250" s="69"/>
      <c r="AD250" s="70"/>
      <c r="AE250" s="71"/>
      <c r="AF250" s="74"/>
      <c r="AG250" s="74"/>
      <c r="AH250" s="74"/>
      <c r="AI250" s="74"/>
      <c r="AJ250" s="74"/>
      <c r="AK250" s="74"/>
      <c r="AL250" s="74"/>
      <c r="AM250" s="74"/>
      <c r="AN250" s="74"/>
      <c r="AO250" s="74"/>
      <c r="AP250" s="74"/>
      <c r="AQ250" s="74"/>
      <c r="AR250" s="74"/>
      <c r="AS250" s="74"/>
      <c r="AT250" s="74"/>
      <c r="AU250" s="74"/>
      <c r="AV250" s="74"/>
      <c r="AW250" s="74"/>
      <c r="AX250" s="74"/>
      <c r="AY250" s="74"/>
      <c r="AZ250" s="74"/>
      <c r="BA250" s="74"/>
      <c r="BB250" s="74"/>
      <c r="BC250" s="74"/>
      <c r="BD250" s="74"/>
      <c r="BE250" s="74"/>
      <c r="BF250" s="74"/>
      <c r="BG250" s="74"/>
    </row>
    <row r="251" ht="12.0" customHeight="1">
      <c r="A251" s="62"/>
      <c r="B251" s="62"/>
      <c r="C251" s="62"/>
      <c r="D251" s="102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5"/>
      <c r="Q251" s="65"/>
      <c r="R251" s="64"/>
      <c r="S251" s="66"/>
      <c r="T251" s="66"/>
      <c r="U251" s="66"/>
      <c r="V251" s="66"/>
      <c r="W251" s="65"/>
      <c r="X251" s="65"/>
      <c r="Y251" s="67"/>
      <c r="Z251" s="68"/>
      <c r="AA251" s="66"/>
      <c r="AB251" s="64"/>
      <c r="AC251" s="69"/>
      <c r="AD251" s="70"/>
      <c r="AE251" s="71"/>
      <c r="AF251" s="74"/>
      <c r="AG251" s="74"/>
      <c r="AH251" s="74"/>
      <c r="AI251" s="74"/>
      <c r="AJ251" s="74"/>
      <c r="AK251" s="74"/>
      <c r="AL251" s="74"/>
      <c r="AM251" s="74"/>
      <c r="AN251" s="74"/>
      <c r="AO251" s="74"/>
      <c r="AP251" s="74"/>
      <c r="AQ251" s="74"/>
      <c r="AR251" s="74"/>
      <c r="AS251" s="74"/>
      <c r="AT251" s="74"/>
      <c r="AU251" s="74"/>
      <c r="AV251" s="74"/>
      <c r="AW251" s="74"/>
      <c r="AX251" s="74"/>
      <c r="AY251" s="74"/>
      <c r="AZ251" s="74"/>
      <c r="BA251" s="74"/>
      <c r="BB251" s="74"/>
      <c r="BC251" s="74"/>
      <c r="BD251" s="74"/>
      <c r="BE251" s="74"/>
      <c r="BF251" s="74"/>
      <c r="BG251" s="74"/>
    </row>
    <row r="252" ht="12.0" customHeight="1">
      <c r="A252" s="62"/>
      <c r="B252" s="62"/>
      <c r="C252" s="62"/>
      <c r="D252" s="102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5"/>
      <c r="Q252" s="65"/>
      <c r="R252" s="64"/>
      <c r="S252" s="66"/>
      <c r="T252" s="66"/>
      <c r="U252" s="66"/>
      <c r="V252" s="66"/>
      <c r="W252" s="65"/>
      <c r="X252" s="65"/>
      <c r="Y252" s="67"/>
      <c r="Z252" s="68"/>
      <c r="AA252" s="66"/>
      <c r="AB252" s="64"/>
      <c r="AC252" s="69"/>
      <c r="AD252" s="70"/>
      <c r="AE252" s="71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  <c r="AS252" s="74"/>
      <c r="AT252" s="74"/>
      <c r="AU252" s="74"/>
      <c r="AV252" s="74"/>
      <c r="AW252" s="74"/>
      <c r="AX252" s="74"/>
      <c r="AY252" s="74"/>
      <c r="AZ252" s="74"/>
      <c r="BA252" s="74"/>
      <c r="BB252" s="74"/>
      <c r="BC252" s="74"/>
      <c r="BD252" s="74"/>
      <c r="BE252" s="74"/>
      <c r="BF252" s="74"/>
      <c r="BG252" s="74"/>
    </row>
    <row r="253" ht="12.0" customHeight="1">
      <c r="A253" s="62"/>
      <c r="B253" s="62"/>
      <c r="C253" s="62"/>
      <c r="D253" s="102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5"/>
      <c r="Q253" s="65"/>
      <c r="R253" s="64"/>
      <c r="S253" s="66"/>
      <c r="T253" s="66"/>
      <c r="U253" s="66"/>
      <c r="V253" s="66"/>
      <c r="W253" s="65"/>
      <c r="X253" s="65"/>
      <c r="Y253" s="67"/>
      <c r="Z253" s="68"/>
      <c r="AA253" s="66"/>
      <c r="AB253" s="64"/>
      <c r="AC253" s="69"/>
      <c r="AD253" s="70"/>
      <c r="AE253" s="71"/>
      <c r="AF253" s="74"/>
      <c r="AG253" s="74"/>
      <c r="AH253" s="74"/>
      <c r="AI253" s="74"/>
      <c r="AJ253" s="74"/>
      <c r="AK253" s="74"/>
      <c r="AL253" s="74"/>
      <c r="AM253" s="74"/>
      <c r="AN253" s="74"/>
      <c r="AO253" s="74"/>
      <c r="AP253" s="74"/>
      <c r="AQ253" s="74"/>
      <c r="AR253" s="74"/>
      <c r="AS253" s="74"/>
      <c r="AT253" s="74"/>
      <c r="AU253" s="74"/>
      <c r="AV253" s="74"/>
      <c r="AW253" s="74"/>
      <c r="AX253" s="74"/>
      <c r="AY253" s="74"/>
      <c r="AZ253" s="74"/>
      <c r="BA253" s="74"/>
      <c r="BB253" s="74"/>
      <c r="BC253" s="74"/>
      <c r="BD253" s="74"/>
      <c r="BE253" s="74"/>
      <c r="BF253" s="74"/>
      <c r="BG253" s="74"/>
    </row>
    <row r="254" ht="12.0" customHeight="1">
      <c r="A254" s="62"/>
      <c r="B254" s="62"/>
      <c r="C254" s="62"/>
      <c r="D254" s="102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5"/>
      <c r="Q254" s="65"/>
      <c r="R254" s="64"/>
      <c r="S254" s="66"/>
      <c r="T254" s="66"/>
      <c r="U254" s="66"/>
      <c r="V254" s="66"/>
      <c r="W254" s="65"/>
      <c r="X254" s="65"/>
      <c r="Y254" s="67"/>
      <c r="Z254" s="68"/>
      <c r="AA254" s="66"/>
      <c r="AB254" s="64"/>
      <c r="AC254" s="69"/>
      <c r="AD254" s="70"/>
      <c r="AE254" s="71"/>
      <c r="AF254" s="74"/>
      <c r="AG254" s="74"/>
      <c r="AH254" s="74"/>
      <c r="AI254" s="74"/>
      <c r="AJ254" s="74"/>
      <c r="AK254" s="74"/>
      <c r="AL254" s="74"/>
      <c r="AM254" s="74"/>
      <c r="AN254" s="74"/>
      <c r="AO254" s="74"/>
      <c r="AP254" s="74"/>
      <c r="AQ254" s="74"/>
      <c r="AR254" s="74"/>
      <c r="AS254" s="74"/>
      <c r="AT254" s="74"/>
      <c r="AU254" s="74"/>
      <c r="AV254" s="74"/>
      <c r="AW254" s="74"/>
      <c r="AX254" s="74"/>
      <c r="AY254" s="74"/>
      <c r="AZ254" s="74"/>
      <c r="BA254" s="74"/>
      <c r="BB254" s="74"/>
      <c r="BC254" s="74"/>
      <c r="BD254" s="74"/>
      <c r="BE254" s="74"/>
      <c r="BF254" s="74"/>
      <c r="BG254" s="74"/>
    </row>
    <row r="255" ht="12.0" customHeight="1">
      <c r="A255" s="62"/>
      <c r="B255" s="62"/>
      <c r="C255" s="62"/>
      <c r="D255" s="102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5"/>
      <c r="Q255" s="65"/>
      <c r="R255" s="64"/>
      <c r="S255" s="66"/>
      <c r="T255" s="66"/>
      <c r="U255" s="66"/>
      <c r="V255" s="66"/>
      <c r="W255" s="65"/>
      <c r="X255" s="65"/>
      <c r="Y255" s="67"/>
      <c r="Z255" s="68"/>
      <c r="AA255" s="66"/>
      <c r="AB255" s="64"/>
      <c r="AC255" s="69"/>
      <c r="AD255" s="70"/>
      <c r="AE255" s="71"/>
      <c r="AF255" s="74"/>
      <c r="AG255" s="74"/>
      <c r="AH255" s="74"/>
      <c r="AI255" s="74"/>
      <c r="AJ255" s="74"/>
      <c r="AK255" s="74"/>
      <c r="AL255" s="74"/>
      <c r="AM255" s="74"/>
      <c r="AN255" s="74"/>
      <c r="AO255" s="74"/>
      <c r="AP255" s="74"/>
      <c r="AQ255" s="74"/>
      <c r="AR255" s="74"/>
      <c r="AS255" s="74"/>
      <c r="AT255" s="74"/>
      <c r="AU255" s="74"/>
      <c r="AV255" s="74"/>
      <c r="AW255" s="74"/>
      <c r="AX255" s="74"/>
      <c r="AY255" s="74"/>
      <c r="AZ255" s="74"/>
      <c r="BA255" s="74"/>
      <c r="BB255" s="74"/>
      <c r="BC255" s="74"/>
      <c r="BD255" s="74"/>
      <c r="BE255" s="74"/>
      <c r="BF255" s="74"/>
      <c r="BG255" s="74"/>
    </row>
    <row r="256" ht="12.0" customHeight="1">
      <c r="A256" s="62"/>
      <c r="B256" s="62"/>
      <c r="C256" s="62"/>
      <c r="D256" s="102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5"/>
      <c r="Q256" s="65"/>
      <c r="R256" s="64"/>
      <c r="S256" s="66"/>
      <c r="T256" s="66"/>
      <c r="U256" s="66"/>
      <c r="V256" s="66"/>
      <c r="W256" s="65"/>
      <c r="X256" s="65"/>
      <c r="Y256" s="67"/>
      <c r="Z256" s="68"/>
      <c r="AA256" s="66"/>
      <c r="AB256" s="64"/>
      <c r="AC256" s="69"/>
      <c r="AD256" s="70"/>
      <c r="AE256" s="71"/>
      <c r="AF256" s="74"/>
      <c r="AG256" s="74"/>
      <c r="AH256" s="74"/>
      <c r="AI256" s="74"/>
      <c r="AJ256" s="74"/>
      <c r="AK256" s="74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  <c r="AX256" s="74"/>
      <c r="AY256" s="74"/>
      <c r="AZ256" s="74"/>
      <c r="BA256" s="74"/>
      <c r="BB256" s="74"/>
      <c r="BC256" s="74"/>
      <c r="BD256" s="74"/>
      <c r="BE256" s="74"/>
      <c r="BF256" s="74"/>
      <c r="BG256" s="74"/>
    </row>
    <row r="257" ht="12.0" customHeight="1">
      <c r="A257" s="62"/>
      <c r="B257" s="62"/>
      <c r="C257" s="62"/>
      <c r="D257" s="102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5"/>
      <c r="Q257" s="65"/>
      <c r="R257" s="64"/>
      <c r="S257" s="66"/>
      <c r="T257" s="66"/>
      <c r="U257" s="66"/>
      <c r="V257" s="66"/>
      <c r="W257" s="65"/>
      <c r="X257" s="65"/>
      <c r="Y257" s="67"/>
      <c r="Z257" s="68"/>
      <c r="AA257" s="66"/>
      <c r="AB257" s="64"/>
      <c r="AC257" s="69"/>
      <c r="AD257" s="70"/>
      <c r="AE257" s="71"/>
      <c r="AF257" s="74"/>
      <c r="AG257" s="74"/>
      <c r="AH257" s="74"/>
      <c r="AI257" s="74"/>
      <c r="AJ257" s="74"/>
      <c r="AK257" s="74"/>
      <c r="AL257" s="74"/>
      <c r="AM257" s="74"/>
      <c r="AN257" s="74"/>
      <c r="AO257" s="74"/>
      <c r="AP257" s="74"/>
      <c r="AQ257" s="74"/>
      <c r="AR257" s="74"/>
      <c r="AS257" s="74"/>
      <c r="AT257" s="74"/>
      <c r="AU257" s="74"/>
      <c r="AV257" s="74"/>
      <c r="AW257" s="74"/>
      <c r="AX257" s="74"/>
      <c r="AY257" s="74"/>
      <c r="AZ257" s="74"/>
      <c r="BA257" s="74"/>
      <c r="BB257" s="74"/>
      <c r="BC257" s="74"/>
      <c r="BD257" s="74"/>
      <c r="BE257" s="74"/>
      <c r="BF257" s="74"/>
      <c r="BG257" s="74"/>
    </row>
    <row r="258" ht="12.0" customHeight="1">
      <c r="A258" s="62"/>
      <c r="B258" s="62"/>
      <c r="C258" s="62"/>
      <c r="D258" s="102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5"/>
      <c r="Q258" s="65"/>
      <c r="R258" s="64"/>
      <c r="S258" s="66"/>
      <c r="T258" s="66"/>
      <c r="U258" s="66"/>
      <c r="V258" s="66"/>
      <c r="W258" s="65"/>
      <c r="X258" s="65"/>
      <c r="Y258" s="67"/>
      <c r="Z258" s="68"/>
      <c r="AA258" s="66"/>
      <c r="AB258" s="64"/>
      <c r="AC258" s="69"/>
      <c r="AD258" s="70"/>
      <c r="AE258" s="71"/>
      <c r="AF258" s="74"/>
      <c r="AG258" s="74"/>
      <c r="AH258" s="74"/>
      <c r="AI258" s="74"/>
      <c r="AJ258" s="74"/>
      <c r="AK258" s="74"/>
      <c r="AL258" s="74"/>
      <c r="AM258" s="74"/>
      <c r="AN258" s="74"/>
      <c r="AO258" s="74"/>
      <c r="AP258" s="74"/>
      <c r="AQ258" s="74"/>
      <c r="AR258" s="74"/>
      <c r="AS258" s="74"/>
      <c r="AT258" s="74"/>
      <c r="AU258" s="74"/>
      <c r="AV258" s="74"/>
      <c r="AW258" s="74"/>
      <c r="AX258" s="74"/>
      <c r="AY258" s="74"/>
      <c r="AZ258" s="74"/>
      <c r="BA258" s="74"/>
      <c r="BB258" s="74"/>
      <c r="BC258" s="74"/>
      <c r="BD258" s="74"/>
      <c r="BE258" s="74"/>
      <c r="BF258" s="74"/>
      <c r="BG258" s="74"/>
    </row>
    <row r="259" ht="12.0" customHeight="1">
      <c r="A259" s="62"/>
      <c r="B259" s="62"/>
      <c r="C259" s="62"/>
      <c r="D259" s="102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5"/>
      <c r="Q259" s="65"/>
      <c r="R259" s="64"/>
      <c r="S259" s="66"/>
      <c r="T259" s="66"/>
      <c r="U259" s="66"/>
      <c r="V259" s="66"/>
      <c r="W259" s="65"/>
      <c r="X259" s="65"/>
      <c r="Y259" s="67"/>
      <c r="Z259" s="68"/>
      <c r="AA259" s="66"/>
      <c r="AB259" s="64"/>
      <c r="AC259" s="69"/>
      <c r="AD259" s="70"/>
      <c r="AE259" s="71"/>
      <c r="AF259" s="74"/>
      <c r="AG259" s="74"/>
      <c r="AH259" s="74"/>
      <c r="AI259" s="74"/>
      <c r="AJ259" s="74"/>
      <c r="AK259" s="74"/>
      <c r="AL259" s="74"/>
      <c r="AM259" s="74"/>
      <c r="AN259" s="74"/>
      <c r="AO259" s="74"/>
      <c r="AP259" s="74"/>
      <c r="AQ259" s="74"/>
      <c r="AR259" s="74"/>
      <c r="AS259" s="74"/>
      <c r="AT259" s="74"/>
      <c r="AU259" s="74"/>
      <c r="AV259" s="74"/>
      <c r="AW259" s="74"/>
      <c r="AX259" s="74"/>
      <c r="AY259" s="74"/>
      <c r="AZ259" s="74"/>
      <c r="BA259" s="74"/>
      <c r="BB259" s="74"/>
      <c r="BC259" s="74"/>
      <c r="BD259" s="74"/>
      <c r="BE259" s="74"/>
      <c r="BF259" s="74"/>
      <c r="BG259" s="74"/>
    </row>
    <row r="260" ht="12.0" customHeight="1">
      <c r="A260" s="62"/>
      <c r="B260" s="62"/>
      <c r="C260" s="62"/>
      <c r="D260" s="102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5"/>
      <c r="Q260" s="65"/>
      <c r="R260" s="64"/>
      <c r="S260" s="66"/>
      <c r="T260" s="66"/>
      <c r="U260" s="66"/>
      <c r="V260" s="66"/>
      <c r="W260" s="65"/>
      <c r="X260" s="65"/>
      <c r="Y260" s="67"/>
      <c r="Z260" s="68"/>
      <c r="AA260" s="66"/>
      <c r="AB260" s="64"/>
      <c r="AC260" s="69"/>
      <c r="AD260" s="70"/>
      <c r="AE260" s="71"/>
      <c r="AF260" s="74"/>
      <c r="AG260" s="74"/>
      <c r="AH260" s="74"/>
      <c r="AI260" s="74"/>
      <c r="AJ260" s="74"/>
      <c r="AK260" s="74"/>
      <c r="AL260" s="74"/>
      <c r="AM260" s="74"/>
      <c r="AN260" s="74"/>
      <c r="AO260" s="74"/>
      <c r="AP260" s="74"/>
      <c r="AQ260" s="74"/>
      <c r="AR260" s="74"/>
      <c r="AS260" s="74"/>
      <c r="AT260" s="74"/>
      <c r="AU260" s="74"/>
      <c r="AV260" s="74"/>
      <c r="AW260" s="74"/>
      <c r="AX260" s="74"/>
      <c r="AY260" s="74"/>
      <c r="AZ260" s="74"/>
      <c r="BA260" s="74"/>
      <c r="BB260" s="74"/>
      <c r="BC260" s="74"/>
      <c r="BD260" s="74"/>
      <c r="BE260" s="74"/>
      <c r="BF260" s="74"/>
      <c r="BG260" s="74"/>
    </row>
    <row r="261" ht="12.0" customHeight="1">
      <c r="A261" s="62"/>
      <c r="B261" s="62"/>
      <c r="C261" s="62"/>
      <c r="D261" s="102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5"/>
      <c r="Q261" s="65"/>
      <c r="R261" s="64"/>
      <c r="S261" s="66"/>
      <c r="T261" s="66"/>
      <c r="U261" s="66"/>
      <c r="V261" s="66"/>
      <c r="W261" s="65"/>
      <c r="X261" s="65"/>
      <c r="Y261" s="67"/>
      <c r="Z261" s="68"/>
      <c r="AA261" s="66"/>
      <c r="AB261" s="64"/>
      <c r="AC261" s="69"/>
      <c r="AD261" s="70"/>
      <c r="AE261" s="71"/>
      <c r="AF261" s="74"/>
      <c r="AG261" s="74"/>
      <c r="AH261" s="74"/>
      <c r="AI261" s="74"/>
      <c r="AJ261" s="74"/>
      <c r="AK261" s="74"/>
      <c r="AL261" s="74"/>
      <c r="AM261" s="74"/>
      <c r="AN261" s="74"/>
      <c r="AO261" s="74"/>
      <c r="AP261" s="74"/>
      <c r="AQ261" s="74"/>
      <c r="AR261" s="74"/>
      <c r="AS261" s="74"/>
      <c r="AT261" s="74"/>
      <c r="AU261" s="74"/>
      <c r="AV261" s="74"/>
      <c r="AW261" s="74"/>
      <c r="AX261" s="74"/>
      <c r="AY261" s="74"/>
      <c r="AZ261" s="74"/>
      <c r="BA261" s="74"/>
      <c r="BB261" s="74"/>
      <c r="BC261" s="74"/>
      <c r="BD261" s="74"/>
      <c r="BE261" s="74"/>
      <c r="BF261" s="74"/>
      <c r="BG261" s="74"/>
    </row>
    <row r="262" ht="12.0" customHeight="1">
      <c r="A262" s="62"/>
      <c r="B262" s="62"/>
      <c r="C262" s="62"/>
      <c r="D262" s="102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5"/>
      <c r="Q262" s="65"/>
      <c r="R262" s="64"/>
      <c r="S262" s="66"/>
      <c r="T262" s="66"/>
      <c r="U262" s="66"/>
      <c r="V262" s="66"/>
      <c r="W262" s="65"/>
      <c r="X262" s="65"/>
      <c r="Y262" s="67"/>
      <c r="Z262" s="68"/>
      <c r="AA262" s="66"/>
      <c r="AB262" s="64"/>
      <c r="AC262" s="69"/>
      <c r="AD262" s="70"/>
      <c r="AE262" s="71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/>
      <c r="AS262" s="74"/>
      <c r="AT262" s="74"/>
      <c r="AU262" s="74"/>
      <c r="AV262" s="74"/>
      <c r="AW262" s="74"/>
      <c r="AX262" s="74"/>
      <c r="AY262" s="74"/>
      <c r="AZ262" s="74"/>
      <c r="BA262" s="74"/>
      <c r="BB262" s="74"/>
      <c r="BC262" s="74"/>
      <c r="BD262" s="74"/>
      <c r="BE262" s="74"/>
      <c r="BF262" s="74"/>
      <c r="BG262" s="74"/>
    </row>
    <row r="263" ht="12.0" customHeight="1">
      <c r="A263" s="62"/>
      <c r="B263" s="62"/>
      <c r="C263" s="62"/>
      <c r="D263" s="102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5"/>
      <c r="Q263" s="65"/>
      <c r="R263" s="64"/>
      <c r="S263" s="66"/>
      <c r="T263" s="66"/>
      <c r="U263" s="66"/>
      <c r="V263" s="66"/>
      <c r="W263" s="65"/>
      <c r="X263" s="65"/>
      <c r="Y263" s="67"/>
      <c r="Z263" s="68"/>
      <c r="AA263" s="66"/>
      <c r="AB263" s="64"/>
      <c r="AC263" s="69"/>
      <c r="AD263" s="70"/>
      <c r="AE263" s="71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  <c r="AX263" s="74"/>
      <c r="AY263" s="74"/>
      <c r="AZ263" s="74"/>
      <c r="BA263" s="74"/>
      <c r="BB263" s="74"/>
      <c r="BC263" s="74"/>
      <c r="BD263" s="74"/>
      <c r="BE263" s="74"/>
      <c r="BF263" s="74"/>
      <c r="BG263" s="74"/>
    </row>
    <row r="264" ht="12.0" customHeight="1">
      <c r="A264" s="62"/>
      <c r="B264" s="62"/>
      <c r="C264" s="62"/>
      <c r="D264" s="102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5"/>
      <c r="Q264" s="65"/>
      <c r="R264" s="64"/>
      <c r="S264" s="66"/>
      <c r="T264" s="66"/>
      <c r="U264" s="66"/>
      <c r="V264" s="66"/>
      <c r="W264" s="65"/>
      <c r="X264" s="65"/>
      <c r="Y264" s="67"/>
      <c r="Z264" s="68"/>
      <c r="AA264" s="66"/>
      <c r="AB264" s="64"/>
      <c r="AC264" s="69"/>
      <c r="AD264" s="70"/>
      <c r="AE264" s="71"/>
      <c r="AF264" s="74"/>
      <c r="AG264" s="74"/>
      <c r="AH264" s="74"/>
      <c r="AI264" s="74"/>
      <c r="AJ264" s="74"/>
      <c r="AK264" s="74"/>
      <c r="AL264" s="74"/>
      <c r="AM264" s="74"/>
      <c r="AN264" s="74"/>
      <c r="AO264" s="74"/>
      <c r="AP264" s="74"/>
      <c r="AQ264" s="74"/>
      <c r="AR264" s="74"/>
      <c r="AS264" s="74"/>
      <c r="AT264" s="74"/>
      <c r="AU264" s="74"/>
      <c r="AV264" s="74"/>
      <c r="AW264" s="74"/>
      <c r="AX264" s="74"/>
      <c r="AY264" s="74"/>
      <c r="AZ264" s="74"/>
      <c r="BA264" s="74"/>
      <c r="BB264" s="74"/>
      <c r="BC264" s="74"/>
      <c r="BD264" s="74"/>
      <c r="BE264" s="74"/>
      <c r="BF264" s="74"/>
      <c r="BG264" s="74"/>
    </row>
    <row r="265" ht="12.0" customHeight="1">
      <c r="A265" s="62"/>
      <c r="B265" s="62"/>
      <c r="C265" s="62"/>
      <c r="D265" s="102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5"/>
      <c r="Q265" s="65"/>
      <c r="R265" s="64"/>
      <c r="S265" s="66"/>
      <c r="T265" s="66"/>
      <c r="U265" s="66"/>
      <c r="V265" s="66"/>
      <c r="W265" s="65"/>
      <c r="X265" s="65"/>
      <c r="Y265" s="67"/>
      <c r="Z265" s="68"/>
      <c r="AA265" s="66"/>
      <c r="AB265" s="64"/>
      <c r="AC265" s="69"/>
      <c r="AD265" s="70"/>
      <c r="AE265" s="71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  <c r="AX265" s="74"/>
      <c r="AY265" s="74"/>
      <c r="AZ265" s="74"/>
      <c r="BA265" s="74"/>
      <c r="BB265" s="74"/>
      <c r="BC265" s="74"/>
      <c r="BD265" s="74"/>
      <c r="BE265" s="74"/>
      <c r="BF265" s="74"/>
      <c r="BG265" s="74"/>
    </row>
    <row r="266" ht="12.0" customHeight="1">
      <c r="A266" s="62"/>
      <c r="B266" s="62"/>
      <c r="C266" s="62"/>
      <c r="D266" s="102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5"/>
      <c r="Q266" s="65"/>
      <c r="R266" s="64"/>
      <c r="S266" s="66"/>
      <c r="T266" s="66"/>
      <c r="U266" s="66"/>
      <c r="V266" s="66"/>
      <c r="W266" s="65"/>
      <c r="X266" s="65"/>
      <c r="Y266" s="67"/>
      <c r="Z266" s="68"/>
      <c r="AA266" s="66"/>
      <c r="AB266" s="64"/>
      <c r="AC266" s="69"/>
      <c r="AD266" s="70"/>
      <c r="AE266" s="71"/>
      <c r="AF266" s="74"/>
      <c r="AG266" s="74"/>
      <c r="AH266" s="74"/>
      <c r="AI266" s="74"/>
      <c r="AJ266" s="74"/>
      <c r="AK266" s="74"/>
      <c r="AL266" s="74"/>
      <c r="AM266" s="74"/>
      <c r="AN266" s="74"/>
      <c r="AO266" s="74"/>
      <c r="AP266" s="74"/>
      <c r="AQ266" s="74"/>
      <c r="AR266" s="74"/>
      <c r="AS266" s="74"/>
      <c r="AT266" s="74"/>
      <c r="AU266" s="74"/>
      <c r="AV266" s="74"/>
      <c r="AW266" s="74"/>
      <c r="AX266" s="74"/>
      <c r="AY266" s="74"/>
      <c r="AZ266" s="74"/>
      <c r="BA266" s="74"/>
      <c r="BB266" s="74"/>
      <c r="BC266" s="74"/>
      <c r="BD266" s="74"/>
      <c r="BE266" s="74"/>
      <c r="BF266" s="74"/>
      <c r="BG266" s="74"/>
    </row>
    <row r="267" ht="12.0" customHeight="1">
      <c r="A267" s="62"/>
      <c r="B267" s="62"/>
      <c r="C267" s="62"/>
      <c r="D267" s="102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5"/>
      <c r="Q267" s="65"/>
      <c r="R267" s="64"/>
      <c r="S267" s="66"/>
      <c r="T267" s="66"/>
      <c r="U267" s="66"/>
      <c r="V267" s="66"/>
      <c r="W267" s="65"/>
      <c r="X267" s="65"/>
      <c r="Y267" s="67"/>
      <c r="Z267" s="68"/>
      <c r="AA267" s="66"/>
      <c r="AB267" s="64"/>
      <c r="AC267" s="69"/>
      <c r="AD267" s="70"/>
      <c r="AE267" s="71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  <c r="AX267" s="74"/>
      <c r="AY267" s="74"/>
      <c r="AZ267" s="74"/>
      <c r="BA267" s="74"/>
      <c r="BB267" s="74"/>
      <c r="BC267" s="74"/>
      <c r="BD267" s="74"/>
      <c r="BE267" s="74"/>
      <c r="BF267" s="74"/>
      <c r="BG267" s="74"/>
    </row>
    <row r="268" ht="12.0" customHeight="1">
      <c r="A268" s="62"/>
      <c r="B268" s="62"/>
      <c r="C268" s="62"/>
      <c r="D268" s="102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5"/>
      <c r="Q268" s="65"/>
      <c r="R268" s="64"/>
      <c r="S268" s="66"/>
      <c r="T268" s="66"/>
      <c r="U268" s="66"/>
      <c r="V268" s="66"/>
      <c r="W268" s="65"/>
      <c r="X268" s="65"/>
      <c r="Y268" s="67"/>
      <c r="Z268" s="68"/>
      <c r="AA268" s="66"/>
      <c r="AB268" s="64"/>
      <c r="AC268" s="69"/>
      <c r="AD268" s="70"/>
      <c r="AE268" s="71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  <c r="AX268" s="74"/>
      <c r="AY268" s="74"/>
      <c r="AZ268" s="74"/>
      <c r="BA268" s="74"/>
      <c r="BB268" s="74"/>
      <c r="BC268" s="74"/>
      <c r="BD268" s="74"/>
      <c r="BE268" s="74"/>
      <c r="BF268" s="74"/>
      <c r="BG268" s="74"/>
    </row>
    <row r="269" ht="12.0" customHeight="1">
      <c r="A269" s="62"/>
      <c r="B269" s="62"/>
      <c r="C269" s="62"/>
      <c r="D269" s="102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5"/>
      <c r="Q269" s="65"/>
      <c r="R269" s="64"/>
      <c r="S269" s="66"/>
      <c r="T269" s="66"/>
      <c r="U269" s="66"/>
      <c r="V269" s="66"/>
      <c r="W269" s="65"/>
      <c r="X269" s="65"/>
      <c r="Y269" s="67"/>
      <c r="Z269" s="68"/>
      <c r="AA269" s="66"/>
      <c r="AB269" s="64"/>
      <c r="AC269" s="69"/>
      <c r="AD269" s="70"/>
      <c r="AE269" s="71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/>
      <c r="AS269" s="74"/>
      <c r="AT269" s="74"/>
      <c r="AU269" s="74"/>
      <c r="AV269" s="74"/>
      <c r="AW269" s="74"/>
      <c r="AX269" s="74"/>
      <c r="AY269" s="74"/>
      <c r="AZ269" s="74"/>
      <c r="BA269" s="74"/>
      <c r="BB269" s="74"/>
      <c r="BC269" s="74"/>
      <c r="BD269" s="74"/>
      <c r="BE269" s="74"/>
      <c r="BF269" s="74"/>
      <c r="BG269" s="74"/>
    </row>
    <row r="270" ht="12.0" customHeight="1">
      <c r="A270" s="62"/>
      <c r="B270" s="62"/>
      <c r="C270" s="62"/>
      <c r="D270" s="102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5"/>
      <c r="Q270" s="65"/>
      <c r="R270" s="64"/>
      <c r="S270" s="66"/>
      <c r="T270" s="66"/>
      <c r="U270" s="66"/>
      <c r="V270" s="66"/>
      <c r="W270" s="65"/>
      <c r="X270" s="65"/>
      <c r="Y270" s="67"/>
      <c r="Z270" s="68"/>
      <c r="AA270" s="66"/>
      <c r="AB270" s="64"/>
      <c r="AC270" s="69"/>
      <c r="AD270" s="70"/>
      <c r="AE270" s="71"/>
      <c r="AF270" s="74"/>
      <c r="AG270" s="74"/>
      <c r="AH270" s="74"/>
      <c r="AI270" s="74"/>
      <c r="AJ270" s="74"/>
      <c r="AK270" s="74"/>
      <c r="AL270" s="74"/>
      <c r="AM270" s="74"/>
      <c r="AN270" s="74"/>
      <c r="AO270" s="74"/>
      <c r="AP270" s="74"/>
      <c r="AQ270" s="74"/>
      <c r="AR270" s="74"/>
      <c r="AS270" s="74"/>
      <c r="AT270" s="74"/>
      <c r="AU270" s="74"/>
      <c r="AV270" s="74"/>
      <c r="AW270" s="74"/>
      <c r="AX270" s="74"/>
      <c r="AY270" s="74"/>
      <c r="AZ270" s="74"/>
      <c r="BA270" s="74"/>
      <c r="BB270" s="74"/>
      <c r="BC270" s="74"/>
      <c r="BD270" s="74"/>
      <c r="BE270" s="74"/>
      <c r="BF270" s="74"/>
      <c r="BG270" s="74"/>
    </row>
    <row r="271" ht="12.0" customHeight="1">
      <c r="A271" s="62"/>
      <c r="B271" s="62"/>
      <c r="C271" s="62"/>
      <c r="D271" s="102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5"/>
      <c r="Q271" s="65"/>
      <c r="R271" s="64"/>
      <c r="S271" s="66"/>
      <c r="T271" s="66"/>
      <c r="U271" s="66"/>
      <c r="V271" s="66"/>
      <c r="W271" s="65"/>
      <c r="X271" s="65"/>
      <c r="Y271" s="67"/>
      <c r="Z271" s="68"/>
      <c r="AA271" s="66"/>
      <c r="AB271" s="64"/>
      <c r="AC271" s="69"/>
      <c r="AD271" s="70"/>
      <c r="AE271" s="71"/>
      <c r="AF271" s="74"/>
      <c r="AG271" s="74"/>
      <c r="AH271" s="74"/>
      <c r="AI271" s="74"/>
      <c r="AJ271" s="74"/>
      <c r="AK271" s="74"/>
      <c r="AL271" s="74"/>
      <c r="AM271" s="74"/>
      <c r="AN271" s="74"/>
      <c r="AO271" s="74"/>
      <c r="AP271" s="74"/>
      <c r="AQ271" s="74"/>
      <c r="AR271" s="74"/>
      <c r="AS271" s="74"/>
      <c r="AT271" s="74"/>
      <c r="AU271" s="74"/>
      <c r="AV271" s="74"/>
      <c r="AW271" s="74"/>
      <c r="AX271" s="74"/>
      <c r="AY271" s="74"/>
      <c r="AZ271" s="74"/>
      <c r="BA271" s="74"/>
      <c r="BB271" s="74"/>
      <c r="BC271" s="74"/>
      <c r="BD271" s="74"/>
      <c r="BE271" s="74"/>
      <c r="BF271" s="74"/>
      <c r="BG271" s="74"/>
    </row>
    <row r="272" ht="12.0" customHeight="1">
      <c r="A272" s="62"/>
      <c r="B272" s="62"/>
      <c r="C272" s="62"/>
      <c r="D272" s="102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5"/>
      <c r="Q272" s="65"/>
      <c r="R272" s="64"/>
      <c r="S272" s="66"/>
      <c r="T272" s="66"/>
      <c r="U272" s="66"/>
      <c r="V272" s="66"/>
      <c r="W272" s="65"/>
      <c r="X272" s="65"/>
      <c r="Y272" s="67"/>
      <c r="Z272" s="68"/>
      <c r="AA272" s="66"/>
      <c r="AB272" s="64"/>
      <c r="AC272" s="69"/>
      <c r="AD272" s="70"/>
      <c r="AE272" s="71"/>
      <c r="AF272" s="74"/>
      <c r="AG272" s="74"/>
      <c r="AH272" s="74"/>
      <c r="AI272" s="74"/>
      <c r="AJ272" s="74"/>
      <c r="AK272" s="74"/>
      <c r="AL272" s="74"/>
      <c r="AM272" s="74"/>
      <c r="AN272" s="74"/>
      <c r="AO272" s="74"/>
      <c r="AP272" s="74"/>
      <c r="AQ272" s="74"/>
      <c r="AR272" s="74"/>
      <c r="AS272" s="74"/>
      <c r="AT272" s="74"/>
      <c r="AU272" s="74"/>
      <c r="AV272" s="74"/>
      <c r="AW272" s="74"/>
      <c r="AX272" s="74"/>
      <c r="AY272" s="74"/>
      <c r="AZ272" s="74"/>
      <c r="BA272" s="74"/>
      <c r="BB272" s="74"/>
      <c r="BC272" s="74"/>
      <c r="BD272" s="74"/>
      <c r="BE272" s="74"/>
      <c r="BF272" s="74"/>
      <c r="BG272" s="74"/>
    </row>
    <row r="273" ht="12.0" customHeight="1">
      <c r="A273" s="62"/>
      <c r="B273" s="62"/>
      <c r="C273" s="62"/>
      <c r="D273" s="102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5"/>
      <c r="Q273" s="65"/>
      <c r="R273" s="64"/>
      <c r="S273" s="66"/>
      <c r="T273" s="66"/>
      <c r="U273" s="66"/>
      <c r="V273" s="66"/>
      <c r="W273" s="65"/>
      <c r="X273" s="65"/>
      <c r="Y273" s="67"/>
      <c r="Z273" s="68"/>
      <c r="AA273" s="66"/>
      <c r="AB273" s="64"/>
      <c r="AC273" s="69"/>
      <c r="AD273" s="70"/>
      <c r="AE273" s="71"/>
      <c r="AF273" s="74"/>
      <c r="AG273" s="74"/>
      <c r="AH273" s="74"/>
      <c r="AI273" s="74"/>
      <c r="AJ273" s="74"/>
      <c r="AK273" s="74"/>
      <c r="AL273" s="74"/>
      <c r="AM273" s="74"/>
      <c r="AN273" s="74"/>
      <c r="AO273" s="74"/>
      <c r="AP273" s="74"/>
      <c r="AQ273" s="74"/>
      <c r="AR273" s="74"/>
      <c r="AS273" s="74"/>
      <c r="AT273" s="74"/>
      <c r="AU273" s="74"/>
      <c r="AV273" s="74"/>
      <c r="AW273" s="74"/>
      <c r="AX273" s="74"/>
      <c r="AY273" s="74"/>
      <c r="AZ273" s="74"/>
      <c r="BA273" s="74"/>
      <c r="BB273" s="74"/>
      <c r="BC273" s="74"/>
      <c r="BD273" s="74"/>
      <c r="BE273" s="74"/>
      <c r="BF273" s="74"/>
      <c r="BG273" s="74"/>
    </row>
    <row r="274" ht="12.0" customHeight="1">
      <c r="A274" s="62"/>
      <c r="B274" s="62"/>
      <c r="C274" s="62"/>
      <c r="D274" s="102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5"/>
      <c r="Q274" s="65"/>
      <c r="R274" s="64"/>
      <c r="S274" s="66"/>
      <c r="T274" s="66"/>
      <c r="U274" s="66"/>
      <c r="V274" s="66"/>
      <c r="W274" s="65"/>
      <c r="X274" s="65"/>
      <c r="Y274" s="67"/>
      <c r="Z274" s="68"/>
      <c r="AA274" s="66"/>
      <c r="AB274" s="64"/>
      <c r="AC274" s="69"/>
      <c r="AD274" s="70"/>
      <c r="AE274" s="71"/>
      <c r="AF274" s="74"/>
      <c r="AG274" s="74"/>
      <c r="AH274" s="74"/>
      <c r="AI274" s="74"/>
      <c r="AJ274" s="74"/>
      <c r="AK274" s="74"/>
      <c r="AL274" s="74"/>
      <c r="AM274" s="74"/>
      <c r="AN274" s="74"/>
      <c r="AO274" s="74"/>
      <c r="AP274" s="74"/>
      <c r="AQ274" s="74"/>
      <c r="AR274" s="74"/>
      <c r="AS274" s="74"/>
      <c r="AT274" s="74"/>
      <c r="AU274" s="74"/>
      <c r="AV274" s="74"/>
      <c r="AW274" s="74"/>
      <c r="AX274" s="74"/>
      <c r="AY274" s="74"/>
      <c r="AZ274" s="74"/>
      <c r="BA274" s="74"/>
      <c r="BB274" s="74"/>
      <c r="BC274" s="74"/>
      <c r="BD274" s="74"/>
      <c r="BE274" s="74"/>
      <c r="BF274" s="74"/>
      <c r="BG274" s="74"/>
    </row>
    <row r="275" ht="12.0" customHeight="1">
      <c r="A275" s="62"/>
      <c r="B275" s="62"/>
      <c r="C275" s="62"/>
      <c r="D275" s="102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5"/>
      <c r="Q275" s="65"/>
      <c r="R275" s="64"/>
      <c r="S275" s="66"/>
      <c r="T275" s="66"/>
      <c r="U275" s="66"/>
      <c r="V275" s="66"/>
      <c r="W275" s="65"/>
      <c r="X275" s="65"/>
      <c r="Y275" s="67"/>
      <c r="Z275" s="68"/>
      <c r="AA275" s="66"/>
      <c r="AB275" s="64"/>
      <c r="AC275" s="69"/>
      <c r="AD275" s="70"/>
      <c r="AE275" s="71"/>
      <c r="AF275" s="74"/>
      <c r="AG275" s="74"/>
      <c r="AH275" s="74"/>
      <c r="AI275" s="74"/>
      <c r="AJ275" s="74"/>
      <c r="AK275" s="74"/>
      <c r="AL275" s="74"/>
      <c r="AM275" s="74"/>
      <c r="AN275" s="74"/>
      <c r="AO275" s="74"/>
      <c r="AP275" s="74"/>
      <c r="AQ275" s="74"/>
      <c r="AR275" s="74"/>
      <c r="AS275" s="74"/>
      <c r="AT275" s="74"/>
      <c r="AU275" s="74"/>
      <c r="AV275" s="74"/>
      <c r="AW275" s="74"/>
      <c r="AX275" s="74"/>
      <c r="AY275" s="74"/>
      <c r="AZ275" s="74"/>
      <c r="BA275" s="74"/>
      <c r="BB275" s="74"/>
      <c r="BC275" s="74"/>
      <c r="BD275" s="74"/>
      <c r="BE275" s="74"/>
      <c r="BF275" s="74"/>
      <c r="BG275" s="74"/>
    </row>
    <row r="276" ht="12.0" customHeight="1">
      <c r="A276" s="62"/>
      <c r="B276" s="62"/>
      <c r="C276" s="62"/>
      <c r="D276" s="102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5"/>
      <c r="Q276" s="65"/>
      <c r="R276" s="64"/>
      <c r="S276" s="66"/>
      <c r="T276" s="66"/>
      <c r="U276" s="66"/>
      <c r="V276" s="66"/>
      <c r="W276" s="65"/>
      <c r="X276" s="65"/>
      <c r="Y276" s="67"/>
      <c r="Z276" s="68"/>
      <c r="AA276" s="66"/>
      <c r="AB276" s="64"/>
      <c r="AC276" s="69"/>
      <c r="AD276" s="70"/>
      <c r="AE276" s="71"/>
      <c r="AF276" s="74"/>
      <c r="AG276" s="74"/>
      <c r="AH276" s="74"/>
      <c r="AI276" s="74"/>
      <c r="AJ276" s="74"/>
      <c r="AK276" s="74"/>
      <c r="AL276" s="74"/>
      <c r="AM276" s="74"/>
      <c r="AN276" s="74"/>
      <c r="AO276" s="74"/>
      <c r="AP276" s="74"/>
      <c r="AQ276" s="74"/>
      <c r="AR276" s="74"/>
      <c r="AS276" s="74"/>
      <c r="AT276" s="74"/>
      <c r="AU276" s="74"/>
      <c r="AV276" s="74"/>
      <c r="AW276" s="74"/>
      <c r="AX276" s="74"/>
      <c r="AY276" s="74"/>
      <c r="AZ276" s="74"/>
      <c r="BA276" s="74"/>
      <c r="BB276" s="74"/>
      <c r="BC276" s="74"/>
      <c r="BD276" s="74"/>
      <c r="BE276" s="74"/>
      <c r="BF276" s="74"/>
      <c r="BG276" s="74"/>
    </row>
    <row r="277" ht="12.0" customHeight="1">
      <c r="A277" s="62"/>
      <c r="B277" s="62"/>
      <c r="C277" s="62"/>
      <c r="D277" s="102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5"/>
      <c r="Q277" s="65"/>
      <c r="R277" s="64"/>
      <c r="S277" s="66"/>
      <c r="T277" s="66"/>
      <c r="U277" s="66"/>
      <c r="V277" s="66"/>
      <c r="W277" s="65"/>
      <c r="X277" s="65"/>
      <c r="Y277" s="67"/>
      <c r="Z277" s="68"/>
      <c r="AA277" s="66"/>
      <c r="AB277" s="64"/>
      <c r="AC277" s="69"/>
      <c r="AD277" s="70"/>
      <c r="AE277" s="71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/>
      <c r="AS277" s="74"/>
      <c r="AT277" s="74"/>
      <c r="AU277" s="74"/>
      <c r="AV277" s="74"/>
      <c r="AW277" s="74"/>
      <c r="AX277" s="74"/>
      <c r="AY277" s="74"/>
      <c r="AZ277" s="74"/>
      <c r="BA277" s="74"/>
      <c r="BB277" s="74"/>
      <c r="BC277" s="74"/>
      <c r="BD277" s="74"/>
      <c r="BE277" s="74"/>
      <c r="BF277" s="74"/>
      <c r="BG277" s="74"/>
    </row>
    <row r="278" ht="12.0" customHeight="1">
      <c r="A278" s="62"/>
      <c r="B278" s="62"/>
      <c r="C278" s="62"/>
      <c r="D278" s="102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5"/>
      <c r="Q278" s="65"/>
      <c r="R278" s="64"/>
      <c r="S278" s="66"/>
      <c r="T278" s="66"/>
      <c r="U278" s="66"/>
      <c r="V278" s="66"/>
      <c r="W278" s="65"/>
      <c r="X278" s="65"/>
      <c r="Y278" s="67"/>
      <c r="Z278" s="68"/>
      <c r="AA278" s="66"/>
      <c r="AB278" s="64"/>
      <c r="AC278" s="69"/>
      <c r="AD278" s="70"/>
      <c r="AE278" s="71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  <c r="AS278" s="74"/>
      <c r="AT278" s="74"/>
      <c r="AU278" s="74"/>
      <c r="AV278" s="74"/>
      <c r="AW278" s="74"/>
      <c r="AX278" s="74"/>
      <c r="AY278" s="74"/>
      <c r="AZ278" s="74"/>
      <c r="BA278" s="74"/>
      <c r="BB278" s="74"/>
      <c r="BC278" s="74"/>
      <c r="BD278" s="74"/>
      <c r="BE278" s="74"/>
      <c r="BF278" s="74"/>
      <c r="BG278" s="74"/>
    </row>
    <row r="279" ht="12.0" customHeight="1">
      <c r="A279" s="62"/>
      <c r="B279" s="62"/>
      <c r="C279" s="62"/>
      <c r="D279" s="102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5"/>
      <c r="Q279" s="65"/>
      <c r="R279" s="64"/>
      <c r="S279" s="66"/>
      <c r="T279" s="66"/>
      <c r="U279" s="66"/>
      <c r="V279" s="66"/>
      <c r="W279" s="65"/>
      <c r="X279" s="65"/>
      <c r="Y279" s="67"/>
      <c r="Z279" s="68"/>
      <c r="AA279" s="66"/>
      <c r="AB279" s="64"/>
      <c r="AC279" s="69"/>
      <c r="AD279" s="70"/>
      <c r="AE279" s="71"/>
      <c r="AF279" s="74"/>
      <c r="AG279" s="74"/>
      <c r="AH279" s="74"/>
      <c r="AI279" s="74"/>
      <c r="AJ279" s="74"/>
      <c r="AK279" s="74"/>
      <c r="AL279" s="74"/>
      <c r="AM279" s="74"/>
      <c r="AN279" s="74"/>
      <c r="AO279" s="74"/>
      <c r="AP279" s="74"/>
      <c r="AQ279" s="74"/>
      <c r="AR279" s="74"/>
      <c r="AS279" s="74"/>
      <c r="AT279" s="74"/>
      <c r="AU279" s="74"/>
      <c r="AV279" s="74"/>
      <c r="AW279" s="74"/>
      <c r="AX279" s="74"/>
      <c r="AY279" s="74"/>
      <c r="AZ279" s="74"/>
      <c r="BA279" s="74"/>
      <c r="BB279" s="74"/>
      <c r="BC279" s="74"/>
      <c r="BD279" s="74"/>
      <c r="BE279" s="74"/>
      <c r="BF279" s="74"/>
      <c r="BG279" s="74"/>
    </row>
    <row r="280" ht="12.0" customHeight="1">
      <c r="A280" s="62"/>
      <c r="B280" s="62"/>
      <c r="C280" s="62"/>
      <c r="D280" s="102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5"/>
      <c r="Q280" s="65"/>
      <c r="R280" s="64"/>
      <c r="S280" s="66"/>
      <c r="T280" s="66"/>
      <c r="U280" s="66"/>
      <c r="V280" s="66"/>
      <c r="W280" s="65"/>
      <c r="X280" s="65"/>
      <c r="Y280" s="67"/>
      <c r="Z280" s="68"/>
      <c r="AA280" s="66"/>
      <c r="AB280" s="64"/>
      <c r="AC280" s="69"/>
      <c r="AD280" s="70"/>
      <c r="AE280" s="71"/>
      <c r="AF280" s="74"/>
      <c r="AG280" s="74"/>
      <c r="AH280" s="74"/>
      <c r="AI280" s="74"/>
      <c r="AJ280" s="74"/>
      <c r="AK280" s="74"/>
      <c r="AL280" s="74"/>
      <c r="AM280" s="74"/>
      <c r="AN280" s="74"/>
      <c r="AO280" s="74"/>
      <c r="AP280" s="74"/>
      <c r="AQ280" s="74"/>
      <c r="AR280" s="74"/>
      <c r="AS280" s="74"/>
      <c r="AT280" s="74"/>
      <c r="AU280" s="74"/>
      <c r="AV280" s="74"/>
      <c r="AW280" s="74"/>
      <c r="AX280" s="74"/>
      <c r="AY280" s="74"/>
      <c r="AZ280" s="74"/>
      <c r="BA280" s="74"/>
      <c r="BB280" s="74"/>
      <c r="BC280" s="74"/>
      <c r="BD280" s="74"/>
      <c r="BE280" s="74"/>
      <c r="BF280" s="74"/>
      <c r="BG280" s="74"/>
    </row>
    <row r="281" ht="12.0" customHeight="1">
      <c r="A281" s="62"/>
      <c r="B281" s="62"/>
      <c r="C281" s="62"/>
      <c r="D281" s="102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5"/>
      <c r="Q281" s="65"/>
      <c r="R281" s="64"/>
      <c r="S281" s="66"/>
      <c r="T281" s="66"/>
      <c r="U281" s="66"/>
      <c r="V281" s="66"/>
      <c r="W281" s="65"/>
      <c r="X281" s="65"/>
      <c r="Y281" s="67"/>
      <c r="Z281" s="68"/>
      <c r="AA281" s="66"/>
      <c r="AB281" s="64"/>
      <c r="AC281" s="69"/>
      <c r="AD281" s="70"/>
      <c r="AE281" s="71"/>
      <c r="AF281" s="74"/>
      <c r="AG281" s="74"/>
      <c r="AH281" s="74"/>
      <c r="AI281" s="74"/>
      <c r="AJ281" s="74"/>
      <c r="AK281" s="74"/>
      <c r="AL281" s="74"/>
      <c r="AM281" s="74"/>
      <c r="AN281" s="74"/>
      <c r="AO281" s="74"/>
      <c r="AP281" s="74"/>
      <c r="AQ281" s="74"/>
      <c r="AR281" s="74"/>
      <c r="AS281" s="74"/>
      <c r="AT281" s="74"/>
      <c r="AU281" s="74"/>
      <c r="AV281" s="74"/>
      <c r="AW281" s="74"/>
      <c r="AX281" s="74"/>
      <c r="AY281" s="74"/>
      <c r="AZ281" s="74"/>
      <c r="BA281" s="74"/>
      <c r="BB281" s="74"/>
      <c r="BC281" s="74"/>
      <c r="BD281" s="74"/>
      <c r="BE281" s="74"/>
      <c r="BF281" s="74"/>
      <c r="BG281" s="74"/>
    </row>
    <row r="282" ht="12.0" customHeight="1">
      <c r="A282" s="62"/>
      <c r="B282" s="62"/>
      <c r="C282" s="62"/>
      <c r="D282" s="102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5"/>
      <c r="Q282" s="65"/>
      <c r="R282" s="64"/>
      <c r="S282" s="66"/>
      <c r="T282" s="66"/>
      <c r="U282" s="66"/>
      <c r="V282" s="66"/>
      <c r="W282" s="65"/>
      <c r="X282" s="65"/>
      <c r="Y282" s="67"/>
      <c r="Z282" s="68"/>
      <c r="AA282" s="66"/>
      <c r="AB282" s="64"/>
      <c r="AC282" s="69"/>
      <c r="AD282" s="70"/>
      <c r="AE282" s="71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  <c r="AS282" s="74"/>
      <c r="AT282" s="74"/>
      <c r="AU282" s="74"/>
      <c r="AV282" s="74"/>
      <c r="AW282" s="74"/>
      <c r="AX282" s="74"/>
      <c r="AY282" s="74"/>
      <c r="AZ282" s="74"/>
      <c r="BA282" s="74"/>
      <c r="BB282" s="74"/>
      <c r="BC282" s="74"/>
      <c r="BD282" s="74"/>
      <c r="BE282" s="74"/>
      <c r="BF282" s="74"/>
      <c r="BG282" s="74"/>
    </row>
    <row r="283" ht="12.0" customHeight="1">
      <c r="A283" s="62"/>
      <c r="B283" s="62"/>
      <c r="C283" s="62"/>
      <c r="D283" s="102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5"/>
      <c r="Q283" s="65"/>
      <c r="R283" s="64"/>
      <c r="S283" s="66"/>
      <c r="T283" s="66"/>
      <c r="U283" s="66"/>
      <c r="V283" s="66"/>
      <c r="W283" s="65"/>
      <c r="X283" s="65"/>
      <c r="Y283" s="67"/>
      <c r="Z283" s="68"/>
      <c r="AA283" s="66"/>
      <c r="AB283" s="64"/>
      <c r="AC283" s="69"/>
      <c r="AD283" s="70"/>
      <c r="AE283" s="71"/>
      <c r="AF283" s="74"/>
      <c r="AG283" s="74"/>
      <c r="AH283" s="74"/>
      <c r="AI283" s="74"/>
      <c r="AJ283" s="74"/>
      <c r="AK283" s="74"/>
      <c r="AL283" s="74"/>
      <c r="AM283" s="74"/>
      <c r="AN283" s="74"/>
      <c r="AO283" s="74"/>
      <c r="AP283" s="74"/>
      <c r="AQ283" s="74"/>
      <c r="AR283" s="74"/>
      <c r="AS283" s="74"/>
      <c r="AT283" s="74"/>
      <c r="AU283" s="74"/>
      <c r="AV283" s="74"/>
      <c r="AW283" s="74"/>
      <c r="AX283" s="74"/>
      <c r="AY283" s="74"/>
      <c r="AZ283" s="74"/>
      <c r="BA283" s="74"/>
      <c r="BB283" s="74"/>
      <c r="BC283" s="74"/>
      <c r="BD283" s="74"/>
      <c r="BE283" s="74"/>
      <c r="BF283" s="74"/>
      <c r="BG283" s="74"/>
    </row>
    <row r="284" ht="12.0" customHeight="1">
      <c r="A284" s="62"/>
      <c r="B284" s="62"/>
      <c r="C284" s="62"/>
      <c r="D284" s="102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5"/>
      <c r="Q284" s="65"/>
      <c r="R284" s="64"/>
      <c r="S284" s="66"/>
      <c r="T284" s="66"/>
      <c r="U284" s="66"/>
      <c r="V284" s="66"/>
      <c r="W284" s="65"/>
      <c r="X284" s="65"/>
      <c r="Y284" s="67"/>
      <c r="Z284" s="68"/>
      <c r="AA284" s="66"/>
      <c r="AB284" s="64"/>
      <c r="AC284" s="69"/>
      <c r="AD284" s="70"/>
      <c r="AE284" s="71"/>
      <c r="AF284" s="74"/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/>
      <c r="AS284" s="74"/>
      <c r="AT284" s="74"/>
      <c r="AU284" s="74"/>
      <c r="AV284" s="74"/>
      <c r="AW284" s="74"/>
      <c r="AX284" s="74"/>
      <c r="AY284" s="74"/>
      <c r="AZ284" s="74"/>
      <c r="BA284" s="74"/>
      <c r="BB284" s="74"/>
      <c r="BC284" s="74"/>
      <c r="BD284" s="74"/>
      <c r="BE284" s="74"/>
      <c r="BF284" s="74"/>
      <c r="BG284" s="74"/>
    </row>
    <row r="285" ht="12.0" customHeight="1">
      <c r="A285" s="62"/>
      <c r="B285" s="62"/>
      <c r="C285" s="62"/>
      <c r="D285" s="102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5"/>
      <c r="Q285" s="65"/>
      <c r="R285" s="64"/>
      <c r="S285" s="66"/>
      <c r="T285" s="66"/>
      <c r="U285" s="66"/>
      <c r="V285" s="66"/>
      <c r="W285" s="65"/>
      <c r="X285" s="65"/>
      <c r="Y285" s="67"/>
      <c r="Z285" s="68"/>
      <c r="AA285" s="66"/>
      <c r="AB285" s="64"/>
      <c r="AC285" s="69"/>
      <c r="AD285" s="70"/>
      <c r="AE285" s="71"/>
      <c r="AF285" s="74"/>
      <c r="AG285" s="74"/>
      <c r="AH285" s="74"/>
      <c r="AI285" s="74"/>
      <c r="AJ285" s="74"/>
      <c r="AK285" s="74"/>
      <c r="AL285" s="74"/>
      <c r="AM285" s="74"/>
      <c r="AN285" s="74"/>
      <c r="AO285" s="74"/>
      <c r="AP285" s="74"/>
      <c r="AQ285" s="74"/>
      <c r="AR285" s="74"/>
      <c r="AS285" s="74"/>
      <c r="AT285" s="74"/>
      <c r="AU285" s="74"/>
      <c r="AV285" s="74"/>
      <c r="AW285" s="74"/>
      <c r="AX285" s="74"/>
      <c r="AY285" s="74"/>
      <c r="AZ285" s="74"/>
      <c r="BA285" s="74"/>
      <c r="BB285" s="74"/>
      <c r="BC285" s="74"/>
      <c r="BD285" s="74"/>
      <c r="BE285" s="74"/>
      <c r="BF285" s="74"/>
      <c r="BG285" s="74"/>
    </row>
    <row r="286" ht="12.0" customHeight="1">
      <c r="A286" s="62"/>
      <c r="B286" s="62"/>
      <c r="C286" s="62"/>
      <c r="D286" s="102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5"/>
      <c r="Q286" s="65"/>
      <c r="R286" s="64"/>
      <c r="S286" s="66"/>
      <c r="T286" s="66"/>
      <c r="U286" s="66"/>
      <c r="V286" s="66"/>
      <c r="W286" s="65"/>
      <c r="X286" s="65"/>
      <c r="Y286" s="67"/>
      <c r="Z286" s="68"/>
      <c r="AA286" s="66"/>
      <c r="AB286" s="64"/>
      <c r="AC286" s="69"/>
      <c r="AD286" s="70"/>
      <c r="AE286" s="71"/>
      <c r="AF286" s="74"/>
      <c r="AG286" s="74"/>
      <c r="AH286" s="74"/>
      <c r="AI286" s="74"/>
      <c r="AJ286" s="74"/>
      <c r="AK286" s="74"/>
      <c r="AL286" s="74"/>
      <c r="AM286" s="74"/>
      <c r="AN286" s="74"/>
      <c r="AO286" s="74"/>
      <c r="AP286" s="74"/>
      <c r="AQ286" s="74"/>
      <c r="AR286" s="74"/>
      <c r="AS286" s="74"/>
      <c r="AT286" s="74"/>
      <c r="AU286" s="74"/>
      <c r="AV286" s="74"/>
      <c r="AW286" s="74"/>
      <c r="AX286" s="74"/>
      <c r="AY286" s="74"/>
      <c r="AZ286" s="74"/>
      <c r="BA286" s="74"/>
      <c r="BB286" s="74"/>
      <c r="BC286" s="74"/>
      <c r="BD286" s="74"/>
      <c r="BE286" s="74"/>
      <c r="BF286" s="74"/>
      <c r="BG286" s="74"/>
    </row>
    <row r="287" ht="12.0" customHeight="1">
      <c r="A287" s="62"/>
      <c r="B287" s="62"/>
      <c r="C287" s="62"/>
      <c r="D287" s="102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5"/>
      <c r="Q287" s="65"/>
      <c r="R287" s="64"/>
      <c r="S287" s="66"/>
      <c r="T287" s="66"/>
      <c r="U287" s="66"/>
      <c r="V287" s="66"/>
      <c r="W287" s="65"/>
      <c r="X287" s="65"/>
      <c r="Y287" s="67"/>
      <c r="Z287" s="68"/>
      <c r="AA287" s="66"/>
      <c r="AB287" s="64"/>
      <c r="AC287" s="69"/>
      <c r="AD287" s="70"/>
      <c r="AE287" s="71"/>
      <c r="AF287" s="74"/>
      <c r="AG287" s="74"/>
      <c r="AH287" s="74"/>
      <c r="AI287" s="74"/>
      <c r="AJ287" s="74"/>
      <c r="AK287" s="74"/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  <c r="AV287" s="74"/>
      <c r="AW287" s="74"/>
      <c r="AX287" s="74"/>
      <c r="AY287" s="74"/>
      <c r="AZ287" s="74"/>
      <c r="BA287" s="74"/>
      <c r="BB287" s="74"/>
      <c r="BC287" s="74"/>
      <c r="BD287" s="74"/>
      <c r="BE287" s="74"/>
      <c r="BF287" s="74"/>
      <c r="BG287" s="74"/>
    </row>
    <row r="288" ht="12.0" customHeight="1">
      <c r="A288" s="62"/>
      <c r="B288" s="62"/>
      <c r="C288" s="62"/>
      <c r="D288" s="102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5"/>
      <c r="Q288" s="65"/>
      <c r="R288" s="64"/>
      <c r="S288" s="66"/>
      <c r="T288" s="66"/>
      <c r="U288" s="66"/>
      <c r="V288" s="66"/>
      <c r="W288" s="65"/>
      <c r="X288" s="65"/>
      <c r="Y288" s="67"/>
      <c r="Z288" s="68"/>
      <c r="AA288" s="66"/>
      <c r="AB288" s="64"/>
      <c r="AC288" s="69"/>
      <c r="AD288" s="70"/>
      <c r="AE288" s="71"/>
      <c r="AF288" s="74"/>
      <c r="AG288" s="74"/>
      <c r="AH288" s="74"/>
      <c r="AI288" s="74"/>
      <c r="AJ288" s="74"/>
      <c r="AK288" s="74"/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  <c r="AX288" s="74"/>
      <c r="AY288" s="74"/>
      <c r="AZ288" s="74"/>
      <c r="BA288" s="74"/>
      <c r="BB288" s="74"/>
      <c r="BC288" s="74"/>
      <c r="BD288" s="74"/>
      <c r="BE288" s="74"/>
      <c r="BF288" s="74"/>
      <c r="BG288" s="74"/>
    </row>
    <row r="289" ht="12.0" customHeight="1">
      <c r="A289" s="62"/>
      <c r="B289" s="62"/>
      <c r="C289" s="62"/>
      <c r="D289" s="102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5"/>
      <c r="Q289" s="65"/>
      <c r="R289" s="64"/>
      <c r="S289" s="66"/>
      <c r="T289" s="66"/>
      <c r="U289" s="66"/>
      <c r="V289" s="66"/>
      <c r="W289" s="65"/>
      <c r="X289" s="65"/>
      <c r="Y289" s="67"/>
      <c r="Z289" s="68"/>
      <c r="AA289" s="66"/>
      <c r="AB289" s="64"/>
      <c r="AC289" s="69"/>
      <c r="AD289" s="70"/>
      <c r="AE289" s="71"/>
      <c r="AF289" s="74"/>
      <c r="AG289" s="74"/>
      <c r="AH289" s="74"/>
      <c r="AI289" s="74"/>
      <c r="AJ289" s="74"/>
      <c r="AK289" s="74"/>
      <c r="AL289" s="74"/>
      <c r="AM289" s="74"/>
      <c r="AN289" s="74"/>
      <c r="AO289" s="74"/>
      <c r="AP289" s="74"/>
      <c r="AQ289" s="74"/>
      <c r="AR289" s="74"/>
      <c r="AS289" s="74"/>
      <c r="AT289" s="74"/>
      <c r="AU289" s="74"/>
      <c r="AV289" s="74"/>
      <c r="AW289" s="74"/>
      <c r="AX289" s="74"/>
      <c r="AY289" s="74"/>
      <c r="AZ289" s="74"/>
      <c r="BA289" s="74"/>
      <c r="BB289" s="74"/>
      <c r="BC289" s="74"/>
      <c r="BD289" s="74"/>
      <c r="BE289" s="74"/>
      <c r="BF289" s="74"/>
      <c r="BG289" s="74"/>
    </row>
    <row r="290" ht="12.0" customHeight="1">
      <c r="A290" s="62"/>
      <c r="B290" s="62"/>
      <c r="C290" s="62"/>
      <c r="D290" s="102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5"/>
      <c r="Q290" s="65"/>
      <c r="R290" s="64"/>
      <c r="S290" s="66"/>
      <c r="T290" s="66"/>
      <c r="U290" s="66"/>
      <c r="V290" s="66"/>
      <c r="W290" s="65"/>
      <c r="X290" s="65"/>
      <c r="Y290" s="67"/>
      <c r="Z290" s="68"/>
      <c r="AA290" s="66"/>
      <c r="AB290" s="64"/>
      <c r="AC290" s="69"/>
      <c r="AD290" s="70"/>
      <c r="AE290" s="71"/>
      <c r="AF290" s="74"/>
      <c r="AG290" s="74"/>
      <c r="AH290" s="74"/>
      <c r="AI290" s="74"/>
      <c r="AJ290" s="74"/>
      <c r="AK290" s="74"/>
      <c r="AL290" s="74"/>
      <c r="AM290" s="74"/>
      <c r="AN290" s="74"/>
      <c r="AO290" s="74"/>
      <c r="AP290" s="74"/>
      <c r="AQ290" s="74"/>
      <c r="AR290" s="74"/>
      <c r="AS290" s="74"/>
      <c r="AT290" s="74"/>
      <c r="AU290" s="74"/>
      <c r="AV290" s="74"/>
      <c r="AW290" s="74"/>
      <c r="AX290" s="74"/>
      <c r="AY290" s="74"/>
      <c r="AZ290" s="74"/>
      <c r="BA290" s="74"/>
      <c r="BB290" s="74"/>
      <c r="BC290" s="74"/>
      <c r="BD290" s="74"/>
      <c r="BE290" s="74"/>
      <c r="BF290" s="74"/>
      <c r="BG290" s="74"/>
    </row>
    <row r="291" ht="12.0" customHeight="1">
      <c r="A291" s="62"/>
      <c r="B291" s="62"/>
      <c r="C291" s="62"/>
      <c r="D291" s="102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5"/>
      <c r="Q291" s="65"/>
      <c r="R291" s="64"/>
      <c r="S291" s="66"/>
      <c r="T291" s="66"/>
      <c r="U291" s="66"/>
      <c r="V291" s="66"/>
      <c r="W291" s="65"/>
      <c r="X291" s="65"/>
      <c r="Y291" s="67"/>
      <c r="Z291" s="68"/>
      <c r="AA291" s="66"/>
      <c r="AB291" s="64"/>
      <c r="AC291" s="69"/>
      <c r="AD291" s="70"/>
      <c r="AE291" s="71"/>
      <c r="AF291" s="74"/>
      <c r="AG291" s="74"/>
      <c r="AH291" s="74"/>
      <c r="AI291" s="74"/>
      <c r="AJ291" s="74"/>
      <c r="AK291" s="74"/>
      <c r="AL291" s="74"/>
      <c r="AM291" s="74"/>
      <c r="AN291" s="74"/>
      <c r="AO291" s="74"/>
      <c r="AP291" s="74"/>
      <c r="AQ291" s="74"/>
      <c r="AR291" s="74"/>
      <c r="AS291" s="74"/>
      <c r="AT291" s="74"/>
      <c r="AU291" s="74"/>
      <c r="AV291" s="74"/>
      <c r="AW291" s="74"/>
      <c r="AX291" s="74"/>
      <c r="AY291" s="74"/>
      <c r="AZ291" s="74"/>
      <c r="BA291" s="74"/>
      <c r="BB291" s="74"/>
      <c r="BC291" s="74"/>
      <c r="BD291" s="74"/>
      <c r="BE291" s="74"/>
      <c r="BF291" s="74"/>
      <c r="BG291" s="74"/>
    </row>
    <row r="292" ht="12.0" customHeight="1">
      <c r="A292" s="62"/>
      <c r="B292" s="62"/>
      <c r="C292" s="62"/>
      <c r="D292" s="102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5"/>
      <c r="Q292" s="65"/>
      <c r="R292" s="64"/>
      <c r="S292" s="66"/>
      <c r="T292" s="66"/>
      <c r="U292" s="66"/>
      <c r="V292" s="66"/>
      <c r="W292" s="65"/>
      <c r="X292" s="65"/>
      <c r="Y292" s="67"/>
      <c r="Z292" s="68"/>
      <c r="AA292" s="66"/>
      <c r="AB292" s="64"/>
      <c r="AC292" s="69"/>
      <c r="AD292" s="70"/>
      <c r="AE292" s="71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/>
      <c r="AS292" s="74"/>
      <c r="AT292" s="74"/>
      <c r="AU292" s="74"/>
      <c r="AV292" s="74"/>
      <c r="AW292" s="74"/>
      <c r="AX292" s="74"/>
      <c r="AY292" s="74"/>
      <c r="AZ292" s="74"/>
      <c r="BA292" s="74"/>
      <c r="BB292" s="74"/>
      <c r="BC292" s="74"/>
      <c r="BD292" s="74"/>
      <c r="BE292" s="74"/>
      <c r="BF292" s="74"/>
      <c r="BG292" s="74"/>
    </row>
    <row r="293" ht="12.0" customHeight="1">
      <c r="A293" s="62"/>
      <c r="B293" s="62"/>
      <c r="C293" s="62"/>
      <c r="D293" s="102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5"/>
      <c r="Q293" s="65"/>
      <c r="R293" s="64"/>
      <c r="S293" s="66"/>
      <c r="T293" s="66"/>
      <c r="U293" s="66"/>
      <c r="V293" s="66"/>
      <c r="W293" s="65"/>
      <c r="X293" s="65"/>
      <c r="Y293" s="67"/>
      <c r="Z293" s="68"/>
      <c r="AA293" s="66"/>
      <c r="AB293" s="64"/>
      <c r="AC293" s="69"/>
      <c r="AD293" s="70"/>
      <c r="AE293" s="71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  <c r="AS293" s="74"/>
      <c r="AT293" s="74"/>
      <c r="AU293" s="74"/>
      <c r="AV293" s="74"/>
      <c r="AW293" s="74"/>
      <c r="AX293" s="74"/>
      <c r="AY293" s="74"/>
      <c r="AZ293" s="74"/>
      <c r="BA293" s="74"/>
      <c r="BB293" s="74"/>
      <c r="BC293" s="74"/>
      <c r="BD293" s="74"/>
      <c r="BE293" s="74"/>
      <c r="BF293" s="74"/>
      <c r="BG293" s="74"/>
    </row>
    <row r="294" ht="12.0" customHeight="1">
      <c r="A294" s="62"/>
      <c r="B294" s="62"/>
      <c r="C294" s="62"/>
      <c r="D294" s="102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5"/>
      <c r="Q294" s="65"/>
      <c r="R294" s="64"/>
      <c r="S294" s="66"/>
      <c r="T294" s="66"/>
      <c r="U294" s="66"/>
      <c r="V294" s="66"/>
      <c r="W294" s="65"/>
      <c r="X294" s="65"/>
      <c r="Y294" s="67"/>
      <c r="Z294" s="68"/>
      <c r="AA294" s="66"/>
      <c r="AB294" s="64"/>
      <c r="AC294" s="69"/>
      <c r="AD294" s="70"/>
      <c r="AE294" s="71"/>
      <c r="AF294" s="74"/>
      <c r="AG294" s="74"/>
      <c r="AH294" s="74"/>
      <c r="AI294" s="74"/>
      <c r="AJ294" s="74"/>
      <c r="AK294" s="74"/>
      <c r="AL294" s="74"/>
      <c r="AM294" s="74"/>
      <c r="AN294" s="74"/>
      <c r="AO294" s="74"/>
      <c r="AP294" s="74"/>
      <c r="AQ294" s="74"/>
      <c r="AR294" s="74"/>
      <c r="AS294" s="74"/>
      <c r="AT294" s="74"/>
      <c r="AU294" s="74"/>
      <c r="AV294" s="74"/>
      <c r="AW294" s="74"/>
      <c r="AX294" s="74"/>
      <c r="AY294" s="74"/>
      <c r="AZ294" s="74"/>
      <c r="BA294" s="74"/>
      <c r="BB294" s="74"/>
      <c r="BC294" s="74"/>
      <c r="BD294" s="74"/>
      <c r="BE294" s="74"/>
      <c r="BF294" s="74"/>
      <c r="BG294" s="74"/>
    </row>
    <row r="295" ht="12.0" customHeight="1">
      <c r="A295" s="62"/>
      <c r="B295" s="62"/>
      <c r="C295" s="62"/>
      <c r="D295" s="102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5"/>
      <c r="Q295" s="65"/>
      <c r="R295" s="64"/>
      <c r="S295" s="66"/>
      <c r="T295" s="66"/>
      <c r="U295" s="66"/>
      <c r="V295" s="66"/>
      <c r="W295" s="65"/>
      <c r="X295" s="65"/>
      <c r="Y295" s="67"/>
      <c r="Z295" s="68"/>
      <c r="AA295" s="66"/>
      <c r="AB295" s="64"/>
      <c r="AC295" s="69"/>
      <c r="AD295" s="70"/>
      <c r="AE295" s="71"/>
      <c r="AF295" s="74"/>
      <c r="AG295" s="74"/>
      <c r="AH295" s="74"/>
      <c r="AI295" s="74"/>
      <c r="AJ295" s="74"/>
      <c r="AK295" s="74"/>
      <c r="AL295" s="74"/>
      <c r="AM295" s="74"/>
      <c r="AN295" s="74"/>
      <c r="AO295" s="74"/>
      <c r="AP295" s="74"/>
      <c r="AQ295" s="74"/>
      <c r="AR295" s="74"/>
      <c r="AS295" s="74"/>
      <c r="AT295" s="74"/>
      <c r="AU295" s="74"/>
      <c r="AV295" s="74"/>
      <c r="AW295" s="74"/>
      <c r="AX295" s="74"/>
      <c r="AY295" s="74"/>
      <c r="AZ295" s="74"/>
      <c r="BA295" s="74"/>
      <c r="BB295" s="74"/>
      <c r="BC295" s="74"/>
      <c r="BD295" s="74"/>
      <c r="BE295" s="74"/>
      <c r="BF295" s="74"/>
      <c r="BG295" s="74"/>
    </row>
    <row r="296" ht="12.0" customHeight="1">
      <c r="A296" s="62"/>
      <c r="B296" s="62"/>
      <c r="C296" s="62"/>
      <c r="D296" s="102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5"/>
      <c r="Q296" s="65"/>
      <c r="R296" s="64"/>
      <c r="S296" s="66"/>
      <c r="T296" s="66"/>
      <c r="U296" s="66"/>
      <c r="V296" s="66"/>
      <c r="W296" s="65"/>
      <c r="X296" s="65"/>
      <c r="Y296" s="67"/>
      <c r="Z296" s="68"/>
      <c r="AA296" s="66"/>
      <c r="AB296" s="64"/>
      <c r="AC296" s="69"/>
      <c r="AD296" s="70"/>
      <c r="AE296" s="71"/>
      <c r="AF296" s="74"/>
      <c r="AG296" s="74"/>
      <c r="AH296" s="74"/>
      <c r="AI296" s="74"/>
      <c r="AJ296" s="74"/>
      <c r="AK296" s="74"/>
      <c r="AL296" s="74"/>
      <c r="AM296" s="74"/>
      <c r="AN296" s="74"/>
      <c r="AO296" s="74"/>
      <c r="AP296" s="74"/>
      <c r="AQ296" s="74"/>
      <c r="AR296" s="74"/>
      <c r="AS296" s="74"/>
      <c r="AT296" s="74"/>
      <c r="AU296" s="74"/>
      <c r="AV296" s="74"/>
      <c r="AW296" s="74"/>
      <c r="AX296" s="74"/>
      <c r="AY296" s="74"/>
      <c r="AZ296" s="74"/>
      <c r="BA296" s="74"/>
      <c r="BB296" s="74"/>
      <c r="BC296" s="74"/>
      <c r="BD296" s="74"/>
      <c r="BE296" s="74"/>
      <c r="BF296" s="74"/>
      <c r="BG296" s="74"/>
    </row>
    <row r="297" ht="12.0" customHeight="1">
      <c r="A297" s="62"/>
      <c r="B297" s="62"/>
      <c r="C297" s="62"/>
      <c r="D297" s="102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5"/>
      <c r="Q297" s="65"/>
      <c r="R297" s="64"/>
      <c r="S297" s="66"/>
      <c r="T297" s="66"/>
      <c r="U297" s="66"/>
      <c r="V297" s="66"/>
      <c r="W297" s="65"/>
      <c r="X297" s="65"/>
      <c r="Y297" s="67"/>
      <c r="Z297" s="68"/>
      <c r="AA297" s="66"/>
      <c r="AB297" s="64"/>
      <c r="AC297" s="69"/>
      <c r="AD297" s="70"/>
      <c r="AE297" s="71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  <c r="AS297" s="74"/>
      <c r="AT297" s="74"/>
      <c r="AU297" s="74"/>
      <c r="AV297" s="74"/>
      <c r="AW297" s="74"/>
      <c r="AX297" s="74"/>
      <c r="AY297" s="74"/>
      <c r="AZ297" s="74"/>
      <c r="BA297" s="74"/>
      <c r="BB297" s="74"/>
      <c r="BC297" s="74"/>
      <c r="BD297" s="74"/>
      <c r="BE297" s="74"/>
      <c r="BF297" s="74"/>
      <c r="BG297" s="74"/>
    </row>
    <row r="298" ht="12.0" customHeight="1">
      <c r="A298" s="62"/>
      <c r="B298" s="62"/>
      <c r="C298" s="62"/>
      <c r="D298" s="102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5"/>
      <c r="Q298" s="65"/>
      <c r="R298" s="64"/>
      <c r="S298" s="66"/>
      <c r="T298" s="66"/>
      <c r="U298" s="66"/>
      <c r="V298" s="66"/>
      <c r="W298" s="65"/>
      <c r="X298" s="65"/>
      <c r="Y298" s="67"/>
      <c r="Z298" s="68"/>
      <c r="AA298" s="66"/>
      <c r="AB298" s="64"/>
      <c r="AC298" s="69"/>
      <c r="AD298" s="70"/>
      <c r="AE298" s="71"/>
      <c r="AF298" s="74"/>
      <c r="AG298" s="74"/>
      <c r="AH298" s="74"/>
      <c r="AI298" s="74"/>
      <c r="AJ298" s="74"/>
      <c r="AK298" s="74"/>
      <c r="AL298" s="74"/>
      <c r="AM298" s="74"/>
      <c r="AN298" s="74"/>
      <c r="AO298" s="74"/>
      <c r="AP298" s="74"/>
      <c r="AQ298" s="74"/>
      <c r="AR298" s="74"/>
      <c r="AS298" s="74"/>
      <c r="AT298" s="74"/>
      <c r="AU298" s="74"/>
      <c r="AV298" s="74"/>
      <c r="AW298" s="74"/>
      <c r="AX298" s="74"/>
      <c r="AY298" s="74"/>
      <c r="AZ298" s="74"/>
      <c r="BA298" s="74"/>
      <c r="BB298" s="74"/>
      <c r="BC298" s="74"/>
      <c r="BD298" s="74"/>
      <c r="BE298" s="74"/>
      <c r="BF298" s="74"/>
      <c r="BG298" s="74"/>
    </row>
    <row r="299" ht="12.0" customHeight="1">
      <c r="A299" s="62"/>
      <c r="B299" s="62"/>
      <c r="C299" s="62"/>
      <c r="D299" s="102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5"/>
      <c r="Q299" s="65"/>
      <c r="R299" s="64"/>
      <c r="S299" s="66"/>
      <c r="T299" s="66"/>
      <c r="U299" s="66"/>
      <c r="V299" s="66"/>
      <c r="W299" s="65"/>
      <c r="X299" s="65"/>
      <c r="Y299" s="67"/>
      <c r="Z299" s="68"/>
      <c r="AA299" s="66"/>
      <c r="AB299" s="64"/>
      <c r="AC299" s="69"/>
      <c r="AD299" s="70"/>
      <c r="AE299" s="71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  <c r="AV299" s="74"/>
      <c r="AW299" s="74"/>
      <c r="AX299" s="74"/>
      <c r="AY299" s="74"/>
      <c r="AZ299" s="74"/>
      <c r="BA299" s="74"/>
      <c r="BB299" s="74"/>
      <c r="BC299" s="74"/>
      <c r="BD299" s="74"/>
      <c r="BE299" s="74"/>
      <c r="BF299" s="74"/>
      <c r="BG299" s="74"/>
    </row>
    <row r="300" ht="12.0" customHeight="1">
      <c r="A300" s="62"/>
      <c r="B300" s="62"/>
      <c r="C300" s="62"/>
      <c r="D300" s="102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5"/>
      <c r="Q300" s="65"/>
      <c r="R300" s="64"/>
      <c r="S300" s="66"/>
      <c r="T300" s="66"/>
      <c r="U300" s="66"/>
      <c r="V300" s="66"/>
      <c r="W300" s="65"/>
      <c r="X300" s="65"/>
      <c r="Y300" s="67"/>
      <c r="Z300" s="68"/>
      <c r="AA300" s="66"/>
      <c r="AB300" s="64"/>
      <c r="AC300" s="69"/>
      <c r="AD300" s="70"/>
      <c r="AE300" s="71"/>
      <c r="AF300" s="74"/>
      <c r="AG300" s="74"/>
      <c r="AH300" s="74"/>
      <c r="AI300" s="74"/>
      <c r="AJ300" s="74"/>
      <c r="AK300" s="74"/>
      <c r="AL300" s="74"/>
      <c r="AM300" s="74"/>
      <c r="AN300" s="74"/>
      <c r="AO300" s="74"/>
      <c r="AP300" s="74"/>
      <c r="AQ300" s="74"/>
      <c r="AR300" s="74"/>
      <c r="AS300" s="74"/>
      <c r="AT300" s="74"/>
      <c r="AU300" s="74"/>
      <c r="AV300" s="74"/>
      <c r="AW300" s="74"/>
      <c r="AX300" s="74"/>
      <c r="AY300" s="74"/>
      <c r="AZ300" s="74"/>
      <c r="BA300" s="74"/>
      <c r="BB300" s="74"/>
      <c r="BC300" s="74"/>
      <c r="BD300" s="74"/>
      <c r="BE300" s="74"/>
      <c r="BF300" s="74"/>
      <c r="BG300" s="74"/>
    </row>
    <row r="301" ht="12.0" customHeight="1">
      <c r="A301" s="62"/>
      <c r="B301" s="62"/>
      <c r="C301" s="62"/>
      <c r="D301" s="102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5"/>
      <c r="Q301" s="65"/>
      <c r="R301" s="64"/>
      <c r="S301" s="66"/>
      <c r="T301" s="66"/>
      <c r="U301" s="66"/>
      <c r="V301" s="66"/>
      <c r="W301" s="65"/>
      <c r="X301" s="65"/>
      <c r="Y301" s="67"/>
      <c r="Z301" s="68"/>
      <c r="AA301" s="66"/>
      <c r="AB301" s="64"/>
      <c r="AC301" s="69"/>
      <c r="AD301" s="70"/>
      <c r="AE301" s="71"/>
      <c r="AF301" s="74"/>
      <c r="AG301" s="74"/>
      <c r="AH301" s="74"/>
      <c r="AI301" s="74"/>
      <c r="AJ301" s="74"/>
      <c r="AK301" s="74"/>
      <c r="AL301" s="74"/>
      <c r="AM301" s="74"/>
      <c r="AN301" s="74"/>
      <c r="AO301" s="74"/>
      <c r="AP301" s="74"/>
      <c r="AQ301" s="74"/>
      <c r="AR301" s="74"/>
      <c r="AS301" s="74"/>
      <c r="AT301" s="74"/>
      <c r="AU301" s="74"/>
      <c r="AV301" s="74"/>
      <c r="AW301" s="74"/>
      <c r="AX301" s="74"/>
      <c r="AY301" s="74"/>
      <c r="AZ301" s="74"/>
      <c r="BA301" s="74"/>
      <c r="BB301" s="74"/>
      <c r="BC301" s="74"/>
      <c r="BD301" s="74"/>
      <c r="BE301" s="74"/>
      <c r="BF301" s="74"/>
      <c r="BG301" s="74"/>
    </row>
    <row r="302" ht="12.0" customHeight="1">
      <c r="A302" s="62"/>
      <c r="B302" s="62"/>
      <c r="C302" s="62"/>
      <c r="D302" s="102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5"/>
      <c r="Q302" s="65"/>
      <c r="R302" s="64"/>
      <c r="S302" s="66"/>
      <c r="T302" s="66"/>
      <c r="U302" s="66"/>
      <c r="V302" s="66"/>
      <c r="W302" s="65"/>
      <c r="X302" s="65"/>
      <c r="Y302" s="67"/>
      <c r="Z302" s="68"/>
      <c r="AA302" s="66"/>
      <c r="AB302" s="64"/>
      <c r="AC302" s="69"/>
      <c r="AD302" s="70"/>
      <c r="AE302" s="71"/>
      <c r="AF302" s="74"/>
      <c r="AG302" s="74"/>
      <c r="AH302" s="74"/>
      <c r="AI302" s="74"/>
      <c r="AJ302" s="74"/>
      <c r="AK302" s="74"/>
      <c r="AL302" s="74"/>
      <c r="AM302" s="74"/>
      <c r="AN302" s="74"/>
      <c r="AO302" s="74"/>
      <c r="AP302" s="74"/>
      <c r="AQ302" s="74"/>
      <c r="AR302" s="74"/>
      <c r="AS302" s="74"/>
      <c r="AT302" s="74"/>
      <c r="AU302" s="74"/>
      <c r="AV302" s="74"/>
      <c r="AW302" s="74"/>
      <c r="AX302" s="74"/>
      <c r="AY302" s="74"/>
      <c r="AZ302" s="74"/>
      <c r="BA302" s="74"/>
      <c r="BB302" s="74"/>
      <c r="BC302" s="74"/>
      <c r="BD302" s="74"/>
      <c r="BE302" s="74"/>
      <c r="BF302" s="74"/>
      <c r="BG302" s="74"/>
    </row>
    <row r="303" ht="12.0" customHeight="1">
      <c r="A303" s="62"/>
      <c r="B303" s="62"/>
      <c r="C303" s="62"/>
      <c r="D303" s="102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5"/>
      <c r="Q303" s="65"/>
      <c r="R303" s="64"/>
      <c r="S303" s="66"/>
      <c r="T303" s="66"/>
      <c r="U303" s="66"/>
      <c r="V303" s="66"/>
      <c r="W303" s="65"/>
      <c r="X303" s="65"/>
      <c r="Y303" s="67"/>
      <c r="Z303" s="68"/>
      <c r="AA303" s="66"/>
      <c r="AB303" s="64"/>
      <c r="AC303" s="69"/>
      <c r="AD303" s="70"/>
      <c r="AE303" s="71"/>
      <c r="AF303" s="74"/>
      <c r="AG303" s="74"/>
      <c r="AH303" s="74"/>
      <c r="AI303" s="74"/>
      <c r="AJ303" s="74"/>
      <c r="AK303" s="74"/>
      <c r="AL303" s="74"/>
      <c r="AM303" s="74"/>
      <c r="AN303" s="74"/>
      <c r="AO303" s="74"/>
      <c r="AP303" s="74"/>
      <c r="AQ303" s="74"/>
      <c r="AR303" s="74"/>
      <c r="AS303" s="74"/>
      <c r="AT303" s="74"/>
      <c r="AU303" s="74"/>
      <c r="AV303" s="74"/>
      <c r="AW303" s="74"/>
      <c r="AX303" s="74"/>
      <c r="AY303" s="74"/>
      <c r="AZ303" s="74"/>
      <c r="BA303" s="74"/>
      <c r="BB303" s="74"/>
      <c r="BC303" s="74"/>
      <c r="BD303" s="74"/>
      <c r="BE303" s="74"/>
      <c r="BF303" s="74"/>
      <c r="BG303" s="74"/>
    </row>
    <row r="304" ht="12.0" customHeight="1">
      <c r="A304" s="62"/>
      <c r="B304" s="62"/>
      <c r="C304" s="62"/>
      <c r="D304" s="102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5"/>
      <c r="Q304" s="65"/>
      <c r="R304" s="64"/>
      <c r="S304" s="66"/>
      <c r="T304" s="66"/>
      <c r="U304" s="66"/>
      <c r="V304" s="66"/>
      <c r="W304" s="65"/>
      <c r="X304" s="65"/>
      <c r="Y304" s="67"/>
      <c r="Z304" s="68"/>
      <c r="AA304" s="66"/>
      <c r="AB304" s="64"/>
      <c r="AC304" s="69"/>
      <c r="AD304" s="70"/>
      <c r="AE304" s="71"/>
      <c r="AF304" s="74"/>
      <c r="AG304" s="74"/>
      <c r="AH304" s="74"/>
      <c r="AI304" s="74"/>
      <c r="AJ304" s="74"/>
      <c r="AK304" s="74"/>
      <c r="AL304" s="74"/>
      <c r="AM304" s="74"/>
      <c r="AN304" s="74"/>
      <c r="AO304" s="74"/>
      <c r="AP304" s="74"/>
      <c r="AQ304" s="74"/>
      <c r="AR304" s="74"/>
      <c r="AS304" s="74"/>
      <c r="AT304" s="74"/>
      <c r="AU304" s="74"/>
      <c r="AV304" s="74"/>
      <c r="AW304" s="74"/>
      <c r="AX304" s="74"/>
      <c r="AY304" s="74"/>
      <c r="AZ304" s="74"/>
      <c r="BA304" s="74"/>
      <c r="BB304" s="74"/>
      <c r="BC304" s="74"/>
      <c r="BD304" s="74"/>
      <c r="BE304" s="74"/>
      <c r="BF304" s="74"/>
      <c r="BG304" s="74"/>
    </row>
    <row r="305" ht="12.0" customHeight="1">
      <c r="A305" s="62"/>
      <c r="B305" s="62"/>
      <c r="C305" s="62"/>
      <c r="D305" s="102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5"/>
      <c r="Q305" s="65"/>
      <c r="R305" s="64"/>
      <c r="S305" s="66"/>
      <c r="T305" s="66"/>
      <c r="U305" s="66"/>
      <c r="V305" s="66"/>
      <c r="W305" s="65"/>
      <c r="X305" s="65"/>
      <c r="Y305" s="67"/>
      <c r="Z305" s="68"/>
      <c r="AA305" s="66"/>
      <c r="AB305" s="64"/>
      <c r="AC305" s="69"/>
      <c r="AD305" s="70"/>
      <c r="AE305" s="71"/>
      <c r="AF305" s="74"/>
      <c r="AG305" s="74"/>
      <c r="AH305" s="74"/>
      <c r="AI305" s="74"/>
      <c r="AJ305" s="74"/>
      <c r="AK305" s="74"/>
      <c r="AL305" s="74"/>
      <c r="AM305" s="74"/>
      <c r="AN305" s="74"/>
      <c r="AO305" s="74"/>
      <c r="AP305" s="74"/>
      <c r="AQ305" s="74"/>
      <c r="AR305" s="74"/>
      <c r="AS305" s="74"/>
      <c r="AT305" s="74"/>
      <c r="AU305" s="74"/>
      <c r="AV305" s="74"/>
      <c r="AW305" s="74"/>
      <c r="AX305" s="74"/>
      <c r="AY305" s="74"/>
      <c r="AZ305" s="74"/>
      <c r="BA305" s="74"/>
      <c r="BB305" s="74"/>
      <c r="BC305" s="74"/>
      <c r="BD305" s="74"/>
      <c r="BE305" s="74"/>
      <c r="BF305" s="74"/>
      <c r="BG305" s="74"/>
    </row>
    <row r="306" ht="12.0" customHeight="1">
      <c r="A306" s="62"/>
      <c r="B306" s="62"/>
      <c r="C306" s="62"/>
      <c r="D306" s="102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5"/>
      <c r="Q306" s="65"/>
      <c r="R306" s="64"/>
      <c r="S306" s="66"/>
      <c r="T306" s="66"/>
      <c r="U306" s="66"/>
      <c r="V306" s="66"/>
      <c r="W306" s="65"/>
      <c r="X306" s="65"/>
      <c r="Y306" s="67"/>
      <c r="Z306" s="68"/>
      <c r="AA306" s="66"/>
      <c r="AB306" s="64"/>
      <c r="AC306" s="69"/>
      <c r="AD306" s="70"/>
      <c r="AE306" s="71"/>
      <c r="AF306" s="74"/>
      <c r="AG306" s="74"/>
      <c r="AH306" s="74"/>
      <c r="AI306" s="74"/>
      <c r="AJ306" s="74"/>
      <c r="AK306" s="74"/>
      <c r="AL306" s="74"/>
      <c r="AM306" s="74"/>
      <c r="AN306" s="74"/>
      <c r="AO306" s="74"/>
      <c r="AP306" s="74"/>
      <c r="AQ306" s="74"/>
      <c r="AR306" s="74"/>
      <c r="AS306" s="74"/>
      <c r="AT306" s="74"/>
      <c r="AU306" s="74"/>
      <c r="AV306" s="74"/>
      <c r="AW306" s="74"/>
      <c r="AX306" s="74"/>
      <c r="AY306" s="74"/>
      <c r="AZ306" s="74"/>
      <c r="BA306" s="74"/>
      <c r="BB306" s="74"/>
      <c r="BC306" s="74"/>
      <c r="BD306" s="74"/>
      <c r="BE306" s="74"/>
      <c r="BF306" s="74"/>
      <c r="BG306" s="74"/>
    </row>
    <row r="307" ht="12.0" customHeight="1">
      <c r="A307" s="62"/>
      <c r="B307" s="62"/>
      <c r="C307" s="62"/>
      <c r="D307" s="102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5"/>
      <c r="Q307" s="65"/>
      <c r="R307" s="64"/>
      <c r="S307" s="66"/>
      <c r="T307" s="66"/>
      <c r="U307" s="66"/>
      <c r="V307" s="66"/>
      <c r="W307" s="65"/>
      <c r="X307" s="65"/>
      <c r="Y307" s="67"/>
      <c r="Z307" s="68"/>
      <c r="AA307" s="66"/>
      <c r="AB307" s="64"/>
      <c r="AC307" s="69"/>
      <c r="AD307" s="70"/>
      <c r="AE307" s="71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/>
      <c r="AS307" s="74"/>
      <c r="AT307" s="74"/>
      <c r="AU307" s="74"/>
      <c r="AV307" s="74"/>
      <c r="AW307" s="74"/>
      <c r="AX307" s="74"/>
      <c r="AY307" s="74"/>
      <c r="AZ307" s="74"/>
      <c r="BA307" s="74"/>
      <c r="BB307" s="74"/>
      <c r="BC307" s="74"/>
      <c r="BD307" s="74"/>
      <c r="BE307" s="74"/>
      <c r="BF307" s="74"/>
      <c r="BG307" s="74"/>
    </row>
    <row r="308" ht="12.0" customHeight="1">
      <c r="A308" s="62"/>
      <c r="B308" s="62"/>
      <c r="C308" s="62"/>
      <c r="D308" s="102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5"/>
      <c r="Q308" s="65"/>
      <c r="R308" s="64"/>
      <c r="S308" s="66"/>
      <c r="T308" s="66"/>
      <c r="U308" s="66"/>
      <c r="V308" s="66"/>
      <c r="W308" s="65"/>
      <c r="X308" s="65"/>
      <c r="Y308" s="67"/>
      <c r="Z308" s="68"/>
      <c r="AA308" s="66"/>
      <c r="AB308" s="64"/>
      <c r="AC308" s="69"/>
      <c r="AD308" s="70"/>
      <c r="AE308" s="71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  <c r="AS308" s="74"/>
      <c r="AT308" s="74"/>
      <c r="AU308" s="74"/>
      <c r="AV308" s="74"/>
      <c r="AW308" s="74"/>
      <c r="AX308" s="74"/>
      <c r="AY308" s="74"/>
      <c r="AZ308" s="74"/>
      <c r="BA308" s="74"/>
      <c r="BB308" s="74"/>
      <c r="BC308" s="74"/>
      <c r="BD308" s="74"/>
      <c r="BE308" s="74"/>
      <c r="BF308" s="74"/>
      <c r="BG308" s="74"/>
    </row>
    <row r="309" ht="12.0" customHeight="1">
      <c r="A309" s="62"/>
      <c r="B309" s="62"/>
      <c r="C309" s="62"/>
      <c r="D309" s="102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5"/>
      <c r="Q309" s="65"/>
      <c r="R309" s="64"/>
      <c r="S309" s="66"/>
      <c r="T309" s="66"/>
      <c r="U309" s="66"/>
      <c r="V309" s="66"/>
      <c r="W309" s="65"/>
      <c r="X309" s="65"/>
      <c r="Y309" s="67"/>
      <c r="Z309" s="68"/>
      <c r="AA309" s="66"/>
      <c r="AB309" s="64"/>
      <c r="AC309" s="69"/>
      <c r="AD309" s="70"/>
      <c r="AE309" s="71"/>
      <c r="AF309" s="74"/>
      <c r="AG309" s="74"/>
      <c r="AH309" s="74"/>
      <c r="AI309" s="74"/>
      <c r="AJ309" s="74"/>
      <c r="AK309" s="74"/>
      <c r="AL309" s="74"/>
      <c r="AM309" s="74"/>
      <c r="AN309" s="74"/>
      <c r="AO309" s="74"/>
      <c r="AP309" s="74"/>
      <c r="AQ309" s="74"/>
      <c r="AR309" s="74"/>
      <c r="AS309" s="74"/>
      <c r="AT309" s="74"/>
      <c r="AU309" s="74"/>
      <c r="AV309" s="74"/>
      <c r="AW309" s="74"/>
      <c r="AX309" s="74"/>
      <c r="AY309" s="74"/>
      <c r="AZ309" s="74"/>
      <c r="BA309" s="74"/>
      <c r="BB309" s="74"/>
      <c r="BC309" s="74"/>
      <c r="BD309" s="74"/>
      <c r="BE309" s="74"/>
      <c r="BF309" s="74"/>
      <c r="BG309" s="74"/>
    </row>
    <row r="310" ht="12.0" customHeight="1">
      <c r="A310" s="62"/>
      <c r="B310" s="62"/>
      <c r="C310" s="62"/>
      <c r="D310" s="102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5"/>
      <c r="Q310" s="65"/>
      <c r="R310" s="64"/>
      <c r="S310" s="66"/>
      <c r="T310" s="66"/>
      <c r="U310" s="66"/>
      <c r="V310" s="66"/>
      <c r="W310" s="65"/>
      <c r="X310" s="65"/>
      <c r="Y310" s="67"/>
      <c r="Z310" s="68"/>
      <c r="AA310" s="66"/>
      <c r="AB310" s="64"/>
      <c r="AC310" s="69"/>
      <c r="AD310" s="70"/>
      <c r="AE310" s="71"/>
      <c r="AF310" s="74"/>
      <c r="AG310" s="74"/>
      <c r="AH310" s="74"/>
      <c r="AI310" s="74"/>
      <c r="AJ310" s="74"/>
      <c r="AK310" s="74"/>
      <c r="AL310" s="74"/>
      <c r="AM310" s="74"/>
      <c r="AN310" s="74"/>
      <c r="AO310" s="74"/>
      <c r="AP310" s="74"/>
      <c r="AQ310" s="74"/>
      <c r="AR310" s="74"/>
      <c r="AS310" s="74"/>
      <c r="AT310" s="74"/>
      <c r="AU310" s="74"/>
      <c r="AV310" s="74"/>
      <c r="AW310" s="74"/>
      <c r="AX310" s="74"/>
      <c r="AY310" s="74"/>
      <c r="AZ310" s="74"/>
      <c r="BA310" s="74"/>
      <c r="BB310" s="74"/>
      <c r="BC310" s="74"/>
      <c r="BD310" s="74"/>
      <c r="BE310" s="74"/>
      <c r="BF310" s="74"/>
      <c r="BG310" s="74"/>
    </row>
    <row r="311" ht="12.0" customHeight="1">
      <c r="A311" s="62"/>
      <c r="B311" s="62"/>
      <c r="C311" s="62"/>
      <c r="D311" s="102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5"/>
      <c r="Q311" s="65"/>
      <c r="R311" s="64"/>
      <c r="S311" s="66"/>
      <c r="T311" s="66"/>
      <c r="U311" s="66"/>
      <c r="V311" s="66"/>
      <c r="W311" s="65"/>
      <c r="X311" s="65"/>
      <c r="Y311" s="67"/>
      <c r="Z311" s="68"/>
      <c r="AA311" s="66"/>
      <c r="AB311" s="64"/>
      <c r="AC311" s="69"/>
      <c r="AD311" s="70"/>
      <c r="AE311" s="71"/>
      <c r="AF311" s="74"/>
      <c r="AG311" s="74"/>
      <c r="AH311" s="74"/>
      <c r="AI311" s="74"/>
      <c r="AJ311" s="74"/>
      <c r="AK311" s="74"/>
      <c r="AL311" s="74"/>
      <c r="AM311" s="74"/>
      <c r="AN311" s="74"/>
      <c r="AO311" s="74"/>
      <c r="AP311" s="74"/>
      <c r="AQ311" s="74"/>
      <c r="AR311" s="74"/>
      <c r="AS311" s="74"/>
      <c r="AT311" s="74"/>
      <c r="AU311" s="74"/>
      <c r="AV311" s="74"/>
      <c r="AW311" s="74"/>
      <c r="AX311" s="74"/>
      <c r="AY311" s="74"/>
      <c r="AZ311" s="74"/>
      <c r="BA311" s="74"/>
      <c r="BB311" s="74"/>
      <c r="BC311" s="74"/>
      <c r="BD311" s="74"/>
      <c r="BE311" s="74"/>
      <c r="BF311" s="74"/>
      <c r="BG311" s="74"/>
    </row>
    <row r="312" ht="12.0" customHeight="1">
      <c r="A312" s="62"/>
      <c r="B312" s="62"/>
      <c r="C312" s="62"/>
      <c r="D312" s="102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5"/>
      <c r="Q312" s="65"/>
      <c r="R312" s="64"/>
      <c r="S312" s="66"/>
      <c r="T312" s="66"/>
      <c r="U312" s="66"/>
      <c r="V312" s="66"/>
      <c r="W312" s="65"/>
      <c r="X312" s="65"/>
      <c r="Y312" s="67"/>
      <c r="Z312" s="68"/>
      <c r="AA312" s="66"/>
      <c r="AB312" s="64"/>
      <c r="AC312" s="69"/>
      <c r="AD312" s="70"/>
      <c r="AE312" s="71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  <c r="AS312" s="74"/>
      <c r="AT312" s="74"/>
      <c r="AU312" s="74"/>
      <c r="AV312" s="74"/>
      <c r="AW312" s="74"/>
      <c r="AX312" s="74"/>
      <c r="AY312" s="74"/>
      <c r="AZ312" s="74"/>
      <c r="BA312" s="74"/>
      <c r="BB312" s="74"/>
      <c r="BC312" s="74"/>
      <c r="BD312" s="74"/>
      <c r="BE312" s="74"/>
      <c r="BF312" s="74"/>
      <c r="BG312" s="74"/>
    </row>
    <row r="313" ht="12.0" customHeight="1">
      <c r="A313" s="62"/>
      <c r="B313" s="62"/>
      <c r="C313" s="62"/>
      <c r="D313" s="102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5"/>
      <c r="Q313" s="65"/>
      <c r="R313" s="64"/>
      <c r="S313" s="66"/>
      <c r="T313" s="66"/>
      <c r="U313" s="66"/>
      <c r="V313" s="66"/>
      <c r="W313" s="65"/>
      <c r="X313" s="65"/>
      <c r="Y313" s="67"/>
      <c r="Z313" s="68"/>
      <c r="AA313" s="66"/>
      <c r="AB313" s="64"/>
      <c r="AC313" s="69"/>
      <c r="AD313" s="70"/>
      <c r="AE313" s="71"/>
      <c r="AF313" s="74"/>
      <c r="AG313" s="74"/>
      <c r="AH313" s="74"/>
      <c r="AI313" s="74"/>
      <c r="AJ313" s="74"/>
      <c r="AK313" s="74"/>
      <c r="AL313" s="74"/>
      <c r="AM313" s="74"/>
      <c r="AN313" s="74"/>
      <c r="AO313" s="74"/>
      <c r="AP313" s="74"/>
      <c r="AQ313" s="74"/>
      <c r="AR313" s="74"/>
      <c r="AS313" s="74"/>
      <c r="AT313" s="74"/>
      <c r="AU313" s="74"/>
      <c r="AV313" s="74"/>
      <c r="AW313" s="74"/>
      <c r="AX313" s="74"/>
      <c r="AY313" s="74"/>
      <c r="AZ313" s="74"/>
      <c r="BA313" s="74"/>
      <c r="BB313" s="74"/>
      <c r="BC313" s="74"/>
      <c r="BD313" s="74"/>
      <c r="BE313" s="74"/>
      <c r="BF313" s="74"/>
      <c r="BG313" s="74"/>
    </row>
    <row r="314" ht="12.0" customHeight="1">
      <c r="A314" s="62"/>
      <c r="B314" s="62"/>
      <c r="C314" s="62"/>
      <c r="D314" s="102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5"/>
      <c r="Q314" s="65"/>
      <c r="R314" s="64"/>
      <c r="S314" s="66"/>
      <c r="T314" s="66"/>
      <c r="U314" s="66"/>
      <c r="V314" s="66"/>
      <c r="W314" s="65"/>
      <c r="X314" s="65"/>
      <c r="Y314" s="67"/>
      <c r="Z314" s="68"/>
      <c r="AA314" s="66"/>
      <c r="AB314" s="64"/>
      <c r="AC314" s="69"/>
      <c r="AD314" s="70"/>
      <c r="AE314" s="71"/>
      <c r="AF314" s="74"/>
      <c r="AG314" s="74"/>
      <c r="AH314" s="74"/>
      <c r="AI314" s="74"/>
      <c r="AJ314" s="74"/>
      <c r="AK314" s="74"/>
      <c r="AL314" s="74"/>
      <c r="AM314" s="74"/>
      <c r="AN314" s="74"/>
      <c r="AO314" s="74"/>
      <c r="AP314" s="74"/>
      <c r="AQ314" s="74"/>
      <c r="AR314" s="74"/>
      <c r="AS314" s="74"/>
      <c r="AT314" s="74"/>
      <c r="AU314" s="74"/>
      <c r="AV314" s="74"/>
      <c r="AW314" s="74"/>
      <c r="AX314" s="74"/>
      <c r="AY314" s="74"/>
      <c r="AZ314" s="74"/>
      <c r="BA314" s="74"/>
      <c r="BB314" s="74"/>
      <c r="BC314" s="74"/>
      <c r="BD314" s="74"/>
      <c r="BE314" s="74"/>
      <c r="BF314" s="74"/>
      <c r="BG314" s="74"/>
    </row>
    <row r="315" ht="12.0" customHeight="1">
      <c r="A315" s="62"/>
      <c r="B315" s="62"/>
      <c r="C315" s="62"/>
      <c r="D315" s="102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5"/>
      <c r="Q315" s="65"/>
      <c r="R315" s="64"/>
      <c r="S315" s="66"/>
      <c r="T315" s="66"/>
      <c r="U315" s="66"/>
      <c r="V315" s="66"/>
      <c r="W315" s="65"/>
      <c r="X315" s="65"/>
      <c r="Y315" s="67"/>
      <c r="Z315" s="68"/>
      <c r="AA315" s="66"/>
      <c r="AB315" s="64"/>
      <c r="AC315" s="69"/>
      <c r="AD315" s="70"/>
      <c r="AE315" s="71"/>
      <c r="AF315" s="74"/>
      <c r="AG315" s="74"/>
      <c r="AH315" s="74"/>
      <c r="AI315" s="74"/>
      <c r="AJ315" s="74"/>
      <c r="AK315" s="74"/>
      <c r="AL315" s="74"/>
      <c r="AM315" s="74"/>
      <c r="AN315" s="74"/>
      <c r="AO315" s="74"/>
      <c r="AP315" s="74"/>
      <c r="AQ315" s="74"/>
      <c r="AR315" s="74"/>
      <c r="AS315" s="74"/>
      <c r="AT315" s="74"/>
      <c r="AU315" s="74"/>
      <c r="AV315" s="74"/>
      <c r="AW315" s="74"/>
      <c r="AX315" s="74"/>
      <c r="AY315" s="74"/>
      <c r="AZ315" s="74"/>
      <c r="BA315" s="74"/>
      <c r="BB315" s="74"/>
      <c r="BC315" s="74"/>
      <c r="BD315" s="74"/>
      <c r="BE315" s="74"/>
      <c r="BF315" s="74"/>
      <c r="BG315" s="74"/>
    </row>
    <row r="316" ht="12.0" customHeight="1">
      <c r="A316" s="62"/>
      <c r="B316" s="62"/>
      <c r="C316" s="62"/>
      <c r="D316" s="102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5"/>
      <c r="Q316" s="65"/>
      <c r="R316" s="64"/>
      <c r="S316" s="66"/>
      <c r="T316" s="66"/>
      <c r="U316" s="66"/>
      <c r="V316" s="66"/>
      <c r="W316" s="65"/>
      <c r="X316" s="65"/>
      <c r="Y316" s="67"/>
      <c r="Z316" s="68"/>
      <c r="AA316" s="66"/>
      <c r="AB316" s="64"/>
      <c r="AC316" s="69"/>
      <c r="AD316" s="70"/>
      <c r="AE316" s="71"/>
      <c r="AF316" s="74"/>
      <c r="AG316" s="74"/>
      <c r="AH316" s="74"/>
      <c r="AI316" s="74"/>
      <c r="AJ316" s="74"/>
      <c r="AK316" s="74"/>
      <c r="AL316" s="74"/>
      <c r="AM316" s="74"/>
      <c r="AN316" s="74"/>
      <c r="AO316" s="74"/>
      <c r="AP316" s="74"/>
      <c r="AQ316" s="74"/>
      <c r="AR316" s="74"/>
      <c r="AS316" s="74"/>
      <c r="AT316" s="74"/>
      <c r="AU316" s="74"/>
      <c r="AV316" s="74"/>
      <c r="AW316" s="74"/>
      <c r="AX316" s="74"/>
      <c r="AY316" s="74"/>
      <c r="AZ316" s="74"/>
      <c r="BA316" s="74"/>
      <c r="BB316" s="74"/>
      <c r="BC316" s="74"/>
      <c r="BD316" s="74"/>
      <c r="BE316" s="74"/>
      <c r="BF316" s="74"/>
      <c r="BG316" s="74"/>
    </row>
    <row r="317" ht="12.0" customHeight="1">
      <c r="A317" s="62"/>
      <c r="B317" s="62"/>
      <c r="C317" s="62"/>
      <c r="D317" s="102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5"/>
      <c r="Q317" s="65"/>
      <c r="R317" s="64"/>
      <c r="S317" s="66"/>
      <c r="T317" s="66"/>
      <c r="U317" s="66"/>
      <c r="V317" s="66"/>
      <c r="W317" s="65"/>
      <c r="X317" s="65"/>
      <c r="Y317" s="67"/>
      <c r="Z317" s="68"/>
      <c r="AA317" s="66"/>
      <c r="AB317" s="64"/>
      <c r="AC317" s="69"/>
      <c r="AD317" s="70"/>
      <c r="AE317" s="71"/>
      <c r="AF317" s="74"/>
      <c r="AG317" s="74"/>
      <c r="AH317" s="74"/>
      <c r="AI317" s="74"/>
      <c r="AJ317" s="74"/>
      <c r="AK317" s="74"/>
      <c r="AL317" s="74"/>
      <c r="AM317" s="74"/>
      <c r="AN317" s="74"/>
      <c r="AO317" s="74"/>
      <c r="AP317" s="74"/>
      <c r="AQ317" s="74"/>
      <c r="AR317" s="74"/>
      <c r="AS317" s="74"/>
      <c r="AT317" s="74"/>
      <c r="AU317" s="74"/>
      <c r="AV317" s="74"/>
      <c r="AW317" s="74"/>
      <c r="AX317" s="74"/>
      <c r="AY317" s="74"/>
      <c r="AZ317" s="74"/>
      <c r="BA317" s="74"/>
      <c r="BB317" s="74"/>
      <c r="BC317" s="74"/>
      <c r="BD317" s="74"/>
      <c r="BE317" s="74"/>
      <c r="BF317" s="74"/>
      <c r="BG317" s="74"/>
    </row>
    <row r="318" ht="12.0" customHeight="1">
      <c r="A318" s="62"/>
      <c r="B318" s="62"/>
      <c r="C318" s="62"/>
      <c r="D318" s="102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5"/>
      <c r="Q318" s="65"/>
      <c r="R318" s="64"/>
      <c r="S318" s="66"/>
      <c r="T318" s="66"/>
      <c r="U318" s="66"/>
      <c r="V318" s="66"/>
      <c r="W318" s="65"/>
      <c r="X318" s="65"/>
      <c r="Y318" s="67"/>
      <c r="Z318" s="68"/>
      <c r="AA318" s="66"/>
      <c r="AB318" s="64"/>
      <c r="AC318" s="69"/>
      <c r="AD318" s="70"/>
      <c r="AE318" s="71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  <c r="AX318" s="74"/>
      <c r="AY318" s="74"/>
      <c r="AZ318" s="74"/>
      <c r="BA318" s="74"/>
      <c r="BB318" s="74"/>
      <c r="BC318" s="74"/>
      <c r="BD318" s="74"/>
      <c r="BE318" s="74"/>
      <c r="BF318" s="74"/>
      <c r="BG318" s="74"/>
    </row>
    <row r="319" ht="12.0" customHeight="1">
      <c r="A319" s="62"/>
      <c r="B319" s="62"/>
      <c r="C319" s="62"/>
      <c r="D319" s="102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5"/>
      <c r="Q319" s="65"/>
      <c r="R319" s="64"/>
      <c r="S319" s="66"/>
      <c r="T319" s="66"/>
      <c r="U319" s="66"/>
      <c r="V319" s="66"/>
      <c r="W319" s="65"/>
      <c r="X319" s="65"/>
      <c r="Y319" s="67"/>
      <c r="Z319" s="68"/>
      <c r="AA319" s="66"/>
      <c r="AB319" s="64"/>
      <c r="AC319" s="69"/>
      <c r="AD319" s="70"/>
      <c r="AE319" s="71"/>
      <c r="AF319" s="74"/>
      <c r="AG319" s="74"/>
      <c r="AH319" s="74"/>
      <c r="AI319" s="74"/>
      <c r="AJ319" s="74"/>
      <c r="AK319" s="74"/>
      <c r="AL319" s="74"/>
      <c r="AM319" s="74"/>
      <c r="AN319" s="74"/>
      <c r="AO319" s="74"/>
      <c r="AP319" s="74"/>
      <c r="AQ319" s="74"/>
      <c r="AR319" s="74"/>
      <c r="AS319" s="74"/>
      <c r="AT319" s="74"/>
      <c r="AU319" s="74"/>
      <c r="AV319" s="74"/>
      <c r="AW319" s="74"/>
      <c r="AX319" s="74"/>
      <c r="AY319" s="74"/>
      <c r="AZ319" s="74"/>
      <c r="BA319" s="74"/>
      <c r="BB319" s="74"/>
      <c r="BC319" s="74"/>
      <c r="BD319" s="74"/>
      <c r="BE319" s="74"/>
      <c r="BF319" s="74"/>
      <c r="BG319" s="74"/>
    </row>
    <row r="320" ht="12.0" customHeight="1">
      <c r="A320" s="62"/>
      <c r="B320" s="62"/>
      <c r="C320" s="62"/>
      <c r="D320" s="102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5"/>
      <c r="Q320" s="65"/>
      <c r="R320" s="64"/>
      <c r="S320" s="66"/>
      <c r="T320" s="66"/>
      <c r="U320" s="66"/>
      <c r="V320" s="66"/>
      <c r="W320" s="65"/>
      <c r="X320" s="65"/>
      <c r="Y320" s="67"/>
      <c r="Z320" s="68"/>
      <c r="AA320" s="66"/>
      <c r="AB320" s="64"/>
      <c r="AC320" s="69"/>
      <c r="AD320" s="70"/>
      <c r="AE320" s="71"/>
      <c r="AF320" s="74"/>
      <c r="AG320" s="74"/>
      <c r="AH320" s="74"/>
      <c r="AI320" s="74"/>
      <c r="AJ320" s="74"/>
      <c r="AK320" s="74"/>
      <c r="AL320" s="74"/>
      <c r="AM320" s="74"/>
      <c r="AN320" s="74"/>
      <c r="AO320" s="74"/>
      <c r="AP320" s="74"/>
      <c r="AQ320" s="74"/>
      <c r="AR320" s="74"/>
      <c r="AS320" s="74"/>
      <c r="AT320" s="74"/>
      <c r="AU320" s="74"/>
      <c r="AV320" s="74"/>
      <c r="AW320" s="74"/>
      <c r="AX320" s="74"/>
      <c r="AY320" s="74"/>
      <c r="AZ320" s="74"/>
      <c r="BA320" s="74"/>
      <c r="BB320" s="74"/>
      <c r="BC320" s="74"/>
      <c r="BD320" s="74"/>
      <c r="BE320" s="74"/>
      <c r="BF320" s="74"/>
      <c r="BG320" s="74"/>
    </row>
    <row r="321" ht="12.0" customHeight="1">
      <c r="A321" s="62"/>
      <c r="B321" s="62"/>
      <c r="C321" s="62"/>
      <c r="D321" s="102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5"/>
      <c r="Q321" s="65"/>
      <c r="R321" s="64"/>
      <c r="S321" s="66"/>
      <c r="T321" s="66"/>
      <c r="U321" s="66"/>
      <c r="V321" s="66"/>
      <c r="W321" s="65"/>
      <c r="X321" s="65"/>
      <c r="Y321" s="67"/>
      <c r="Z321" s="68"/>
      <c r="AA321" s="66"/>
      <c r="AB321" s="64"/>
      <c r="AC321" s="69"/>
      <c r="AD321" s="70"/>
      <c r="AE321" s="71"/>
      <c r="AF321" s="74"/>
      <c r="AG321" s="74"/>
      <c r="AH321" s="74"/>
      <c r="AI321" s="74"/>
      <c r="AJ321" s="74"/>
      <c r="AK321" s="74"/>
      <c r="AL321" s="74"/>
      <c r="AM321" s="74"/>
      <c r="AN321" s="74"/>
      <c r="AO321" s="74"/>
      <c r="AP321" s="74"/>
      <c r="AQ321" s="74"/>
      <c r="AR321" s="74"/>
      <c r="AS321" s="74"/>
      <c r="AT321" s="74"/>
      <c r="AU321" s="74"/>
      <c r="AV321" s="74"/>
      <c r="AW321" s="74"/>
      <c r="AX321" s="74"/>
      <c r="AY321" s="74"/>
      <c r="AZ321" s="74"/>
      <c r="BA321" s="74"/>
      <c r="BB321" s="74"/>
      <c r="BC321" s="74"/>
      <c r="BD321" s="74"/>
      <c r="BE321" s="74"/>
      <c r="BF321" s="74"/>
      <c r="BG321" s="74"/>
    </row>
    <row r="322" ht="12.0" customHeight="1">
      <c r="A322" s="62"/>
      <c r="B322" s="62"/>
      <c r="C322" s="62"/>
      <c r="D322" s="102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5"/>
      <c r="Q322" s="65"/>
      <c r="R322" s="64"/>
      <c r="S322" s="66"/>
      <c r="T322" s="66"/>
      <c r="U322" s="66"/>
      <c r="V322" s="66"/>
      <c r="W322" s="65"/>
      <c r="X322" s="65"/>
      <c r="Y322" s="67"/>
      <c r="Z322" s="68"/>
      <c r="AA322" s="66"/>
      <c r="AB322" s="64"/>
      <c r="AC322" s="69"/>
      <c r="AD322" s="70"/>
      <c r="AE322" s="71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/>
      <c r="AS322" s="74"/>
      <c r="AT322" s="74"/>
      <c r="AU322" s="74"/>
      <c r="AV322" s="74"/>
      <c r="AW322" s="74"/>
      <c r="AX322" s="74"/>
      <c r="AY322" s="74"/>
      <c r="AZ322" s="74"/>
      <c r="BA322" s="74"/>
      <c r="BB322" s="74"/>
      <c r="BC322" s="74"/>
      <c r="BD322" s="74"/>
      <c r="BE322" s="74"/>
      <c r="BF322" s="74"/>
      <c r="BG322" s="74"/>
    </row>
    <row r="323" ht="12.0" customHeight="1">
      <c r="A323" s="62"/>
      <c r="B323" s="62"/>
      <c r="C323" s="62"/>
      <c r="D323" s="102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5"/>
      <c r="Q323" s="65"/>
      <c r="R323" s="64"/>
      <c r="S323" s="66"/>
      <c r="T323" s="66"/>
      <c r="U323" s="66"/>
      <c r="V323" s="66"/>
      <c r="W323" s="65"/>
      <c r="X323" s="65"/>
      <c r="Y323" s="67"/>
      <c r="Z323" s="68"/>
      <c r="AA323" s="66"/>
      <c r="AB323" s="64"/>
      <c r="AC323" s="69"/>
      <c r="AD323" s="70"/>
      <c r="AE323" s="71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  <c r="AS323" s="74"/>
      <c r="AT323" s="74"/>
      <c r="AU323" s="74"/>
      <c r="AV323" s="74"/>
      <c r="AW323" s="74"/>
      <c r="AX323" s="74"/>
      <c r="AY323" s="74"/>
      <c r="AZ323" s="74"/>
      <c r="BA323" s="74"/>
      <c r="BB323" s="74"/>
      <c r="BC323" s="74"/>
      <c r="BD323" s="74"/>
      <c r="BE323" s="74"/>
      <c r="BF323" s="74"/>
      <c r="BG323" s="74"/>
    </row>
    <row r="324" ht="12.0" customHeight="1">
      <c r="A324" s="62"/>
      <c r="B324" s="62"/>
      <c r="C324" s="62"/>
      <c r="D324" s="102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5"/>
      <c r="Q324" s="65"/>
      <c r="R324" s="64"/>
      <c r="S324" s="66"/>
      <c r="T324" s="66"/>
      <c r="U324" s="66"/>
      <c r="V324" s="66"/>
      <c r="W324" s="65"/>
      <c r="X324" s="65"/>
      <c r="Y324" s="67"/>
      <c r="Z324" s="68"/>
      <c r="AA324" s="66"/>
      <c r="AB324" s="64"/>
      <c r="AC324" s="69"/>
      <c r="AD324" s="70"/>
      <c r="AE324" s="71"/>
      <c r="AF324" s="74"/>
      <c r="AG324" s="74"/>
      <c r="AH324" s="74"/>
      <c r="AI324" s="74"/>
      <c r="AJ324" s="74"/>
      <c r="AK324" s="74"/>
      <c r="AL324" s="74"/>
      <c r="AM324" s="74"/>
      <c r="AN324" s="74"/>
      <c r="AO324" s="74"/>
      <c r="AP324" s="74"/>
      <c r="AQ324" s="74"/>
      <c r="AR324" s="74"/>
      <c r="AS324" s="74"/>
      <c r="AT324" s="74"/>
      <c r="AU324" s="74"/>
      <c r="AV324" s="74"/>
      <c r="AW324" s="74"/>
      <c r="AX324" s="74"/>
      <c r="AY324" s="74"/>
      <c r="AZ324" s="74"/>
      <c r="BA324" s="74"/>
      <c r="BB324" s="74"/>
      <c r="BC324" s="74"/>
      <c r="BD324" s="74"/>
      <c r="BE324" s="74"/>
      <c r="BF324" s="74"/>
      <c r="BG324" s="74"/>
    </row>
    <row r="325" ht="12.0" customHeight="1">
      <c r="A325" s="62"/>
      <c r="B325" s="62"/>
      <c r="C325" s="62"/>
      <c r="D325" s="102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5"/>
      <c r="Q325" s="65"/>
      <c r="R325" s="64"/>
      <c r="S325" s="66"/>
      <c r="T325" s="66"/>
      <c r="U325" s="66"/>
      <c r="V325" s="66"/>
      <c r="W325" s="65"/>
      <c r="X325" s="65"/>
      <c r="Y325" s="67"/>
      <c r="Z325" s="68"/>
      <c r="AA325" s="66"/>
      <c r="AB325" s="64"/>
      <c r="AC325" s="69"/>
      <c r="AD325" s="70"/>
      <c r="AE325" s="71"/>
      <c r="AF325" s="74"/>
      <c r="AG325" s="74"/>
      <c r="AH325" s="74"/>
      <c r="AI325" s="74"/>
      <c r="AJ325" s="74"/>
      <c r="AK325" s="74"/>
      <c r="AL325" s="74"/>
      <c r="AM325" s="74"/>
      <c r="AN325" s="74"/>
      <c r="AO325" s="74"/>
      <c r="AP325" s="74"/>
      <c r="AQ325" s="74"/>
      <c r="AR325" s="74"/>
      <c r="AS325" s="74"/>
      <c r="AT325" s="74"/>
      <c r="AU325" s="74"/>
      <c r="AV325" s="74"/>
      <c r="AW325" s="74"/>
      <c r="AX325" s="74"/>
      <c r="AY325" s="74"/>
      <c r="AZ325" s="74"/>
      <c r="BA325" s="74"/>
      <c r="BB325" s="74"/>
      <c r="BC325" s="74"/>
      <c r="BD325" s="74"/>
      <c r="BE325" s="74"/>
      <c r="BF325" s="74"/>
      <c r="BG325" s="74"/>
    </row>
    <row r="326" ht="12.0" customHeight="1">
      <c r="A326" s="62"/>
      <c r="B326" s="62"/>
      <c r="C326" s="62"/>
      <c r="D326" s="102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5"/>
      <c r="Q326" s="65"/>
      <c r="R326" s="64"/>
      <c r="S326" s="66"/>
      <c r="T326" s="66"/>
      <c r="U326" s="66"/>
      <c r="V326" s="66"/>
      <c r="W326" s="65"/>
      <c r="X326" s="65"/>
      <c r="Y326" s="67"/>
      <c r="Z326" s="68"/>
      <c r="AA326" s="66"/>
      <c r="AB326" s="64"/>
      <c r="AC326" s="69"/>
      <c r="AD326" s="70"/>
      <c r="AE326" s="71"/>
      <c r="AF326" s="74"/>
      <c r="AG326" s="74"/>
      <c r="AH326" s="74"/>
      <c r="AI326" s="74"/>
      <c r="AJ326" s="74"/>
      <c r="AK326" s="74"/>
      <c r="AL326" s="74"/>
      <c r="AM326" s="74"/>
      <c r="AN326" s="74"/>
      <c r="AO326" s="74"/>
      <c r="AP326" s="74"/>
      <c r="AQ326" s="74"/>
      <c r="AR326" s="74"/>
      <c r="AS326" s="74"/>
      <c r="AT326" s="74"/>
      <c r="AU326" s="74"/>
      <c r="AV326" s="74"/>
      <c r="AW326" s="74"/>
      <c r="AX326" s="74"/>
      <c r="AY326" s="74"/>
      <c r="AZ326" s="74"/>
      <c r="BA326" s="74"/>
      <c r="BB326" s="74"/>
      <c r="BC326" s="74"/>
      <c r="BD326" s="74"/>
      <c r="BE326" s="74"/>
      <c r="BF326" s="74"/>
      <c r="BG326" s="74"/>
    </row>
    <row r="327" ht="12.0" customHeight="1">
      <c r="A327" s="62"/>
      <c r="B327" s="62"/>
      <c r="C327" s="62"/>
      <c r="D327" s="102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5"/>
      <c r="Q327" s="65"/>
      <c r="R327" s="64"/>
      <c r="S327" s="66"/>
      <c r="T327" s="66"/>
      <c r="U327" s="66"/>
      <c r="V327" s="66"/>
      <c r="W327" s="65"/>
      <c r="X327" s="65"/>
      <c r="Y327" s="67"/>
      <c r="Z327" s="68"/>
      <c r="AA327" s="66"/>
      <c r="AB327" s="64"/>
      <c r="AC327" s="69"/>
      <c r="AD327" s="70"/>
      <c r="AE327" s="71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  <c r="AS327" s="74"/>
      <c r="AT327" s="74"/>
      <c r="AU327" s="74"/>
      <c r="AV327" s="74"/>
      <c r="AW327" s="74"/>
      <c r="AX327" s="74"/>
      <c r="AY327" s="74"/>
      <c r="AZ327" s="74"/>
      <c r="BA327" s="74"/>
      <c r="BB327" s="74"/>
      <c r="BC327" s="74"/>
      <c r="BD327" s="74"/>
      <c r="BE327" s="74"/>
      <c r="BF327" s="74"/>
      <c r="BG327" s="74"/>
    </row>
    <row r="328" ht="12.0" customHeight="1">
      <c r="A328" s="62"/>
      <c r="B328" s="62"/>
      <c r="C328" s="62"/>
      <c r="D328" s="102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5"/>
      <c r="Q328" s="65"/>
      <c r="R328" s="64"/>
      <c r="S328" s="66"/>
      <c r="T328" s="66"/>
      <c r="U328" s="66"/>
      <c r="V328" s="66"/>
      <c r="W328" s="65"/>
      <c r="X328" s="65"/>
      <c r="Y328" s="67"/>
      <c r="Z328" s="68"/>
      <c r="AA328" s="66"/>
      <c r="AB328" s="64"/>
      <c r="AC328" s="69"/>
      <c r="AD328" s="70"/>
      <c r="AE328" s="71"/>
      <c r="AF328" s="74"/>
      <c r="AG328" s="74"/>
      <c r="AH328" s="74"/>
      <c r="AI328" s="74"/>
      <c r="AJ328" s="74"/>
      <c r="AK328" s="74"/>
      <c r="AL328" s="74"/>
      <c r="AM328" s="74"/>
      <c r="AN328" s="74"/>
      <c r="AO328" s="74"/>
      <c r="AP328" s="74"/>
      <c r="AQ328" s="74"/>
      <c r="AR328" s="74"/>
      <c r="AS328" s="74"/>
      <c r="AT328" s="74"/>
      <c r="AU328" s="74"/>
      <c r="AV328" s="74"/>
      <c r="AW328" s="74"/>
      <c r="AX328" s="74"/>
      <c r="AY328" s="74"/>
      <c r="AZ328" s="74"/>
      <c r="BA328" s="74"/>
      <c r="BB328" s="74"/>
      <c r="BC328" s="74"/>
      <c r="BD328" s="74"/>
      <c r="BE328" s="74"/>
      <c r="BF328" s="74"/>
      <c r="BG328" s="74"/>
    </row>
    <row r="329" ht="12.0" customHeight="1">
      <c r="A329" s="62"/>
      <c r="B329" s="62"/>
      <c r="C329" s="62"/>
      <c r="D329" s="102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5"/>
      <c r="Q329" s="65"/>
      <c r="R329" s="64"/>
      <c r="S329" s="66"/>
      <c r="T329" s="66"/>
      <c r="U329" s="66"/>
      <c r="V329" s="66"/>
      <c r="W329" s="65"/>
      <c r="X329" s="65"/>
      <c r="Y329" s="67"/>
      <c r="Z329" s="68"/>
      <c r="AA329" s="66"/>
      <c r="AB329" s="64"/>
      <c r="AC329" s="69"/>
      <c r="AD329" s="70"/>
      <c r="AE329" s="71"/>
      <c r="AF329" s="74"/>
      <c r="AG329" s="74"/>
      <c r="AH329" s="74"/>
      <c r="AI329" s="74"/>
      <c r="AJ329" s="74"/>
      <c r="AK329" s="74"/>
      <c r="AL329" s="74"/>
      <c r="AM329" s="74"/>
      <c r="AN329" s="74"/>
      <c r="AO329" s="74"/>
      <c r="AP329" s="74"/>
      <c r="AQ329" s="74"/>
      <c r="AR329" s="74"/>
      <c r="AS329" s="74"/>
      <c r="AT329" s="74"/>
      <c r="AU329" s="74"/>
      <c r="AV329" s="74"/>
      <c r="AW329" s="74"/>
      <c r="AX329" s="74"/>
      <c r="AY329" s="74"/>
      <c r="AZ329" s="74"/>
      <c r="BA329" s="74"/>
      <c r="BB329" s="74"/>
      <c r="BC329" s="74"/>
      <c r="BD329" s="74"/>
      <c r="BE329" s="74"/>
      <c r="BF329" s="74"/>
      <c r="BG329" s="74"/>
    </row>
    <row r="330" ht="12.0" customHeight="1">
      <c r="A330" s="62"/>
      <c r="B330" s="62"/>
      <c r="C330" s="62"/>
      <c r="D330" s="102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5"/>
      <c r="Q330" s="65"/>
      <c r="R330" s="64"/>
      <c r="S330" s="66"/>
      <c r="T330" s="66"/>
      <c r="U330" s="66"/>
      <c r="V330" s="66"/>
      <c r="W330" s="65"/>
      <c r="X330" s="65"/>
      <c r="Y330" s="67"/>
      <c r="Z330" s="68"/>
      <c r="AA330" s="66"/>
      <c r="AB330" s="64"/>
      <c r="AC330" s="69"/>
      <c r="AD330" s="70"/>
      <c r="AE330" s="71"/>
      <c r="AF330" s="74"/>
      <c r="AG330" s="74"/>
      <c r="AH330" s="74"/>
      <c r="AI330" s="74"/>
      <c r="AJ330" s="74"/>
      <c r="AK330" s="74"/>
      <c r="AL330" s="74"/>
      <c r="AM330" s="74"/>
      <c r="AN330" s="74"/>
      <c r="AO330" s="74"/>
      <c r="AP330" s="74"/>
      <c r="AQ330" s="74"/>
      <c r="AR330" s="74"/>
      <c r="AS330" s="74"/>
      <c r="AT330" s="74"/>
      <c r="AU330" s="74"/>
      <c r="AV330" s="74"/>
      <c r="AW330" s="74"/>
      <c r="AX330" s="74"/>
      <c r="AY330" s="74"/>
      <c r="AZ330" s="74"/>
      <c r="BA330" s="74"/>
      <c r="BB330" s="74"/>
      <c r="BC330" s="74"/>
      <c r="BD330" s="74"/>
      <c r="BE330" s="74"/>
      <c r="BF330" s="74"/>
      <c r="BG330" s="74"/>
    </row>
    <row r="331" ht="12.0" customHeight="1">
      <c r="A331" s="62"/>
      <c r="B331" s="62"/>
      <c r="C331" s="62"/>
      <c r="D331" s="102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5"/>
      <c r="Q331" s="65"/>
      <c r="R331" s="64"/>
      <c r="S331" s="66"/>
      <c r="T331" s="66"/>
      <c r="U331" s="66"/>
      <c r="V331" s="66"/>
      <c r="W331" s="65"/>
      <c r="X331" s="65"/>
      <c r="Y331" s="67"/>
      <c r="Z331" s="68"/>
      <c r="AA331" s="66"/>
      <c r="AB331" s="64"/>
      <c r="AC331" s="69"/>
      <c r="AD331" s="70"/>
      <c r="AE331" s="71"/>
      <c r="AF331" s="74"/>
      <c r="AG331" s="74"/>
      <c r="AH331" s="74"/>
      <c r="AI331" s="74"/>
      <c r="AJ331" s="74"/>
      <c r="AK331" s="74"/>
      <c r="AL331" s="74"/>
      <c r="AM331" s="74"/>
      <c r="AN331" s="74"/>
      <c r="AO331" s="74"/>
      <c r="AP331" s="74"/>
      <c r="AQ331" s="74"/>
      <c r="AR331" s="74"/>
      <c r="AS331" s="74"/>
      <c r="AT331" s="74"/>
      <c r="AU331" s="74"/>
      <c r="AV331" s="74"/>
      <c r="AW331" s="74"/>
      <c r="AX331" s="74"/>
      <c r="AY331" s="74"/>
      <c r="AZ331" s="74"/>
      <c r="BA331" s="74"/>
      <c r="BB331" s="74"/>
      <c r="BC331" s="74"/>
      <c r="BD331" s="74"/>
      <c r="BE331" s="74"/>
      <c r="BF331" s="74"/>
      <c r="BG331" s="74"/>
    </row>
    <row r="332" ht="12.0" customHeight="1">
      <c r="A332" s="62"/>
      <c r="B332" s="62"/>
      <c r="C332" s="62"/>
      <c r="D332" s="102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5"/>
      <c r="Q332" s="65"/>
      <c r="R332" s="64"/>
      <c r="S332" s="66"/>
      <c r="T332" s="66"/>
      <c r="U332" s="66"/>
      <c r="V332" s="66"/>
      <c r="W332" s="65"/>
      <c r="X332" s="65"/>
      <c r="Y332" s="67"/>
      <c r="Z332" s="68"/>
      <c r="AA332" s="66"/>
      <c r="AB332" s="64"/>
      <c r="AC332" s="69"/>
      <c r="AD332" s="70"/>
      <c r="AE332" s="71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  <c r="AS332" s="74"/>
      <c r="AT332" s="74"/>
      <c r="AU332" s="74"/>
      <c r="AV332" s="74"/>
      <c r="AW332" s="74"/>
      <c r="AX332" s="74"/>
      <c r="AY332" s="74"/>
      <c r="AZ332" s="74"/>
      <c r="BA332" s="74"/>
      <c r="BB332" s="74"/>
      <c r="BC332" s="74"/>
      <c r="BD332" s="74"/>
      <c r="BE332" s="74"/>
      <c r="BF332" s="74"/>
      <c r="BG332" s="74"/>
    </row>
    <row r="333" ht="12.0" customHeight="1">
      <c r="A333" s="62"/>
      <c r="B333" s="62"/>
      <c r="C333" s="62"/>
      <c r="D333" s="102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5"/>
      <c r="Q333" s="65"/>
      <c r="R333" s="64"/>
      <c r="S333" s="66"/>
      <c r="T333" s="66"/>
      <c r="U333" s="66"/>
      <c r="V333" s="66"/>
      <c r="W333" s="65"/>
      <c r="X333" s="65"/>
      <c r="Y333" s="67"/>
      <c r="Z333" s="68"/>
      <c r="AA333" s="66"/>
      <c r="AB333" s="64"/>
      <c r="AC333" s="69"/>
      <c r="AD333" s="70"/>
      <c r="AE333" s="71"/>
      <c r="AF333" s="74"/>
      <c r="AG333" s="74"/>
      <c r="AH333" s="74"/>
      <c r="AI333" s="74"/>
      <c r="AJ333" s="74"/>
      <c r="AK333" s="74"/>
      <c r="AL333" s="74"/>
      <c r="AM333" s="74"/>
      <c r="AN333" s="74"/>
      <c r="AO333" s="74"/>
      <c r="AP333" s="74"/>
      <c r="AQ333" s="74"/>
      <c r="AR333" s="74"/>
      <c r="AS333" s="74"/>
      <c r="AT333" s="74"/>
      <c r="AU333" s="74"/>
      <c r="AV333" s="74"/>
      <c r="AW333" s="74"/>
      <c r="AX333" s="74"/>
      <c r="AY333" s="74"/>
      <c r="AZ333" s="74"/>
      <c r="BA333" s="74"/>
      <c r="BB333" s="74"/>
      <c r="BC333" s="74"/>
      <c r="BD333" s="74"/>
      <c r="BE333" s="74"/>
      <c r="BF333" s="74"/>
      <c r="BG333" s="74"/>
    </row>
    <row r="334" ht="12.0" customHeight="1">
      <c r="A334" s="62"/>
      <c r="B334" s="62"/>
      <c r="C334" s="62"/>
      <c r="D334" s="102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5"/>
      <c r="Q334" s="65"/>
      <c r="R334" s="64"/>
      <c r="S334" s="66"/>
      <c r="T334" s="66"/>
      <c r="U334" s="66"/>
      <c r="V334" s="66"/>
      <c r="W334" s="65"/>
      <c r="X334" s="65"/>
      <c r="Y334" s="67"/>
      <c r="Z334" s="68"/>
      <c r="AA334" s="66"/>
      <c r="AB334" s="64"/>
      <c r="AC334" s="69"/>
      <c r="AD334" s="70"/>
      <c r="AE334" s="71"/>
      <c r="AF334" s="74"/>
      <c r="AG334" s="74"/>
      <c r="AH334" s="74"/>
      <c r="AI334" s="74"/>
      <c r="AJ334" s="74"/>
      <c r="AK334" s="74"/>
      <c r="AL334" s="74"/>
      <c r="AM334" s="74"/>
      <c r="AN334" s="74"/>
      <c r="AO334" s="74"/>
      <c r="AP334" s="74"/>
      <c r="AQ334" s="74"/>
      <c r="AR334" s="74"/>
      <c r="AS334" s="74"/>
      <c r="AT334" s="74"/>
      <c r="AU334" s="74"/>
      <c r="AV334" s="74"/>
      <c r="AW334" s="74"/>
      <c r="AX334" s="74"/>
      <c r="AY334" s="74"/>
      <c r="AZ334" s="74"/>
      <c r="BA334" s="74"/>
      <c r="BB334" s="74"/>
      <c r="BC334" s="74"/>
      <c r="BD334" s="74"/>
      <c r="BE334" s="74"/>
      <c r="BF334" s="74"/>
      <c r="BG334" s="74"/>
    </row>
    <row r="335" ht="12.0" customHeight="1">
      <c r="A335" s="62"/>
      <c r="B335" s="62"/>
      <c r="C335" s="62"/>
      <c r="D335" s="102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5"/>
      <c r="Q335" s="65"/>
      <c r="R335" s="64"/>
      <c r="S335" s="66"/>
      <c r="T335" s="66"/>
      <c r="U335" s="66"/>
      <c r="V335" s="66"/>
      <c r="W335" s="65"/>
      <c r="X335" s="65"/>
      <c r="Y335" s="67"/>
      <c r="Z335" s="68"/>
      <c r="AA335" s="66"/>
      <c r="AB335" s="64"/>
      <c r="AC335" s="69"/>
      <c r="AD335" s="70"/>
      <c r="AE335" s="71"/>
      <c r="AF335" s="74"/>
      <c r="AG335" s="74"/>
      <c r="AH335" s="74"/>
      <c r="AI335" s="74"/>
      <c r="AJ335" s="74"/>
      <c r="AK335" s="74"/>
      <c r="AL335" s="74"/>
      <c r="AM335" s="74"/>
      <c r="AN335" s="74"/>
      <c r="AO335" s="74"/>
      <c r="AP335" s="74"/>
      <c r="AQ335" s="74"/>
      <c r="AR335" s="74"/>
      <c r="AS335" s="74"/>
      <c r="AT335" s="74"/>
      <c r="AU335" s="74"/>
      <c r="AV335" s="74"/>
      <c r="AW335" s="74"/>
      <c r="AX335" s="74"/>
      <c r="AY335" s="74"/>
      <c r="AZ335" s="74"/>
      <c r="BA335" s="74"/>
      <c r="BB335" s="74"/>
      <c r="BC335" s="74"/>
      <c r="BD335" s="74"/>
      <c r="BE335" s="74"/>
      <c r="BF335" s="74"/>
      <c r="BG335" s="74"/>
    </row>
    <row r="336" ht="12.0" customHeight="1">
      <c r="A336" s="62"/>
      <c r="B336" s="62"/>
      <c r="C336" s="62"/>
      <c r="D336" s="102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5"/>
      <c r="Q336" s="65"/>
      <c r="R336" s="64"/>
      <c r="S336" s="66"/>
      <c r="T336" s="66"/>
      <c r="U336" s="66"/>
      <c r="V336" s="66"/>
      <c r="W336" s="65"/>
      <c r="X336" s="65"/>
      <c r="Y336" s="67"/>
      <c r="Z336" s="68"/>
      <c r="AA336" s="66"/>
      <c r="AB336" s="64"/>
      <c r="AC336" s="69"/>
      <c r="AD336" s="70"/>
      <c r="AE336" s="71"/>
      <c r="AF336" s="74"/>
      <c r="AG336" s="74"/>
      <c r="AH336" s="74"/>
      <c r="AI336" s="74"/>
      <c r="AJ336" s="74"/>
      <c r="AK336" s="74"/>
      <c r="AL336" s="74"/>
      <c r="AM336" s="74"/>
      <c r="AN336" s="74"/>
      <c r="AO336" s="74"/>
      <c r="AP336" s="74"/>
      <c r="AQ336" s="74"/>
      <c r="AR336" s="74"/>
      <c r="AS336" s="74"/>
      <c r="AT336" s="74"/>
      <c r="AU336" s="74"/>
      <c r="AV336" s="74"/>
      <c r="AW336" s="74"/>
      <c r="AX336" s="74"/>
      <c r="AY336" s="74"/>
      <c r="AZ336" s="74"/>
      <c r="BA336" s="74"/>
      <c r="BB336" s="74"/>
      <c r="BC336" s="74"/>
      <c r="BD336" s="74"/>
      <c r="BE336" s="74"/>
      <c r="BF336" s="74"/>
      <c r="BG336" s="74"/>
    </row>
    <row r="337" ht="12.0" customHeight="1">
      <c r="A337" s="62"/>
      <c r="B337" s="62"/>
      <c r="C337" s="62"/>
      <c r="D337" s="102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5"/>
      <c r="Q337" s="65"/>
      <c r="R337" s="64"/>
      <c r="S337" s="66"/>
      <c r="T337" s="66"/>
      <c r="U337" s="66"/>
      <c r="V337" s="66"/>
      <c r="W337" s="65"/>
      <c r="X337" s="65"/>
      <c r="Y337" s="67"/>
      <c r="Z337" s="68"/>
      <c r="AA337" s="66"/>
      <c r="AB337" s="64"/>
      <c r="AC337" s="69"/>
      <c r="AD337" s="70"/>
      <c r="AE337" s="71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/>
      <c r="AS337" s="74"/>
      <c r="AT337" s="74"/>
      <c r="AU337" s="74"/>
      <c r="AV337" s="74"/>
      <c r="AW337" s="74"/>
      <c r="AX337" s="74"/>
      <c r="AY337" s="74"/>
      <c r="AZ337" s="74"/>
      <c r="BA337" s="74"/>
      <c r="BB337" s="74"/>
      <c r="BC337" s="74"/>
      <c r="BD337" s="74"/>
      <c r="BE337" s="74"/>
      <c r="BF337" s="74"/>
      <c r="BG337" s="74"/>
    </row>
    <row r="338" ht="12.0" customHeight="1">
      <c r="A338" s="62"/>
      <c r="B338" s="62"/>
      <c r="C338" s="62"/>
      <c r="D338" s="102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5"/>
      <c r="Q338" s="65"/>
      <c r="R338" s="64"/>
      <c r="S338" s="66"/>
      <c r="T338" s="66"/>
      <c r="U338" s="66"/>
      <c r="V338" s="66"/>
      <c r="W338" s="65"/>
      <c r="X338" s="65"/>
      <c r="Y338" s="67"/>
      <c r="Z338" s="68"/>
      <c r="AA338" s="66"/>
      <c r="AB338" s="64"/>
      <c r="AC338" s="69"/>
      <c r="AD338" s="70"/>
      <c r="AE338" s="71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  <c r="AS338" s="74"/>
      <c r="AT338" s="74"/>
      <c r="AU338" s="74"/>
      <c r="AV338" s="74"/>
      <c r="AW338" s="74"/>
      <c r="AX338" s="74"/>
      <c r="AY338" s="74"/>
      <c r="AZ338" s="74"/>
      <c r="BA338" s="74"/>
      <c r="BB338" s="74"/>
      <c r="BC338" s="74"/>
      <c r="BD338" s="74"/>
      <c r="BE338" s="74"/>
      <c r="BF338" s="74"/>
      <c r="BG338" s="74"/>
    </row>
    <row r="339" ht="12.0" customHeight="1">
      <c r="A339" s="62"/>
      <c r="B339" s="62"/>
      <c r="C339" s="62"/>
      <c r="D339" s="102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5"/>
      <c r="Q339" s="65"/>
      <c r="R339" s="64"/>
      <c r="S339" s="66"/>
      <c r="T339" s="66"/>
      <c r="U339" s="66"/>
      <c r="V339" s="66"/>
      <c r="W339" s="65"/>
      <c r="X339" s="65"/>
      <c r="Y339" s="67"/>
      <c r="Z339" s="68"/>
      <c r="AA339" s="66"/>
      <c r="AB339" s="64"/>
      <c r="AC339" s="69"/>
      <c r="AD339" s="70"/>
      <c r="AE339" s="71"/>
      <c r="AF339" s="74"/>
      <c r="AG339" s="74"/>
      <c r="AH339" s="74"/>
      <c r="AI339" s="74"/>
      <c r="AJ339" s="74"/>
      <c r="AK339" s="74"/>
      <c r="AL339" s="74"/>
      <c r="AM339" s="74"/>
      <c r="AN339" s="74"/>
      <c r="AO339" s="74"/>
      <c r="AP339" s="74"/>
      <c r="AQ339" s="74"/>
      <c r="AR339" s="74"/>
      <c r="AS339" s="74"/>
      <c r="AT339" s="74"/>
      <c r="AU339" s="74"/>
      <c r="AV339" s="74"/>
      <c r="AW339" s="74"/>
      <c r="AX339" s="74"/>
      <c r="AY339" s="74"/>
      <c r="AZ339" s="74"/>
      <c r="BA339" s="74"/>
      <c r="BB339" s="74"/>
      <c r="BC339" s="74"/>
      <c r="BD339" s="74"/>
      <c r="BE339" s="74"/>
      <c r="BF339" s="74"/>
      <c r="BG339" s="74"/>
    </row>
    <row r="340" ht="12.0" customHeight="1">
      <c r="A340" s="62"/>
      <c r="B340" s="62"/>
      <c r="C340" s="62"/>
      <c r="D340" s="102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5"/>
      <c r="Q340" s="65"/>
      <c r="R340" s="64"/>
      <c r="S340" s="66"/>
      <c r="T340" s="66"/>
      <c r="U340" s="66"/>
      <c r="V340" s="66"/>
      <c r="W340" s="65"/>
      <c r="X340" s="65"/>
      <c r="Y340" s="67"/>
      <c r="Z340" s="68"/>
      <c r="AA340" s="66"/>
      <c r="AB340" s="64"/>
      <c r="AC340" s="69"/>
      <c r="AD340" s="70"/>
      <c r="AE340" s="71"/>
      <c r="AF340" s="74"/>
      <c r="AG340" s="74"/>
      <c r="AH340" s="74"/>
      <c r="AI340" s="74"/>
      <c r="AJ340" s="74"/>
      <c r="AK340" s="74"/>
      <c r="AL340" s="74"/>
      <c r="AM340" s="74"/>
      <c r="AN340" s="74"/>
      <c r="AO340" s="74"/>
      <c r="AP340" s="74"/>
      <c r="AQ340" s="74"/>
      <c r="AR340" s="74"/>
      <c r="AS340" s="74"/>
      <c r="AT340" s="74"/>
      <c r="AU340" s="74"/>
      <c r="AV340" s="74"/>
      <c r="AW340" s="74"/>
      <c r="AX340" s="74"/>
      <c r="AY340" s="74"/>
      <c r="AZ340" s="74"/>
      <c r="BA340" s="74"/>
      <c r="BB340" s="74"/>
      <c r="BC340" s="74"/>
      <c r="BD340" s="74"/>
      <c r="BE340" s="74"/>
      <c r="BF340" s="74"/>
      <c r="BG340" s="74"/>
    </row>
    <row r="341" ht="12.0" customHeight="1">
      <c r="A341" s="62"/>
      <c r="B341" s="62"/>
      <c r="C341" s="62"/>
      <c r="D341" s="102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5"/>
      <c r="Q341" s="65"/>
      <c r="R341" s="64"/>
      <c r="S341" s="66"/>
      <c r="T341" s="66"/>
      <c r="U341" s="66"/>
      <c r="V341" s="66"/>
      <c r="W341" s="65"/>
      <c r="X341" s="65"/>
      <c r="Y341" s="67"/>
      <c r="Z341" s="68"/>
      <c r="AA341" s="66"/>
      <c r="AB341" s="64"/>
      <c r="AC341" s="69"/>
      <c r="AD341" s="70"/>
      <c r="AE341" s="71"/>
      <c r="AF341" s="74"/>
      <c r="AG341" s="74"/>
      <c r="AH341" s="74"/>
      <c r="AI341" s="74"/>
      <c r="AJ341" s="74"/>
      <c r="AK341" s="74"/>
      <c r="AL341" s="74"/>
      <c r="AM341" s="74"/>
      <c r="AN341" s="74"/>
      <c r="AO341" s="74"/>
      <c r="AP341" s="74"/>
      <c r="AQ341" s="74"/>
      <c r="AR341" s="74"/>
      <c r="AS341" s="74"/>
      <c r="AT341" s="74"/>
      <c r="AU341" s="74"/>
      <c r="AV341" s="74"/>
      <c r="AW341" s="74"/>
      <c r="AX341" s="74"/>
      <c r="AY341" s="74"/>
      <c r="AZ341" s="74"/>
      <c r="BA341" s="74"/>
      <c r="BB341" s="74"/>
      <c r="BC341" s="74"/>
      <c r="BD341" s="74"/>
      <c r="BE341" s="74"/>
      <c r="BF341" s="74"/>
      <c r="BG341" s="74"/>
    </row>
    <row r="342" ht="12.0" customHeight="1">
      <c r="A342" s="62"/>
      <c r="B342" s="62"/>
      <c r="C342" s="62"/>
      <c r="D342" s="102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5"/>
      <c r="Q342" s="65"/>
      <c r="R342" s="64"/>
      <c r="S342" s="66"/>
      <c r="T342" s="66"/>
      <c r="U342" s="66"/>
      <c r="V342" s="66"/>
      <c r="W342" s="65"/>
      <c r="X342" s="65"/>
      <c r="Y342" s="67"/>
      <c r="Z342" s="68"/>
      <c r="AA342" s="66"/>
      <c r="AB342" s="64"/>
      <c r="AC342" s="69"/>
      <c r="AD342" s="70"/>
      <c r="AE342" s="71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  <c r="AX342" s="74"/>
      <c r="AY342" s="74"/>
      <c r="AZ342" s="74"/>
      <c r="BA342" s="74"/>
      <c r="BB342" s="74"/>
      <c r="BC342" s="74"/>
      <c r="BD342" s="74"/>
      <c r="BE342" s="74"/>
      <c r="BF342" s="74"/>
      <c r="BG342" s="74"/>
    </row>
    <row r="343" ht="12.0" customHeight="1">
      <c r="A343" s="62"/>
      <c r="B343" s="62"/>
      <c r="C343" s="62"/>
      <c r="D343" s="102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5"/>
      <c r="Q343" s="65"/>
      <c r="R343" s="64"/>
      <c r="S343" s="66"/>
      <c r="T343" s="66"/>
      <c r="U343" s="66"/>
      <c r="V343" s="66"/>
      <c r="W343" s="65"/>
      <c r="X343" s="65"/>
      <c r="Y343" s="67"/>
      <c r="Z343" s="68"/>
      <c r="AA343" s="66"/>
      <c r="AB343" s="64"/>
      <c r="AC343" s="69"/>
      <c r="AD343" s="70"/>
      <c r="AE343" s="71"/>
      <c r="AF343" s="74"/>
      <c r="AG343" s="74"/>
      <c r="AH343" s="74"/>
      <c r="AI343" s="74"/>
      <c r="AJ343" s="74"/>
      <c r="AK343" s="74"/>
      <c r="AL343" s="74"/>
      <c r="AM343" s="74"/>
      <c r="AN343" s="74"/>
      <c r="AO343" s="74"/>
      <c r="AP343" s="74"/>
      <c r="AQ343" s="74"/>
      <c r="AR343" s="74"/>
      <c r="AS343" s="74"/>
      <c r="AT343" s="74"/>
      <c r="AU343" s="74"/>
      <c r="AV343" s="74"/>
      <c r="AW343" s="74"/>
      <c r="AX343" s="74"/>
      <c r="AY343" s="74"/>
      <c r="AZ343" s="74"/>
      <c r="BA343" s="74"/>
      <c r="BB343" s="74"/>
      <c r="BC343" s="74"/>
      <c r="BD343" s="74"/>
      <c r="BE343" s="74"/>
      <c r="BF343" s="74"/>
      <c r="BG343" s="74"/>
    </row>
    <row r="344" ht="12.0" customHeight="1">
      <c r="A344" s="62"/>
      <c r="B344" s="62"/>
      <c r="C344" s="62"/>
      <c r="D344" s="102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5"/>
      <c r="Q344" s="65"/>
      <c r="R344" s="64"/>
      <c r="S344" s="66"/>
      <c r="T344" s="66"/>
      <c r="U344" s="66"/>
      <c r="V344" s="66"/>
      <c r="W344" s="65"/>
      <c r="X344" s="65"/>
      <c r="Y344" s="67"/>
      <c r="Z344" s="68"/>
      <c r="AA344" s="66"/>
      <c r="AB344" s="64"/>
      <c r="AC344" s="69"/>
      <c r="AD344" s="70"/>
      <c r="AE344" s="71"/>
      <c r="AF344" s="74"/>
      <c r="AG344" s="74"/>
      <c r="AH344" s="74"/>
      <c r="AI344" s="74"/>
      <c r="AJ344" s="74"/>
      <c r="AK344" s="74"/>
      <c r="AL344" s="74"/>
      <c r="AM344" s="74"/>
      <c r="AN344" s="74"/>
      <c r="AO344" s="74"/>
      <c r="AP344" s="74"/>
      <c r="AQ344" s="74"/>
      <c r="AR344" s="74"/>
      <c r="AS344" s="74"/>
      <c r="AT344" s="74"/>
      <c r="AU344" s="74"/>
      <c r="AV344" s="74"/>
      <c r="AW344" s="74"/>
      <c r="AX344" s="74"/>
      <c r="AY344" s="74"/>
      <c r="AZ344" s="74"/>
      <c r="BA344" s="74"/>
      <c r="BB344" s="74"/>
      <c r="BC344" s="74"/>
      <c r="BD344" s="74"/>
      <c r="BE344" s="74"/>
      <c r="BF344" s="74"/>
      <c r="BG344" s="74"/>
    </row>
    <row r="345" ht="12.0" customHeight="1">
      <c r="A345" s="62"/>
      <c r="B345" s="62"/>
      <c r="C345" s="62"/>
      <c r="D345" s="102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5"/>
      <c r="Q345" s="65"/>
      <c r="R345" s="64"/>
      <c r="S345" s="66"/>
      <c r="T345" s="66"/>
      <c r="U345" s="66"/>
      <c r="V345" s="66"/>
      <c r="W345" s="65"/>
      <c r="X345" s="65"/>
      <c r="Y345" s="67"/>
      <c r="Z345" s="68"/>
      <c r="AA345" s="66"/>
      <c r="AB345" s="64"/>
      <c r="AC345" s="69"/>
      <c r="AD345" s="70"/>
      <c r="AE345" s="71"/>
      <c r="AF345" s="74"/>
      <c r="AG345" s="74"/>
      <c r="AH345" s="74"/>
      <c r="AI345" s="74"/>
      <c r="AJ345" s="74"/>
      <c r="AK345" s="74"/>
      <c r="AL345" s="74"/>
      <c r="AM345" s="74"/>
      <c r="AN345" s="74"/>
      <c r="AO345" s="74"/>
      <c r="AP345" s="74"/>
      <c r="AQ345" s="74"/>
      <c r="AR345" s="74"/>
      <c r="AS345" s="74"/>
      <c r="AT345" s="74"/>
      <c r="AU345" s="74"/>
      <c r="AV345" s="74"/>
      <c r="AW345" s="74"/>
      <c r="AX345" s="74"/>
      <c r="AY345" s="74"/>
      <c r="AZ345" s="74"/>
      <c r="BA345" s="74"/>
      <c r="BB345" s="74"/>
      <c r="BC345" s="74"/>
      <c r="BD345" s="74"/>
      <c r="BE345" s="74"/>
      <c r="BF345" s="74"/>
      <c r="BG345" s="74"/>
    </row>
    <row r="346" ht="12.0" customHeight="1">
      <c r="A346" s="62"/>
      <c r="B346" s="62"/>
      <c r="C346" s="62"/>
      <c r="D346" s="102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5"/>
      <c r="Q346" s="65"/>
      <c r="R346" s="64"/>
      <c r="S346" s="66"/>
      <c r="T346" s="66"/>
      <c r="U346" s="66"/>
      <c r="V346" s="66"/>
      <c r="W346" s="65"/>
      <c r="X346" s="65"/>
      <c r="Y346" s="67"/>
      <c r="Z346" s="68"/>
      <c r="AA346" s="66"/>
      <c r="AB346" s="64"/>
      <c r="AC346" s="69"/>
      <c r="AD346" s="70"/>
      <c r="AE346" s="71"/>
      <c r="AF346" s="74"/>
      <c r="AG346" s="74"/>
      <c r="AH346" s="74"/>
      <c r="AI346" s="74"/>
      <c r="AJ346" s="74"/>
      <c r="AK346" s="74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  <c r="AV346" s="74"/>
      <c r="AW346" s="74"/>
      <c r="AX346" s="74"/>
      <c r="AY346" s="74"/>
      <c r="AZ346" s="74"/>
      <c r="BA346" s="74"/>
      <c r="BB346" s="74"/>
      <c r="BC346" s="74"/>
      <c r="BD346" s="74"/>
      <c r="BE346" s="74"/>
      <c r="BF346" s="74"/>
      <c r="BG346" s="74"/>
    </row>
    <row r="347" ht="12.0" customHeight="1">
      <c r="A347" s="62"/>
      <c r="B347" s="62"/>
      <c r="C347" s="62"/>
      <c r="D347" s="102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5"/>
      <c r="Q347" s="65"/>
      <c r="R347" s="64"/>
      <c r="S347" s="66"/>
      <c r="T347" s="66"/>
      <c r="U347" s="66"/>
      <c r="V347" s="66"/>
      <c r="W347" s="65"/>
      <c r="X347" s="65"/>
      <c r="Y347" s="67"/>
      <c r="Z347" s="68"/>
      <c r="AA347" s="66"/>
      <c r="AB347" s="64"/>
      <c r="AC347" s="69"/>
      <c r="AD347" s="70"/>
      <c r="AE347" s="71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  <c r="AV347" s="74"/>
      <c r="AW347" s="74"/>
      <c r="AX347" s="74"/>
      <c r="AY347" s="74"/>
      <c r="AZ347" s="74"/>
      <c r="BA347" s="74"/>
      <c r="BB347" s="74"/>
      <c r="BC347" s="74"/>
      <c r="BD347" s="74"/>
      <c r="BE347" s="74"/>
      <c r="BF347" s="74"/>
      <c r="BG347" s="74"/>
    </row>
    <row r="348" ht="12.0" customHeight="1">
      <c r="A348" s="62"/>
      <c r="B348" s="62"/>
      <c r="C348" s="62"/>
      <c r="D348" s="102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5"/>
      <c r="Q348" s="65"/>
      <c r="R348" s="64"/>
      <c r="S348" s="66"/>
      <c r="T348" s="66"/>
      <c r="U348" s="66"/>
      <c r="V348" s="66"/>
      <c r="W348" s="65"/>
      <c r="X348" s="65"/>
      <c r="Y348" s="67"/>
      <c r="Z348" s="68"/>
      <c r="AA348" s="66"/>
      <c r="AB348" s="64"/>
      <c r="AC348" s="69"/>
      <c r="AD348" s="70"/>
      <c r="AE348" s="71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  <c r="AV348" s="74"/>
      <c r="AW348" s="74"/>
      <c r="AX348" s="74"/>
      <c r="AY348" s="74"/>
      <c r="AZ348" s="74"/>
      <c r="BA348" s="74"/>
      <c r="BB348" s="74"/>
      <c r="BC348" s="74"/>
      <c r="BD348" s="74"/>
      <c r="BE348" s="74"/>
      <c r="BF348" s="74"/>
      <c r="BG348" s="74"/>
    </row>
    <row r="349" ht="12.0" customHeight="1">
      <c r="A349" s="62"/>
      <c r="B349" s="62"/>
      <c r="C349" s="62"/>
      <c r="D349" s="102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5"/>
      <c r="Q349" s="65"/>
      <c r="R349" s="64"/>
      <c r="S349" s="66"/>
      <c r="T349" s="66"/>
      <c r="U349" s="66"/>
      <c r="V349" s="66"/>
      <c r="W349" s="65"/>
      <c r="X349" s="65"/>
      <c r="Y349" s="67"/>
      <c r="Z349" s="68"/>
      <c r="AA349" s="66"/>
      <c r="AB349" s="64"/>
      <c r="AC349" s="69"/>
      <c r="AD349" s="70"/>
      <c r="AE349" s="71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  <c r="AV349" s="74"/>
      <c r="AW349" s="74"/>
      <c r="AX349" s="74"/>
      <c r="AY349" s="74"/>
      <c r="AZ349" s="74"/>
      <c r="BA349" s="74"/>
      <c r="BB349" s="74"/>
      <c r="BC349" s="74"/>
      <c r="BD349" s="74"/>
      <c r="BE349" s="74"/>
      <c r="BF349" s="74"/>
      <c r="BG349" s="74"/>
    </row>
    <row r="350" ht="12.0" customHeight="1">
      <c r="A350" s="62"/>
      <c r="B350" s="62"/>
      <c r="C350" s="62"/>
      <c r="D350" s="102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5"/>
      <c r="Q350" s="65"/>
      <c r="R350" s="64"/>
      <c r="S350" s="66"/>
      <c r="T350" s="66"/>
      <c r="U350" s="66"/>
      <c r="V350" s="66"/>
      <c r="W350" s="65"/>
      <c r="X350" s="65"/>
      <c r="Y350" s="67"/>
      <c r="Z350" s="68"/>
      <c r="AA350" s="66"/>
      <c r="AB350" s="64"/>
      <c r="AC350" s="69"/>
      <c r="AD350" s="70"/>
      <c r="AE350" s="71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  <c r="AV350" s="74"/>
      <c r="AW350" s="74"/>
      <c r="AX350" s="74"/>
      <c r="AY350" s="74"/>
      <c r="AZ350" s="74"/>
      <c r="BA350" s="74"/>
      <c r="BB350" s="74"/>
      <c r="BC350" s="74"/>
      <c r="BD350" s="74"/>
      <c r="BE350" s="74"/>
      <c r="BF350" s="74"/>
      <c r="BG350" s="74"/>
    </row>
    <row r="351" ht="12.0" customHeight="1">
      <c r="A351" s="62"/>
      <c r="B351" s="62"/>
      <c r="C351" s="62"/>
      <c r="D351" s="102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5"/>
      <c r="Q351" s="65"/>
      <c r="R351" s="64"/>
      <c r="S351" s="66"/>
      <c r="T351" s="66"/>
      <c r="U351" s="66"/>
      <c r="V351" s="66"/>
      <c r="W351" s="65"/>
      <c r="X351" s="65"/>
      <c r="Y351" s="67"/>
      <c r="Z351" s="68"/>
      <c r="AA351" s="66"/>
      <c r="AB351" s="64"/>
      <c r="AC351" s="69"/>
      <c r="AD351" s="70"/>
      <c r="AE351" s="71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  <c r="AV351" s="74"/>
      <c r="AW351" s="74"/>
      <c r="AX351" s="74"/>
      <c r="AY351" s="74"/>
      <c r="AZ351" s="74"/>
      <c r="BA351" s="74"/>
      <c r="BB351" s="74"/>
      <c r="BC351" s="74"/>
      <c r="BD351" s="74"/>
      <c r="BE351" s="74"/>
      <c r="BF351" s="74"/>
      <c r="BG351" s="74"/>
    </row>
    <row r="352" ht="12.0" customHeight="1">
      <c r="A352" s="62"/>
      <c r="B352" s="62"/>
      <c r="C352" s="62"/>
      <c r="D352" s="102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5"/>
      <c r="Q352" s="65"/>
      <c r="R352" s="64"/>
      <c r="S352" s="66"/>
      <c r="T352" s="66"/>
      <c r="U352" s="66"/>
      <c r="V352" s="66"/>
      <c r="W352" s="65"/>
      <c r="X352" s="65"/>
      <c r="Y352" s="67"/>
      <c r="Z352" s="68"/>
      <c r="AA352" s="66"/>
      <c r="AB352" s="64"/>
      <c r="AC352" s="69"/>
      <c r="AD352" s="70"/>
      <c r="AE352" s="71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/>
      <c r="AS352" s="74"/>
      <c r="AT352" s="74"/>
      <c r="AU352" s="74"/>
      <c r="AV352" s="74"/>
      <c r="AW352" s="74"/>
      <c r="AX352" s="74"/>
      <c r="AY352" s="74"/>
      <c r="AZ352" s="74"/>
      <c r="BA352" s="74"/>
      <c r="BB352" s="74"/>
      <c r="BC352" s="74"/>
      <c r="BD352" s="74"/>
      <c r="BE352" s="74"/>
      <c r="BF352" s="74"/>
      <c r="BG352" s="74"/>
    </row>
    <row r="353" ht="12.0" customHeight="1">
      <c r="A353" s="62"/>
      <c r="B353" s="62"/>
      <c r="C353" s="62"/>
      <c r="D353" s="102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5"/>
      <c r="Q353" s="65"/>
      <c r="R353" s="64"/>
      <c r="S353" s="66"/>
      <c r="T353" s="66"/>
      <c r="U353" s="66"/>
      <c r="V353" s="66"/>
      <c r="W353" s="65"/>
      <c r="X353" s="65"/>
      <c r="Y353" s="67"/>
      <c r="Z353" s="68"/>
      <c r="AA353" s="66"/>
      <c r="AB353" s="64"/>
      <c r="AC353" s="69"/>
      <c r="AD353" s="70"/>
      <c r="AE353" s="71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  <c r="AV353" s="74"/>
      <c r="AW353" s="74"/>
      <c r="AX353" s="74"/>
      <c r="AY353" s="74"/>
      <c r="AZ353" s="74"/>
      <c r="BA353" s="74"/>
      <c r="BB353" s="74"/>
      <c r="BC353" s="74"/>
      <c r="BD353" s="74"/>
      <c r="BE353" s="74"/>
      <c r="BF353" s="74"/>
      <c r="BG353" s="74"/>
    </row>
    <row r="354" ht="12.0" customHeight="1">
      <c r="A354" s="62"/>
      <c r="B354" s="62"/>
      <c r="C354" s="62"/>
      <c r="D354" s="102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5"/>
      <c r="Q354" s="65"/>
      <c r="R354" s="64"/>
      <c r="S354" s="66"/>
      <c r="T354" s="66"/>
      <c r="U354" s="66"/>
      <c r="V354" s="66"/>
      <c r="W354" s="65"/>
      <c r="X354" s="65"/>
      <c r="Y354" s="67"/>
      <c r="Z354" s="68"/>
      <c r="AA354" s="66"/>
      <c r="AB354" s="64"/>
      <c r="AC354" s="69"/>
      <c r="AD354" s="70"/>
      <c r="AE354" s="71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  <c r="AV354" s="74"/>
      <c r="AW354" s="74"/>
      <c r="AX354" s="74"/>
      <c r="AY354" s="74"/>
      <c r="AZ354" s="74"/>
      <c r="BA354" s="74"/>
      <c r="BB354" s="74"/>
      <c r="BC354" s="74"/>
      <c r="BD354" s="74"/>
      <c r="BE354" s="74"/>
      <c r="BF354" s="74"/>
      <c r="BG354" s="74"/>
    </row>
    <row r="355" ht="12.0" customHeight="1">
      <c r="A355" s="62"/>
      <c r="B355" s="62"/>
      <c r="C355" s="62"/>
      <c r="D355" s="102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5"/>
      <c r="Q355" s="65"/>
      <c r="R355" s="64"/>
      <c r="S355" s="66"/>
      <c r="T355" s="66"/>
      <c r="U355" s="66"/>
      <c r="V355" s="66"/>
      <c r="W355" s="65"/>
      <c r="X355" s="65"/>
      <c r="Y355" s="67"/>
      <c r="Z355" s="68"/>
      <c r="AA355" s="66"/>
      <c r="AB355" s="64"/>
      <c r="AC355" s="69"/>
      <c r="AD355" s="70"/>
      <c r="AE355" s="71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  <c r="AV355" s="74"/>
      <c r="AW355" s="74"/>
      <c r="AX355" s="74"/>
      <c r="AY355" s="74"/>
      <c r="AZ355" s="74"/>
      <c r="BA355" s="74"/>
      <c r="BB355" s="74"/>
      <c r="BC355" s="74"/>
      <c r="BD355" s="74"/>
      <c r="BE355" s="74"/>
      <c r="BF355" s="74"/>
      <c r="BG355" s="74"/>
    </row>
    <row r="356" ht="12.0" customHeight="1">
      <c r="A356" s="62"/>
      <c r="B356" s="62"/>
      <c r="C356" s="62"/>
      <c r="D356" s="102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5"/>
      <c r="Q356" s="65"/>
      <c r="R356" s="64"/>
      <c r="S356" s="66"/>
      <c r="T356" s="66"/>
      <c r="U356" s="66"/>
      <c r="V356" s="66"/>
      <c r="W356" s="65"/>
      <c r="X356" s="65"/>
      <c r="Y356" s="67"/>
      <c r="Z356" s="68"/>
      <c r="AA356" s="66"/>
      <c r="AB356" s="64"/>
      <c r="AC356" s="69"/>
      <c r="AD356" s="70"/>
      <c r="AE356" s="71"/>
      <c r="AF356" s="74"/>
      <c r="AG356" s="74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  <c r="AV356" s="74"/>
      <c r="AW356" s="74"/>
      <c r="AX356" s="74"/>
      <c r="AY356" s="74"/>
      <c r="AZ356" s="74"/>
      <c r="BA356" s="74"/>
      <c r="BB356" s="74"/>
      <c r="BC356" s="74"/>
      <c r="BD356" s="74"/>
      <c r="BE356" s="74"/>
      <c r="BF356" s="74"/>
      <c r="BG356" s="74"/>
    </row>
    <row r="357" ht="12.0" customHeight="1">
      <c r="A357" s="62"/>
      <c r="B357" s="62"/>
      <c r="C357" s="62"/>
      <c r="D357" s="102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5"/>
      <c r="Q357" s="65"/>
      <c r="R357" s="64"/>
      <c r="S357" s="66"/>
      <c r="T357" s="66"/>
      <c r="U357" s="66"/>
      <c r="V357" s="66"/>
      <c r="W357" s="65"/>
      <c r="X357" s="65"/>
      <c r="Y357" s="67"/>
      <c r="Z357" s="68"/>
      <c r="AA357" s="66"/>
      <c r="AB357" s="64"/>
      <c r="AC357" s="69"/>
      <c r="AD357" s="70"/>
      <c r="AE357" s="71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  <c r="AS357" s="74"/>
      <c r="AT357" s="74"/>
      <c r="AU357" s="74"/>
      <c r="AV357" s="74"/>
      <c r="AW357" s="74"/>
      <c r="AX357" s="74"/>
      <c r="AY357" s="74"/>
      <c r="AZ357" s="74"/>
      <c r="BA357" s="74"/>
      <c r="BB357" s="74"/>
      <c r="BC357" s="74"/>
      <c r="BD357" s="74"/>
      <c r="BE357" s="74"/>
      <c r="BF357" s="74"/>
      <c r="BG357" s="74"/>
    </row>
    <row r="358" ht="12.0" customHeight="1">
      <c r="A358" s="62"/>
      <c r="B358" s="62"/>
      <c r="C358" s="62"/>
      <c r="D358" s="102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5"/>
      <c r="Q358" s="65"/>
      <c r="R358" s="64"/>
      <c r="S358" s="66"/>
      <c r="T358" s="66"/>
      <c r="U358" s="66"/>
      <c r="V358" s="66"/>
      <c r="W358" s="65"/>
      <c r="X358" s="65"/>
      <c r="Y358" s="67"/>
      <c r="Z358" s="68"/>
      <c r="AA358" s="66"/>
      <c r="AB358" s="64"/>
      <c r="AC358" s="69"/>
      <c r="AD358" s="70"/>
      <c r="AE358" s="71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  <c r="AS358" s="74"/>
      <c r="AT358" s="74"/>
      <c r="AU358" s="74"/>
      <c r="AV358" s="74"/>
      <c r="AW358" s="74"/>
      <c r="AX358" s="74"/>
      <c r="AY358" s="74"/>
      <c r="AZ358" s="74"/>
      <c r="BA358" s="74"/>
      <c r="BB358" s="74"/>
      <c r="BC358" s="74"/>
      <c r="BD358" s="74"/>
      <c r="BE358" s="74"/>
      <c r="BF358" s="74"/>
      <c r="BG358" s="74"/>
    </row>
    <row r="359" ht="12.0" customHeight="1">
      <c r="A359" s="62"/>
      <c r="B359" s="62"/>
      <c r="C359" s="62"/>
      <c r="D359" s="102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5"/>
      <c r="Q359" s="65"/>
      <c r="R359" s="64"/>
      <c r="S359" s="66"/>
      <c r="T359" s="66"/>
      <c r="U359" s="66"/>
      <c r="V359" s="66"/>
      <c r="W359" s="65"/>
      <c r="X359" s="65"/>
      <c r="Y359" s="67"/>
      <c r="Z359" s="68"/>
      <c r="AA359" s="66"/>
      <c r="AB359" s="64"/>
      <c r="AC359" s="69"/>
      <c r="AD359" s="70"/>
      <c r="AE359" s="71"/>
      <c r="AF359" s="74"/>
      <c r="AG359" s="74"/>
      <c r="AH359" s="74"/>
      <c r="AI359" s="74"/>
      <c r="AJ359" s="74"/>
      <c r="AK359" s="74"/>
      <c r="AL359" s="74"/>
      <c r="AM359" s="74"/>
      <c r="AN359" s="74"/>
      <c r="AO359" s="74"/>
      <c r="AP359" s="74"/>
      <c r="AQ359" s="74"/>
      <c r="AR359" s="74"/>
      <c r="AS359" s="74"/>
      <c r="AT359" s="74"/>
      <c r="AU359" s="74"/>
      <c r="AV359" s="74"/>
      <c r="AW359" s="74"/>
      <c r="AX359" s="74"/>
      <c r="AY359" s="74"/>
      <c r="AZ359" s="74"/>
      <c r="BA359" s="74"/>
      <c r="BB359" s="74"/>
      <c r="BC359" s="74"/>
      <c r="BD359" s="74"/>
      <c r="BE359" s="74"/>
      <c r="BF359" s="74"/>
      <c r="BG359" s="74"/>
    </row>
    <row r="360" ht="12.0" customHeight="1">
      <c r="A360" s="62"/>
      <c r="B360" s="62"/>
      <c r="C360" s="62"/>
      <c r="D360" s="102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5"/>
      <c r="Q360" s="65"/>
      <c r="R360" s="64"/>
      <c r="S360" s="66"/>
      <c r="T360" s="66"/>
      <c r="U360" s="66"/>
      <c r="V360" s="66"/>
      <c r="W360" s="65"/>
      <c r="X360" s="65"/>
      <c r="Y360" s="67"/>
      <c r="Z360" s="68"/>
      <c r="AA360" s="66"/>
      <c r="AB360" s="64"/>
      <c r="AC360" s="69"/>
      <c r="AD360" s="70"/>
      <c r="AE360" s="71"/>
      <c r="AF360" s="74"/>
      <c r="AG360" s="74"/>
      <c r="AH360" s="74"/>
      <c r="AI360" s="74"/>
      <c r="AJ360" s="74"/>
      <c r="AK360" s="74"/>
      <c r="AL360" s="74"/>
      <c r="AM360" s="74"/>
      <c r="AN360" s="74"/>
      <c r="AO360" s="74"/>
      <c r="AP360" s="74"/>
      <c r="AQ360" s="74"/>
      <c r="AR360" s="74"/>
      <c r="AS360" s="74"/>
      <c r="AT360" s="74"/>
      <c r="AU360" s="74"/>
      <c r="AV360" s="74"/>
      <c r="AW360" s="74"/>
      <c r="AX360" s="74"/>
      <c r="AY360" s="74"/>
      <c r="AZ360" s="74"/>
      <c r="BA360" s="74"/>
      <c r="BB360" s="74"/>
      <c r="BC360" s="74"/>
      <c r="BD360" s="74"/>
      <c r="BE360" s="74"/>
      <c r="BF360" s="74"/>
      <c r="BG360" s="74"/>
    </row>
    <row r="361" ht="12.0" customHeight="1">
      <c r="A361" s="62"/>
      <c r="B361" s="62"/>
      <c r="C361" s="62"/>
      <c r="D361" s="102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5"/>
      <c r="Q361" s="65"/>
      <c r="R361" s="64"/>
      <c r="S361" s="66"/>
      <c r="T361" s="66"/>
      <c r="U361" s="66"/>
      <c r="V361" s="66"/>
      <c r="W361" s="65"/>
      <c r="X361" s="65"/>
      <c r="Y361" s="67"/>
      <c r="Z361" s="68"/>
      <c r="AA361" s="66"/>
      <c r="AB361" s="64"/>
      <c r="AC361" s="69"/>
      <c r="AD361" s="70"/>
      <c r="AE361" s="71"/>
      <c r="AF361" s="74"/>
      <c r="AG361" s="74"/>
      <c r="AH361" s="74"/>
      <c r="AI361" s="74"/>
      <c r="AJ361" s="74"/>
      <c r="AK361" s="74"/>
      <c r="AL361" s="74"/>
      <c r="AM361" s="74"/>
      <c r="AN361" s="74"/>
      <c r="AO361" s="74"/>
      <c r="AP361" s="74"/>
      <c r="AQ361" s="74"/>
      <c r="AR361" s="74"/>
      <c r="AS361" s="74"/>
      <c r="AT361" s="74"/>
      <c r="AU361" s="74"/>
      <c r="AV361" s="74"/>
      <c r="AW361" s="74"/>
      <c r="AX361" s="74"/>
      <c r="AY361" s="74"/>
      <c r="AZ361" s="74"/>
      <c r="BA361" s="74"/>
      <c r="BB361" s="74"/>
      <c r="BC361" s="74"/>
      <c r="BD361" s="74"/>
      <c r="BE361" s="74"/>
      <c r="BF361" s="74"/>
      <c r="BG361" s="74"/>
    </row>
    <row r="362" ht="12.0" customHeight="1">
      <c r="A362" s="62"/>
      <c r="B362" s="62"/>
      <c r="C362" s="62"/>
      <c r="D362" s="102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5"/>
      <c r="Q362" s="65"/>
      <c r="R362" s="64"/>
      <c r="S362" s="66"/>
      <c r="T362" s="66"/>
      <c r="U362" s="66"/>
      <c r="V362" s="66"/>
      <c r="W362" s="65"/>
      <c r="X362" s="65"/>
      <c r="Y362" s="67"/>
      <c r="Z362" s="68"/>
      <c r="AA362" s="66"/>
      <c r="AB362" s="64"/>
      <c r="AC362" s="69"/>
      <c r="AD362" s="70"/>
      <c r="AE362" s="71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  <c r="AS362" s="74"/>
      <c r="AT362" s="74"/>
      <c r="AU362" s="74"/>
      <c r="AV362" s="74"/>
      <c r="AW362" s="74"/>
      <c r="AX362" s="74"/>
      <c r="AY362" s="74"/>
      <c r="AZ362" s="74"/>
      <c r="BA362" s="74"/>
      <c r="BB362" s="74"/>
      <c r="BC362" s="74"/>
      <c r="BD362" s="74"/>
      <c r="BE362" s="74"/>
      <c r="BF362" s="74"/>
      <c r="BG362" s="74"/>
    </row>
    <row r="363" ht="12.0" customHeight="1">
      <c r="A363" s="62"/>
      <c r="B363" s="62"/>
      <c r="C363" s="62"/>
      <c r="D363" s="102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5"/>
      <c r="Q363" s="65"/>
      <c r="R363" s="64"/>
      <c r="S363" s="66"/>
      <c r="T363" s="66"/>
      <c r="U363" s="66"/>
      <c r="V363" s="66"/>
      <c r="W363" s="65"/>
      <c r="X363" s="65"/>
      <c r="Y363" s="67"/>
      <c r="Z363" s="68"/>
      <c r="AA363" s="66"/>
      <c r="AB363" s="64"/>
      <c r="AC363" s="69"/>
      <c r="AD363" s="70"/>
      <c r="AE363" s="71"/>
      <c r="AF363" s="74"/>
      <c r="AG363" s="74"/>
      <c r="AH363" s="74"/>
      <c r="AI363" s="74"/>
      <c r="AJ363" s="74"/>
      <c r="AK363" s="74"/>
      <c r="AL363" s="74"/>
      <c r="AM363" s="74"/>
      <c r="AN363" s="74"/>
      <c r="AO363" s="74"/>
      <c r="AP363" s="74"/>
      <c r="AQ363" s="74"/>
      <c r="AR363" s="74"/>
      <c r="AS363" s="74"/>
      <c r="AT363" s="74"/>
      <c r="AU363" s="74"/>
      <c r="AV363" s="74"/>
      <c r="AW363" s="74"/>
      <c r="AX363" s="74"/>
      <c r="AY363" s="74"/>
      <c r="AZ363" s="74"/>
      <c r="BA363" s="74"/>
      <c r="BB363" s="74"/>
      <c r="BC363" s="74"/>
      <c r="BD363" s="74"/>
      <c r="BE363" s="74"/>
      <c r="BF363" s="74"/>
      <c r="BG363" s="74"/>
    </row>
    <row r="364" ht="12.0" customHeight="1">
      <c r="A364" s="62"/>
      <c r="B364" s="62"/>
      <c r="C364" s="62"/>
      <c r="D364" s="102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5"/>
      <c r="Q364" s="65"/>
      <c r="R364" s="64"/>
      <c r="S364" s="66"/>
      <c r="T364" s="66"/>
      <c r="U364" s="66"/>
      <c r="V364" s="66"/>
      <c r="W364" s="65"/>
      <c r="X364" s="65"/>
      <c r="Y364" s="67"/>
      <c r="Z364" s="68"/>
      <c r="AA364" s="66"/>
      <c r="AB364" s="64"/>
      <c r="AC364" s="69"/>
      <c r="AD364" s="70"/>
      <c r="AE364" s="71"/>
      <c r="AF364" s="74"/>
      <c r="AG364" s="74"/>
      <c r="AH364" s="74"/>
      <c r="AI364" s="74"/>
      <c r="AJ364" s="74"/>
      <c r="AK364" s="74"/>
      <c r="AL364" s="74"/>
      <c r="AM364" s="74"/>
      <c r="AN364" s="74"/>
      <c r="AO364" s="74"/>
      <c r="AP364" s="74"/>
      <c r="AQ364" s="74"/>
      <c r="AR364" s="74"/>
      <c r="AS364" s="74"/>
      <c r="AT364" s="74"/>
      <c r="AU364" s="74"/>
      <c r="AV364" s="74"/>
      <c r="AW364" s="74"/>
      <c r="AX364" s="74"/>
      <c r="AY364" s="74"/>
      <c r="AZ364" s="74"/>
      <c r="BA364" s="74"/>
      <c r="BB364" s="74"/>
      <c r="BC364" s="74"/>
      <c r="BD364" s="74"/>
      <c r="BE364" s="74"/>
      <c r="BF364" s="74"/>
      <c r="BG364" s="74"/>
    </row>
    <row r="365" ht="12.0" customHeight="1">
      <c r="A365" s="62"/>
      <c r="B365" s="62"/>
      <c r="C365" s="62"/>
      <c r="D365" s="102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5"/>
      <c r="Q365" s="65"/>
      <c r="R365" s="64"/>
      <c r="S365" s="66"/>
      <c r="T365" s="66"/>
      <c r="U365" s="66"/>
      <c r="V365" s="66"/>
      <c r="W365" s="65"/>
      <c r="X365" s="65"/>
      <c r="Y365" s="67"/>
      <c r="Z365" s="68"/>
      <c r="AA365" s="66"/>
      <c r="AB365" s="64"/>
      <c r="AC365" s="69"/>
      <c r="AD365" s="70"/>
      <c r="AE365" s="71"/>
      <c r="AF365" s="74"/>
      <c r="AG365" s="74"/>
      <c r="AH365" s="74"/>
      <c r="AI365" s="74"/>
      <c r="AJ365" s="74"/>
      <c r="AK365" s="74"/>
      <c r="AL365" s="74"/>
      <c r="AM365" s="74"/>
      <c r="AN365" s="74"/>
      <c r="AO365" s="74"/>
      <c r="AP365" s="74"/>
      <c r="AQ365" s="74"/>
      <c r="AR365" s="74"/>
      <c r="AS365" s="74"/>
      <c r="AT365" s="74"/>
      <c r="AU365" s="74"/>
      <c r="AV365" s="74"/>
      <c r="AW365" s="74"/>
      <c r="AX365" s="74"/>
      <c r="AY365" s="74"/>
      <c r="AZ365" s="74"/>
      <c r="BA365" s="74"/>
      <c r="BB365" s="74"/>
      <c r="BC365" s="74"/>
      <c r="BD365" s="74"/>
      <c r="BE365" s="74"/>
      <c r="BF365" s="74"/>
      <c r="BG365" s="74"/>
    </row>
    <row r="366" ht="12.0" customHeight="1">
      <c r="A366" s="62"/>
      <c r="B366" s="62"/>
      <c r="C366" s="62"/>
      <c r="D366" s="102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5"/>
      <c r="Q366" s="65"/>
      <c r="R366" s="64"/>
      <c r="S366" s="66"/>
      <c r="T366" s="66"/>
      <c r="U366" s="66"/>
      <c r="V366" s="66"/>
      <c r="W366" s="65"/>
      <c r="X366" s="65"/>
      <c r="Y366" s="67"/>
      <c r="Z366" s="68"/>
      <c r="AA366" s="66"/>
      <c r="AB366" s="64"/>
      <c r="AC366" s="69"/>
      <c r="AD366" s="70"/>
      <c r="AE366" s="71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  <c r="AS366" s="74"/>
      <c r="AT366" s="74"/>
      <c r="AU366" s="74"/>
      <c r="AV366" s="74"/>
      <c r="AW366" s="74"/>
      <c r="AX366" s="74"/>
      <c r="AY366" s="74"/>
      <c r="AZ366" s="74"/>
      <c r="BA366" s="74"/>
      <c r="BB366" s="74"/>
      <c r="BC366" s="74"/>
      <c r="BD366" s="74"/>
      <c r="BE366" s="74"/>
      <c r="BF366" s="74"/>
      <c r="BG366" s="74"/>
    </row>
    <row r="367" ht="12.0" customHeight="1">
      <c r="A367" s="62"/>
      <c r="B367" s="62"/>
      <c r="C367" s="62"/>
      <c r="D367" s="102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5"/>
      <c r="Q367" s="65"/>
      <c r="R367" s="64"/>
      <c r="S367" s="66"/>
      <c r="T367" s="66"/>
      <c r="U367" s="66"/>
      <c r="V367" s="66"/>
      <c r="W367" s="65"/>
      <c r="X367" s="65"/>
      <c r="Y367" s="67"/>
      <c r="Z367" s="68"/>
      <c r="AA367" s="66"/>
      <c r="AB367" s="64"/>
      <c r="AC367" s="69"/>
      <c r="AD367" s="70"/>
      <c r="AE367" s="71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/>
      <c r="AS367" s="74"/>
      <c r="AT367" s="74"/>
      <c r="AU367" s="74"/>
      <c r="AV367" s="74"/>
      <c r="AW367" s="74"/>
      <c r="AX367" s="74"/>
      <c r="AY367" s="74"/>
      <c r="AZ367" s="74"/>
      <c r="BA367" s="74"/>
      <c r="BB367" s="74"/>
      <c r="BC367" s="74"/>
      <c r="BD367" s="74"/>
      <c r="BE367" s="74"/>
      <c r="BF367" s="74"/>
      <c r="BG367" s="74"/>
    </row>
    <row r="368" ht="12.0" customHeight="1">
      <c r="A368" s="62"/>
      <c r="B368" s="62"/>
      <c r="C368" s="62"/>
      <c r="D368" s="102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5"/>
      <c r="Q368" s="65"/>
      <c r="R368" s="64"/>
      <c r="S368" s="66"/>
      <c r="T368" s="66"/>
      <c r="U368" s="66"/>
      <c r="V368" s="66"/>
      <c r="W368" s="65"/>
      <c r="X368" s="65"/>
      <c r="Y368" s="67"/>
      <c r="Z368" s="68"/>
      <c r="AA368" s="66"/>
      <c r="AB368" s="64"/>
      <c r="AC368" s="69"/>
      <c r="AD368" s="70"/>
      <c r="AE368" s="71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  <c r="AS368" s="74"/>
      <c r="AT368" s="74"/>
      <c r="AU368" s="74"/>
      <c r="AV368" s="74"/>
      <c r="AW368" s="74"/>
      <c r="AX368" s="74"/>
      <c r="AY368" s="74"/>
      <c r="AZ368" s="74"/>
      <c r="BA368" s="74"/>
      <c r="BB368" s="74"/>
      <c r="BC368" s="74"/>
      <c r="BD368" s="74"/>
      <c r="BE368" s="74"/>
      <c r="BF368" s="74"/>
      <c r="BG368" s="74"/>
    </row>
    <row r="369" ht="12.0" customHeight="1">
      <c r="A369" s="62"/>
      <c r="B369" s="62"/>
      <c r="C369" s="62"/>
      <c r="D369" s="102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5"/>
      <c r="Q369" s="65"/>
      <c r="R369" s="64"/>
      <c r="S369" s="66"/>
      <c r="T369" s="66"/>
      <c r="U369" s="66"/>
      <c r="V369" s="66"/>
      <c r="W369" s="65"/>
      <c r="X369" s="65"/>
      <c r="Y369" s="67"/>
      <c r="Z369" s="68"/>
      <c r="AA369" s="66"/>
      <c r="AB369" s="64"/>
      <c r="AC369" s="69"/>
      <c r="AD369" s="70"/>
      <c r="AE369" s="71"/>
      <c r="AF369" s="74"/>
      <c r="AG369" s="74"/>
      <c r="AH369" s="74"/>
      <c r="AI369" s="74"/>
      <c r="AJ369" s="74"/>
      <c r="AK369" s="74"/>
      <c r="AL369" s="74"/>
      <c r="AM369" s="74"/>
      <c r="AN369" s="74"/>
      <c r="AO369" s="74"/>
      <c r="AP369" s="74"/>
      <c r="AQ369" s="74"/>
      <c r="AR369" s="74"/>
      <c r="AS369" s="74"/>
      <c r="AT369" s="74"/>
      <c r="AU369" s="74"/>
      <c r="AV369" s="74"/>
      <c r="AW369" s="74"/>
      <c r="AX369" s="74"/>
      <c r="AY369" s="74"/>
      <c r="AZ369" s="74"/>
      <c r="BA369" s="74"/>
      <c r="BB369" s="74"/>
      <c r="BC369" s="74"/>
      <c r="BD369" s="74"/>
      <c r="BE369" s="74"/>
      <c r="BF369" s="74"/>
      <c r="BG369" s="74"/>
    </row>
    <row r="370" ht="12.0" customHeight="1">
      <c r="A370" s="62"/>
      <c r="B370" s="62"/>
      <c r="C370" s="62"/>
      <c r="D370" s="102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5"/>
      <c r="Q370" s="65"/>
      <c r="R370" s="64"/>
      <c r="S370" s="66"/>
      <c r="T370" s="66"/>
      <c r="U370" s="66"/>
      <c r="V370" s="66"/>
      <c r="W370" s="65"/>
      <c r="X370" s="65"/>
      <c r="Y370" s="67"/>
      <c r="Z370" s="68"/>
      <c r="AA370" s="66"/>
      <c r="AB370" s="64"/>
      <c r="AC370" s="69"/>
      <c r="AD370" s="70"/>
      <c r="AE370" s="71"/>
      <c r="AF370" s="74"/>
      <c r="AG370" s="74"/>
      <c r="AH370" s="74"/>
      <c r="AI370" s="74"/>
      <c r="AJ370" s="74"/>
      <c r="AK370" s="74"/>
      <c r="AL370" s="74"/>
      <c r="AM370" s="74"/>
      <c r="AN370" s="74"/>
      <c r="AO370" s="74"/>
      <c r="AP370" s="74"/>
      <c r="AQ370" s="74"/>
      <c r="AR370" s="74"/>
      <c r="AS370" s="74"/>
      <c r="AT370" s="74"/>
      <c r="AU370" s="74"/>
      <c r="AV370" s="74"/>
      <c r="AW370" s="74"/>
      <c r="AX370" s="74"/>
      <c r="AY370" s="74"/>
      <c r="AZ370" s="74"/>
      <c r="BA370" s="74"/>
      <c r="BB370" s="74"/>
      <c r="BC370" s="74"/>
      <c r="BD370" s="74"/>
      <c r="BE370" s="74"/>
      <c r="BF370" s="74"/>
      <c r="BG370" s="74"/>
    </row>
    <row r="371" ht="12.0" customHeight="1">
      <c r="A371" s="62"/>
      <c r="B371" s="62"/>
      <c r="C371" s="62"/>
      <c r="D371" s="102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5"/>
      <c r="Q371" s="65"/>
      <c r="R371" s="64"/>
      <c r="S371" s="66"/>
      <c r="T371" s="66"/>
      <c r="U371" s="66"/>
      <c r="V371" s="66"/>
      <c r="W371" s="65"/>
      <c r="X371" s="65"/>
      <c r="Y371" s="67"/>
      <c r="Z371" s="68"/>
      <c r="AA371" s="66"/>
      <c r="AB371" s="64"/>
      <c r="AC371" s="69"/>
      <c r="AD371" s="70"/>
      <c r="AE371" s="71"/>
      <c r="AF371" s="74"/>
      <c r="AG371" s="74"/>
      <c r="AH371" s="74"/>
      <c r="AI371" s="74"/>
      <c r="AJ371" s="74"/>
      <c r="AK371" s="74"/>
      <c r="AL371" s="74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  <c r="AX371" s="74"/>
      <c r="AY371" s="74"/>
      <c r="AZ371" s="74"/>
      <c r="BA371" s="74"/>
      <c r="BB371" s="74"/>
      <c r="BC371" s="74"/>
      <c r="BD371" s="74"/>
      <c r="BE371" s="74"/>
      <c r="BF371" s="74"/>
      <c r="BG371" s="74"/>
    </row>
    <row r="372" ht="12.0" customHeight="1">
      <c r="A372" s="62"/>
      <c r="B372" s="62"/>
      <c r="C372" s="62"/>
      <c r="D372" s="102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5"/>
      <c r="Q372" s="65"/>
      <c r="R372" s="64"/>
      <c r="S372" s="66"/>
      <c r="T372" s="66"/>
      <c r="U372" s="66"/>
      <c r="V372" s="66"/>
      <c r="W372" s="65"/>
      <c r="X372" s="65"/>
      <c r="Y372" s="67"/>
      <c r="Z372" s="68"/>
      <c r="AA372" s="66"/>
      <c r="AB372" s="64"/>
      <c r="AC372" s="69"/>
      <c r="AD372" s="70"/>
      <c r="AE372" s="71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  <c r="AS372" s="74"/>
      <c r="AT372" s="74"/>
      <c r="AU372" s="74"/>
      <c r="AV372" s="74"/>
      <c r="AW372" s="74"/>
      <c r="AX372" s="74"/>
      <c r="AY372" s="74"/>
      <c r="AZ372" s="74"/>
      <c r="BA372" s="74"/>
      <c r="BB372" s="74"/>
      <c r="BC372" s="74"/>
      <c r="BD372" s="74"/>
      <c r="BE372" s="74"/>
      <c r="BF372" s="74"/>
      <c r="BG372" s="74"/>
    </row>
    <row r="373" ht="12.0" customHeight="1">
      <c r="A373" s="62"/>
      <c r="B373" s="62"/>
      <c r="C373" s="62"/>
      <c r="D373" s="102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5"/>
      <c r="Q373" s="65"/>
      <c r="R373" s="64"/>
      <c r="S373" s="66"/>
      <c r="T373" s="66"/>
      <c r="U373" s="66"/>
      <c r="V373" s="66"/>
      <c r="W373" s="65"/>
      <c r="X373" s="65"/>
      <c r="Y373" s="67"/>
      <c r="Z373" s="68"/>
      <c r="AA373" s="66"/>
      <c r="AB373" s="64"/>
      <c r="AC373" s="69"/>
      <c r="AD373" s="70"/>
      <c r="AE373" s="71"/>
      <c r="AF373" s="74"/>
      <c r="AG373" s="74"/>
      <c r="AH373" s="74"/>
      <c r="AI373" s="74"/>
      <c r="AJ373" s="74"/>
      <c r="AK373" s="74"/>
      <c r="AL373" s="74"/>
      <c r="AM373" s="74"/>
      <c r="AN373" s="74"/>
      <c r="AO373" s="74"/>
      <c r="AP373" s="74"/>
      <c r="AQ373" s="74"/>
      <c r="AR373" s="74"/>
      <c r="AS373" s="74"/>
      <c r="AT373" s="74"/>
      <c r="AU373" s="74"/>
      <c r="AV373" s="74"/>
      <c r="AW373" s="74"/>
      <c r="AX373" s="74"/>
      <c r="AY373" s="74"/>
      <c r="AZ373" s="74"/>
      <c r="BA373" s="74"/>
      <c r="BB373" s="74"/>
      <c r="BC373" s="74"/>
      <c r="BD373" s="74"/>
      <c r="BE373" s="74"/>
      <c r="BF373" s="74"/>
      <c r="BG373" s="74"/>
    </row>
    <row r="374" ht="12.0" customHeight="1">
      <c r="A374" s="62"/>
      <c r="B374" s="62"/>
      <c r="C374" s="62"/>
      <c r="D374" s="102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5"/>
      <c r="Q374" s="65"/>
      <c r="R374" s="64"/>
      <c r="S374" s="66"/>
      <c r="T374" s="66"/>
      <c r="U374" s="66"/>
      <c r="V374" s="66"/>
      <c r="W374" s="65"/>
      <c r="X374" s="65"/>
      <c r="Y374" s="67"/>
      <c r="Z374" s="68"/>
      <c r="AA374" s="66"/>
      <c r="AB374" s="64"/>
      <c r="AC374" s="69"/>
      <c r="AD374" s="70"/>
      <c r="AE374" s="71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  <c r="AS374" s="74"/>
      <c r="AT374" s="74"/>
      <c r="AU374" s="74"/>
      <c r="AV374" s="74"/>
      <c r="AW374" s="74"/>
      <c r="AX374" s="74"/>
      <c r="AY374" s="74"/>
      <c r="AZ374" s="74"/>
      <c r="BA374" s="74"/>
      <c r="BB374" s="74"/>
      <c r="BC374" s="74"/>
      <c r="BD374" s="74"/>
      <c r="BE374" s="74"/>
      <c r="BF374" s="74"/>
      <c r="BG374" s="74"/>
    </row>
    <row r="375" ht="12.0" customHeight="1">
      <c r="A375" s="62"/>
      <c r="B375" s="62"/>
      <c r="C375" s="62"/>
      <c r="D375" s="102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5"/>
      <c r="Q375" s="65"/>
      <c r="R375" s="64"/>
      <c r="S375" s="66"/>
      <c r="T375" s="66"/>
      <c r="U375" s="66"/>
      <c r="V375" s="66"/>
      <c r="W375" s="65"/>
      <c r="X375" s="65"/>
      <c r="Y375" s="67"/>
      <c r="Z375" s="68"/>
      <c r="AA375" s="66"/>
      <c r="AB375" s="64"/>
      <c r="AC375" s="69"/>
      <c r="AD375" s="70"/>
      <c r="AE375" s="71"/>
      <c r="AF375" s="74"/>
      <c r="AG375" s="74"/>
      <c r="AH375" s="74"/>
      <c r="AI375" s="74"/>
      <c r="AJ375" s="74"/>
      <c r="AK375" s="74"/>
      <c r="AL375" s="74"/>
      <c r="AM375" s="74"/>
      <c r="AN375" s="74"/>
      <c r="AO375" s="74"/>
      <c r="AP375" s="74"/>
      <c r="AQ375" s="74"/>
      <c r="AR375" s="74"/>
      <c r="AS375" s="74"/>
      <c r="AT375" s="74"/>
      <c r="AU375" s="74"/>
      <c r="AV375" s="74"/>
      <c r="AW375" s="74"/>
      <c r="AX375" s="74"/>
      <c r="AY375" s="74"/>
      <c r="AZ375" s="74"/>
      <c r="BA375" s="74"/>
      <c r="BB375" s="74"/>
      <c r="BC375" s="74"/>
      <c r="BD375" s="74"/>
      <c r="BE375" s="74"/>
      <c r="BF375" s="74"/>
      <c r="BG375" s="74"/>
    </row>
    <row r="376" ht="12.0" customHeight="1">
      <c r="A376" s="62"/>
      <c r="B376" s="62"/>
      <c r="C376" s="62"/>
      <c r="D376" s="102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5"/>
      <c r="Q376" s="65"/>
      <c r="R376" s="64"/>
      <c r="S376" s="66"/>
      <c r="T376" s="66"/>
      <c r="U376" s="66"/>
      <c r="V376" s="66"/>
      <c r="W376" s="65"/>
      <c r="X376" s="65"/>
      <c r="Y376" s="67"/>
      <c r="Z376" s="68"/>
      <c r="AA376" s="66"/>
      <c r="AB376" s="64"/>
      <c r="AC376" s="69"/>
      <c r="AD376" s="70"/>
      <c r="AE376" s="71"/>
      <c r="AF376" s="74"/>
      <c r="AG376" s="74"/>
      <c r="AH376" s="74"/>
      <c r="AI376" s="74"/>
      <c r="AJ376" s="74"/>
      <c r="AK376" s="74"/>
      <c r="AL376" s="74"/>
      <c r="AM376" s="74"/>
      <c r="AN376" s="74"/>
      <c r="AO376" s="74"/>
      <c r="AP376" s="74"/>
      <c r="AQ376" s="74"/>
      <c r="AR376" s="74"/>
      <c r="AS376" s="74"/>
      <c r="AT376" s="74"/>
      <c r="AU376" s="74"/>
      <c r="AV376" s="74"/>
      <c r="AW376" s="74"/>
      <c r="AX376" s="74"/>
      <c r="AY376" s="74"/>
      <c r="AZ376" s="74"/>
      <c r="BA376" s="74"/>
      <c r="BB376" s="74"/>
      <c r="BC376" s="74"/>
      <c r="BD376" s="74"/>
      <c r="BE376" s="74"/>
      <c r="BF376" s="74"/>
      <c r="BG376" s="74"/>
    </row>
    <row r="377" ht="12.0" customHeight="1">
      <c r="A377" s="62"/>
      <c r="B377" s="62"/>
      <c r="C377" s="62"/>
      <c r="D377" s="102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5"/>
      <c r="Q377" s="65"/>
      <c r="R377" s="64"/>
      <c r="S377" s="66"/>
      <c r="T377" s="66"/>
      <c r="U377" s="66"/>
      <c r="V377" s="66"/>
      <c r="W377" s="65"/>
      <c r="X377" s="65"/>
      <c r="Y377" s="67"/>
      <c r="Z377" s="68"/>
      <c r="AA377" s="66"/>
      <c r="AB377" s="64"/>
      <c r="AC377" s="69"/>
      <c r="AD377" s="70"/>
      <c r="AE377" s="71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  <c r="AS377" s="74"/>
      <c r="AT377" s="74"/>
      <c r="AU377" s="74"/>
      <c r="AV377" s="74"/>
      <c r="AW377" s="74"/>
      <c r="AX377" s="74"/>
      <c r="AY377" s="74"/>
      <c r="AZ377" s="74"/>
      <c r="BA377" s="74"/>
      <c r="BB377" s="74"/>
      <c r="BC377" s="74"/>
      <c r="BD377" s="74"/>
      <c r="BE377" s="74"/>
      <c r="BF377" s="74"/>
      <c r="BG377" s="74"/>
    </row>
    <row r="378" ht="12.0" customHeight="1">
      <c r="A378" s="62"/>
      <c r="B378" s="62"/>
      <c r="C378" s="62"/>
      <c r="D378" s="102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5"/>
      <c r="Q378" s="65"/>
      <c r="R378" s="64"/>
      <c r="S378" s="66"/>
      <c r="T378" s="66"/>
      <c r="U378" s="66"/>
      <c r="V378" s="66"/>
      <c r="W378" s="65"/>
      <c r="X378" s="65"/>
      <c r="Y378" s="67"/>
      <c r="Z378" s="68"/>
      <c r="AA378" s="66"/>
      <c r="AB378" s="64"/>
      <c r="AC378" s="69"/>
      <c r="AD378" s="70"/>
      <c r="AE378" s="71"/>
      <c r="AF378" s="74"/>
      <c r="AG378" s="74"/>
      <c r="AH378" s="74"/>
      <c r="AI378" s="74"/>
      <c r="AJ378" s="74"/>
      <c r="AK378" s="74"/>
      <c r="AL378" s="74"/>
      <c r="AM378" s="74"/>
      <c r="AN378" s="74"/>
      <c r="AO378" s="74"/>
      <c r="AP378" s="74"/>
      <c r="AQ378" s="74"/>
      <c r="AR378" s="74"/>
      <c r="AS378" s="74"/>
      <c r="AT378" s="74"/>
      <c r="AU378" s="74"/>
      <c r="AV378" s="74"/>
      <c r="AW378" s="74"/>
      <c r="AX378" s="74"/>
      <c r="AY378" s="74"/>
      <c r="AZ378" s="74"/>
      <c r="BA378" s="74"/>
      <c r="BB378" s="74"/>
      <c r="BC378" s="74"/>
      <c r="BD378" s="74"/>
      <c r="BE378" s="74"/>
      <c r="BF378" s="74"/>
      <c r="BG378" s="74"/>
    </row>
    <row r="379" ht="12.0" customHeight="1">
      <c r="A379" s="62"/>
      <c r="B379" s="62"/>
      <c r="C379" s="62"/>
      <c r="D379" s="102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5"/>
      <c r="Q379" s="65"/>
      <c r="R379" s="64"/>
      <c r="S379" s="66"/>
      <c r="T379" s="66"/>
      <c r="U379" s="66"/>
      <c r="V379" s="66"/>
      <c r="W379" s="65"/>
      <c r="X379" s="65"/>
      <c r="Y379" s="67"/>
      <c r="Z379" s="68"/>
      <c r="AA379" s="66"/>
      <c r="AB379" s="64"/>
      <c r="AC379" s="69"/>
      <c r="AD379" s="70"/>
      <c r="AE379" s="71"/>
      <c r="AF379" s="74"/>
      <c r="AG379" s="74"/>
      <c r="AH379" s="74"/>
      <c r="AI379" s="74"/>
      <c r="AJ379" s="74"/>
      <c r="AK379" s="74"/>
      <c r="AL379" s="74"/>
      <c r="AM379" s="74"/>
      <c r="AN379" s="74"/>
      <c r="AO379" s="74"/>
      <c r="AP379" s="74"/>
      <c r="AQ379" s="74"/>
      <c r="AR379" s="74"/>
      <c r="AS379" s="74"/>
      <c r="AT379" s="74"/>
      <c r="AU379" s="74"/>
      <c r="AV379" s="74"/>
      <c r="AW379" s="74"/>
      <c r="AX379" s="74"/>
      <c r="AY379" s="74"/>
      <c r="AZ379" s="74"/>
      <c r="BA379" s="74"/>
      <c r="BB379" s="74"/>
      <c r="BC379" s="74"/>
      <c r="BD379" s="74"/>
      <c r="BE379" s="74"/>
      <c r="BF379" s="74"/>
      <c r="BG379" s="74"/>
    </row>
    <row r="380" ht="12.0" customHeight="1">
      <c r="A380" s="62"/>
      <c r="B380" s="62"/>
      <c r="C380" s="62"/>
      <c r="D380" s="102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5"/>
      <c r="Q380" s="65"/>
      <c r="R380" s="64"/>
      <c r="S380" s="66"/>
      <c r="T380" s="66"/>
      <c r="U380" s="66"/>
      <c r="V380" s="66"/>
      <c r="W380" s="65"/>
      <c r="X380" s="65"/>
      <c r="Y380" s="67"/>
      <c r="Z380" s="68"/>
      <c r="AA380" s="66"/>
      <c r="AB380" s="64"/>
      <c r="AC380" s="69"/>
      <c r="AD380" s="70"/>
      <c r="AE380" s="71"/>
      <c r="AF380" s="74"/>
      <c r="AG380" s="74"/>
      <c r="AH380" s="74"/>
      <c r="AI380" s="74"/>
      <c r="AJ380" s="74"/>
      <c r="AK380" s="74"/>
      <c r="AL380" s="74"/>
      <c r="AM380" s="74"/>
      <c r="AN380" s="74"/>
      <c r="AO380" s="74"/>
      <c r="AP380" s="74"/>
      <c r="AQ380" s="74"/>
      <c r="AR380" s="74"/>
      <c r="AS380" s="74"/>
      <c r="AT380" s="74"/>
      <c r="AU380" s="74"/>
      <c r="AV380" s="74"/>
      <c r="AW380" s="74"/>
      <c r="AX380" s="74"/>
      <c r="AY380" s="74"/>
      <c r="AZ380" s="74"/>
      <c r="BA380" s="74"/>
      <c r="BB380" s="74"/>
      <c r="BC380" s="74"/>
      <c r="BD380" s="74"/>
      <c r="BE380" s="74"/>
      <c r="BF380" s="74"/>
      <c r="BG380" s="74"/>
    </row>
    <row r="381" ht="12.0" customHeight="1">
      <c r="A381" s="62"/>
      <c r="B381" s="62"/>
      <c r="C381" s="62"/>
      <c r="D381" s="102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5"/>
      <c r="Q381" s="65"/>
      <c r="R381" s="64"/>
      <c r="S381" s="66"/>
      <c r="T381" s="66"/>
      <c r="U381" s="66"/>
      <c r="V381" s="66"/>
      <c r="W381" s="65"/>
      <c r="X381" s="65"/>
      <c r="Y381" s="67"/>
      <c r="Z381" s="68"/>
      <c r="AA381" s="66"/>
      <c r="AB381" s="64"/>
      <c r="AC381" s="69"/>
      <c r="AD381" s="70"/>
      <c r="AE381" s="71"/>
      <c r="AF381" s="74"/>
      <c r="AG381" s="74"/>
      <c r="AH381" s="74"/>
      <c r="AI381" s="74"/>
      <c r="AJ381" s="74"/>
      <c r="AK381" s="74"/>
      <c r="AL381" s="74"/>
      <c r="AM381" s="74"/>
      <c r="AN381" s="74"/>
      <c r="AO381" s="74"/>
      <c r="AP381" s="74"/>
      <c r="AQ381" s="74"/>
      <c r="AR381" s="74"/>
      <c r="AS381" s="74"/>
      <c r="AT381" s="74"/>
      <c r="AU381" s="74"/>
      <c r="AV381" s="74"/>
      <c r="AW381" s="74"/>
      <c r="AX381" s="74"/>
      <c r="AY381" s="74"/>
      <c r="AZ381" s="74"/>
      <c r="BA381" s="74"/>
      <c r="BB381" s="74"/>
      <c r="BC381" s="74"/>
      <c r="BD381" s="74"/>
      <c r="BE381" s="74"/>
      <c r="BF381" s="74"/>
      <c r="BG381" s="74"/>
    </row>
    <row r="382" ht="12.0" customHeight="1">
      <c r="A382" s="62"/>
      <c r="B382" s="62"/>
      <c r="C382" s="62"/>
      <c r="D382" s="102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5"/>
      <c r="Q382" s="65"/>
      <c r="R382" s="64"/>
      <c r="S382" s="66"/>
      <c r="T382" s="66"/>
      <c r="U382" s="66"/>
      <c r="V382" s="66"/>
      <c r="W382" s="65"/>
      <c r="X382" s="65"/>
      <c r="Y382" s="67"/>
      <c r="Z382" s="68"/>
      <c r="AA382" s="66"/>
      <c r="AB382" s="64"/>
      <c r="AC382" s="69"/>
      <c r="AD382" s="70"/>
      <c r="AE382" s="71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/>
      <c r="AS382" s="74"/>
      <c r="AT382" s="74"/>
      <c r="AU382" s="74"/>
      <c r="AV382" s="74"/>
      <c r="AW382" s="74"/>
      <c r="AX382" s="74"/>
      <c r="AY382" s="74"/>
      <c r="AZ382" s="74"/>
      <c r="BA382" s="74"/>
      <c r="BB382" s="74"/>
      <c r="BC382" s="74"/>
      <c r="BD382" s="74"/>
      <c r="BE382" s="74"/>
      <c r="BF382" s="74"/>
      <c r="BG382" s="74"/>
    </row>
    <row r="383" ht="12.0" customHeight="1">
      <c r="A383" s="62"/>
      <c r="B383" s="62"/>
      <c r="C383" s="62"/>
      <c r="D383" s="102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5"/>
      <c r="Q383" s="65"/>
      <c r="R383" s="64"/>
      <c r="S383" s="66"/>
      <c r="T383" s="66"/>
      <c r="U383" s="66"/>
      <c r="V383" s="66"/>
      <c r="W383" s="65"/>
      <c r="X383" s="65"/>
      <c r="Y383" s="67"/>
      <c r="Z383" s="68"/>
      <c r="AA383" s="66"/>
      <c r="AB383" s="64"/>
      <c r="AC383" s="69"/>
      <c r="AD383" s="70"/>
      <c r="AE383" s="71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  <c r="AS383" s="74"/>
      <c r="AT383" s="74"/>
      <c r="AU383" s="74"/>
      <c r="AV383" s="74"/>
      <c r="AW383" s="74"/>
      <c r="AX383" s="74"/>
      <c r="AY383" s="74"/>
      <c r="AZ383" s="74"/>
      <c r="BA383" s="74"/>
      <c r="BB383" s="74"/>
      <c r="BC383" s="74"/>
      <c r="BD383" s="74"/>
      <c r="BE383" s="74"/>
      <c r="BF383" s="74"/>
      <c r="BG383" s="74"/>
    </row>
    <row r="384" ht="12.0" customHeight="1">
      <c r="A384" s="62"/>
      <c r="B384" s="62"/>
      <c r="C384" s="62"/>
      <c r="D384" s="102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5"/>
      <c r="Q384" s="65"/>
      <c r="R384" s="64"/>
      <c r="S384" s="66"/>
      <c r="T384" s="66"/>
      <c r="U384" s="66"/>
      <c r="V384" s="66"/>
      <c r="W384" s="65"/>
      <c r="X384" s="65"/>
      <c r="Y384" s="67"/>
      <c r="Z384" s="68"/>
      <c r="AA384" s="66"/>
      <c r="AB384" s="64"/>
      <c r="AC384" s="69"/>
      <c r="AD384" s="70"/>
      <c r="AE384" s="71"/>
      <c r="AF384" s="74"/>
      <c r="AG384" s="74"/>
      <c r="AH384" s="74"/>
      <c r="AI384" s="74"/>
      <c r="AJ384" s="74"/>
      <c r="AK384" s="74"/>
      <c r="AL384" s="74"/>
      <c r="AM384" s="74"/>
      <c r="AN384" s="74"/>
      <c r="AO384" s="74"/>
      <c r="AP384" s="74"/>
      <c r="AQ384" s="74"/>
      <c r="AR384" s="74"/>
      <c r="AS384" s="74"/>
      <c r="AT384" s="74"/>
      <c r="AU384" s="74"/>
      <c r="AV384" s="74"/>
      <c r="AW384" s="74"/>
      <c r="AX384" s="74"/>
      <c r="AY384" s="74"/>
      <c r="AZ384" s="74"/>
      <c r="BA384" s="74"/>
      <c r="BB384" s="74"/>
      <c r="BC384" s="74"/>
      <c r="BD384" s="74"/>
      <c r="BE384" s="74"/>
      <c r="BF384" s="74"/>
      <c r="BG384" s="74"/>
    </row>
    <row r="385" ht="12.0" customHeight="1">
      <c r="A385" s="62"/>
      <c r="B385" s="62"/>
      <c r="C385" s="62"/>
      <c r="D385" s="102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5"/>
      <c r="Q385" s="65"/>
      <c r="R385" s="64"/>
      <c r="S385" s="66"/>
      <c r="T385" s="66"/>
      <c r="U385" s="66"/>
      <c r="V385" s="66"/>
      <c r="W385" s="65"/>
      <c r="X385" s="65"/>
      <c r="Y385" s="67"/>
      <c r="Z385" s="68"/>
      <c r="AA385" s="66"/>
      <c r="AB385" s="64"/>
      <c r="AC385" s="69"/>
      <c r="AD385" s="70"/>
      <c r="AE385" s="71"/>
      <c r="AF385" s="74"/>
      <c r="AG385" s="74"/>
      <c r="AH385" s="74"/>
      <c r="AI385" s="74"/>
      <c r="AJ385" s="74"/>
      <c r="AK385" s="74"/>
      <c r="AL385" s="74"/>
      <c r="AM385" s="74"/>
      <c r="AN385" s="74"/>
      <c r="AO385" s="74"/>
      <c r="AP385" s="74"/>
      <c r="AQ385" s="74"/>
      <c r="AR385" s="74"/>
      <c r="AS385" s="74"/>
      <c r="AT385" s="74"/>
      <c r="AU385" s="74"/>
      <c r="AV385" s="74"/>
      <c r="AW385" s="74"/>
      <c r="AX385" s="74"/>
      <c r="AY385" s="74"/>
      <c r="AZ385" s="74"/>
      <c r="BA385" s="74"/>
      <c r="BB385" s="74"/>
      <c r="BC385" s="74"/>
      <c r="BD385" s="74"/>
      <c r="BE385" s="74"/>
      <c r="BF385" s="74"/>
      <c r="BG385" s="74"/>
    </row>
    <row r="386" ht="12.0" customHeight="1">
      <c r="A386" s="62"/>
      <c r="B386" s="62"/>
      <c r="C386" s="62"/>
      <c r="D386" s="102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5"/>
      <c r="Q386" s="65"/>
      <c r="R386" s="64"/>
      <c r="S386" s="66"/>
      <c r="T386" s="66"/>
      <c r="U386" s="66"/>
      <c r="V386" s="66"/>
      <c r="W386" s="65"/>
      <c r="X386" s="65"/>
      <c r="Y386" s="67"/>
      <c r="Z386" s="68"/>
      <c r="AA386" s="66"/>
      <c r="AB386" s="64"/>
      <c r="AC386" s="69"/>
      <c r="AD386" s="70"/>
      <c r="AE386" s="71"/>
      <c r="AF386" s="74"/>
      <c r="AG386" s="74"/>
      <c r="AH386" s="74"/>
      <c r="AI386" s="74"/>
      <c r="AJ386" s="74"/>
      <c r="AK386" s="74"/>
      <c r="AL386" s="74"/>
      <c r="AM386" s="74"/>
      <c r="AN386" s="74"/>
      <c r="AO386" s="74"/>
      <c r="AP386" s="74"/>
      <c r="AQ386" s="74"/>
      <c r="AR386" s="74"/>
      <c r="AS386" s="74"/>
      <c r="AT386" s="74"/>
      <c r="AU386" s="74"/>
      <c r="AV386" s="74"/>
      <c r="AW386" s="74"/>
      <c r="AX386" s="74"/>
      <c r="AY386" s="74"/>
      <c r="AZ386" s="74"/>
      <c r="BA386" s="74"/>
      <c r="BB386" s="74"/>
      <c r="BC386" s="74"/>
      <c r="BD386" s="74"/>
      <c r="BE386" s="74"/>
      <c r="BF386" s="74"/>
      <c r="BG386" s="74"/>
    </row>
    <row r="387" ht="12.0" customHeight="1">
      <c r="A387" s="62"/>
      <c r="B387" s="62"/>
      <c r="C387" s="62"/>
      <c r="D387" s="102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5"/>
      <c r="Q387" s="65"/>
      <c r="R387" s="64"/>
      <c r="S387" s="66"/>
      <c r="T387" s="66"/>
      <c r="U387" s="66"/>
      <c r="V387" s="66"/>
      <c r="W387" s="65"/>
      <c r="X387" s="65"/>
      <c r="Y387" s="67"/>
      <c r="Z387" s="68"/>
      <c r="AA387" s="66"/>
      <c r="AB387" s="64"/>
      <c r="AC387" s="69"/>
      <c r="AD387" s="70"/>
      <c r="AE387" s="71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  <c r="AS387" s="74"/>
      <c r="AT387" s="74"/>
      <c r="AU387" s="74"/>
      <c r="AV387" s="74"/>
      <c r="AW387" s="74"/>
      <c r="AX387" s="74"/>
      <c r="AY387" s="74"/>
      <c r="AZ387" s="74"/>
      <c r="BA387" s="74"/>
      <c r="BB387" s="74"/>
      <c r="BC387" s="74"/>
      <c r="BD387" s="74"/>
      <c r="BE387" s="74"/>
      <c r="BF387" s="74"/>
      <c r="BG387" s="74"/>
    </row>
    <row r="388" ht="12.0" customHeight="1">
      <c r="A388" s="62"/>
      <c r="B388" s="62"/>
      <c r="C388" s="62"/>
      <c r="D388" s="102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5"/>
      <c r="Q388" s="65"/>
      <c r="R388" s="64"/>
      <c r="S388" s="66"/>
      <c r="T388" s="66"/>
      <c r="U388" s="66"/>
      <c r="V388" s="66"/>
      <c r="W388" s="65"/>
      <c r="X388" s="65"/>
      <c r="Y388" s="67"/>
      <c r="Z388" s="68"/>
      <c r="AA388" s="66"/>
      <c r="AB388" s="64"/>
      <c r="AC388" s="69"/>
      <c r="AD388" s="70"/>
      <c r="AE388" s="71"/>
      <c r="AF388" s="74"/>
      <c r="AG388" s="74"/>
      <c r="AH388" s="74"/>
      <c r="AI388" s="74"/>
      <c r="AJ388" s="74"/>
      <c r="AK388" s="74"/>
      <c r="AL388" s="74"/>
      <c r="AM388" s="74"/>
      <c r="AN388" s="74"/>
      <c r="AO388" s="74"/>
      <c r="AP388" s="74"/>
      <c r="AQ388" s="74"/>
      <c r="AR388" s="74"/>
      <c r="AS388" s="74"/>
      <c r="AT388" s="74"/>
      <c r="AU388" s="74"/>
      <c r="AV388" s="74"/>
      <c r="AW388" s="74"/>
      <c r="AX388" s="74"/>
      <c r="AY388" s="74"/>
      <c r="AZ388" s="74"/>
      <c r="BA388" s="74"/>
      <c r="BB388" s="74"/>
      <c r="BC388" s="74"/>
      <c r="BD388" s="74"/>
      <c r="BE388" s="74"/>
      <c r="BF388" s="74"/>
      <c r="BG388" s="74"/>
    </row>
    <row r="389" ht="12.0" customHeight="1">
      <c r="A389" s="62"/>
      <c r="B389" s="62"/>
      <c r="C389" s="62"/>
      <c r="D389" s="102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5"/>
      <c r="Q389" s="65"/>
      <c r="R389" s="64"/>
      <c r="S389" s="66"/>
      <c r="T389" s="66"/>
      <c r="U389" s="66"/>
      <c r="V389" s="66"/>
      <c r="W389" s="65"/>
      <c r="X389" s="65"/>
      <c r="Y389" s="67"/>
      <c r="Z389" s="68"/>
      <c r="AA389" s="66"/>
      <c r="AB389" s="64"/>
      <c r="AC389" s="69"/>
      <c r="AD389" s="70"/>
      <c r="AE389" s="71"/>
      <c r="AF389" s="74"/>
      <c r="AG389" s="74"/>
      <c r="AH389" s="74"/>
      <c r="AI389" s="74"/>
      <c r="AJ389" s="74"/>
      <c r="AK389" s="74"/>
      <c r="AL389" s="74"/>
      <c r="AM389" s="74"/>
      <c r="AN389" s="74"/>
      <c r="AO389" s="74"/>
      <c r="AP389" s="74"/>
      <c r="AQ389" s="74"/>
      <c r="AR389" s="74"/>
      <c r="AS389" s="74"/>
      <c r="AT389" s="74"/>
      <c r="AU389" s="74"/>
      <c r="AV389" s="74"/>
      <c r="AW389" s="74"/>
      <c r="AX389" s="74"/>
      <c r="AY389" s="74"/>
      <c r="AZ389" s="74"/>
      <c r="BA389" s="74"/>
      <c r="BB389" s="74"/>
      <c r="BC389" s="74"/>
      <c r="BD389" s="74"/>
      <c r="BE389" s="74"/>
      <c r="BF389" s="74"/>
      <c r="BG389" s="74"/>
    </row>
    <row r="390" ht="12.0" customHeight="1">
      <c r="A390" s="62"/>
      <c r="B390" s="62"/>
      <c r="C390" s="62"/>
      <c r="D390" s="102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5"/>
      <c r="Q390" s="65"/>
      <c r="R390" s="64"/>
      <c r="S390" s="66"/>
      <c r="T390" s="66"/>
      <c r="U390" s="66"/>
      <c r="V390" s="66"/>
      <c r="W390" s="65"/>
      <c r="X390" s="65"/>
      <c r="Y390" s="67"/>
      <c r="Z390" s="68"/>
      <c r="AA390" s="66"/>
      <c r="AB390" s="64"/>
      <c r="AC390" s="69"/>
      <c r="AD390" s="70"/>
      <c r="AE390" s="71"/>
      <c r="AF390" s="74"/>
      <c r="AG390" s="74"/>
      <c r="AH390" s="74"/>
      <c r="AI390" s="74"/>
      <c r="AJ390" s="74"/>
      <c r="AK390" s="74"/>
      <c r="AL390" s="74"/>
      <c r="AM390" s="74"/>
      <c r="AN390" s="74"/>
      <c r="AO390" s="74"/>
      <c r="AP390" s="74"/>
      <c r="AQ390" s="74"/>
      <c r="AR390" s="74"/>
      <c r="AS390" s="74"/>
      <c r="AT390" s="74"/>
      <c r="AU390" s="74"/>
      <c r="AV390" s="74"/>
      <c r="AW390" s="74"/>
      <c r="AX390" s="74"/>
      <c r="AY390" s="74"/>
      <c r="AZ390" s="74"/>
      <c r="BA390" s="74"/>
      <c r="BB390" s="74"/>
      <c r="BC390" s="74"/>
      <c r="BD390" s="74"/>
      <c r="BE390" s="74"/>
      <c r="BF390" s="74"/>
      <c r="BG390" s="74"/>
    </row>
    <row r="391" ht="12.0" customHeight="1">
      <c r="A391" s="62"/>
      <c r="B391" s="62"/>
      <c r="C391" s="62"/>
      <c r="D391" s="102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5"/>
      <c r="Q391" s="65"/>
      <c r="R391" s="64"/>
      <c r="S391" s="66"/>
      <c r="T391" s="66"/>
      <c r="U391" s="66"/>
      <c r="V391" s="66"/>
      <c r="W391" s="65"/>
      <c r="X391" s="65"/>
      <c r="Y391" s="67"/>
      <c r="Z391" s="68"/>
      <c r="AA391" s="66"/>
      <c r="AB391" s="64"/>
      <c r="AC391" s="69"/>
      <c r="AD391" s="70"/>
      <c r="AE391" s="71"/>
      <c r="AF391" s="74"/>
      <c r="AG391" s="74"/>
      <c r="AH391" s="74"/>
      <c r="AI391" s="74"/>
      <c r="AJ391" s="74"/>
      <c r="AK391" s="74"/>
      <c r="AL391" s="74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  <c r="AX391" s="74"/>
      <c r="AY391" s="74"/>
      <c r="AZ391" s="74"/>
      <c r="BA391" s="74"/>
      <c r="BB391" s="74"/>
      <c r="BC391" s="74"/>
      <c r="BD391" s="74"/>
      <c r="BE391" s="74"/>
      <c r="BF391" s="74"/>
      <c r="BG391" s="74"/>
    </row>
    <row r="392" ht="12.0" customHeight="1">
      <c r="A392" s="62"/>
      <c r="B392" s="62"/>
      <c r="C392" s="62"/>
      <c r="D392" s="102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5"/>
      <c r="Q392" s="65"/>
      <c r="R392" s="64"/>
      <c r="S392" s="66"/>
      <c r="T392" s="66"/>
      <c r="U392" s="66"/>
      <c r="V392" s="66"/>
      <c r="W392" s="65"/>
      <c r="X392" s="65"/>
      <c r="Y392" s="67"/>
      <c r="Z392" s="68"/>
      <c r="AA392" s="66"/>
      <c r="AB392" s="64"/>
      <c r="AC392" s="69"/>
      <c r="AD392" s="70"/>
      <c r="AE392" s="71"/>
      <c r="AF392" s="74"/>
      <c r="AG392" s="74"/>
      <c r="AH392" s="74"/>
      <c r="AI392" s="74"/>
      <c r="AJ392" s="74"/>
      <c r="AK392" s="74"/>
      <c r="AL392" s="74"/>
      <c r="AM392" s="74"/>
      <c r="AN392" s="74"/>
      <c r="AO392" s="74"/>
      <c r="AP392" s="74"/>
      <c r="AQ392" s="74"/>
      <c r="AR392" s="74"/>
      <c r="AS392" s="74"/>
      <c r="AT392" s="74"/>
      <c r="AU392" s="74"/>
      <c r="AV392" s="74"/>
      <c r="AW392" s="74"/>
      <c r="AX392" s="74"/>
      <c r="AY392" s="74"/>
      <c r="AZ392" s="74"/>
      <c r="BA392" s="74"/>
      <c r="BB392" s="74"/>
      <c r="BC392" s="74"/>
      <c r="BD392" s="74"/>
      <c r="BE392" s="74"/>
      <c r="BF392" s="74"/>
      <c r="BG392" s="74"/>
    </row>
    <row r="393" ht="12.0" customHeight="1">
      <c r="A393" s="62"/>
      <c r="B393" s="62"/>
      <c r="C393" s="62"/>
      <c r="D393" s="102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5"/>
      <c r="Q393" s="65"/>
      <c r="R393" s="64"/>
      <c r="S393" s="66"/>
      <c r="T393" s="66"/>
      <c r="U393" s="66"/>
      <c r="V393" s="66"/>
      <c r="W393" s="65"/>
      <c r="X393" s="65"/>
      <c r="Y393" s="67"/>
      <c r="Z393" s="68"/>
      <c r="AA393" s="66"/>
      <c r="AB393" s="64"/>
      <c r="AC393" s="69"/>
      <c r="AD393" s="70"/>
      <c r="AE393" s="71"/>
      <c r="AF393" s="74"/>
      <c r="AG393" s="74"/>
      <c r="AH393" s="74"/>
      <c r="AI393" s="74"/>
      <c r="AJ393" s="74"/>
      <c r="AK393" s="74"/>
      <c r="AL393" s="74"/>
      <c r="AM393" s="74"/>
      <c r="AN393" s="74"/>
      <c r="AO393" s="74"/>
      <c r="AP393" s="74"/>
      <c r="AQ393" s="74"/>
      <c r="AR393" s="74"/>
      <c r="AS393" s="74"/>
      <c r="AT393" s="74"/>
      <c r="AU393" s="74"/>
      <c r="AV393" s="74"/>
      <c r="AW393" s="74"/>
      <c r="AX393" s="74"/>
      <c r="AY393" s="74"/>
      <c r="AZ393" s="74"/>
      <c r="BA393" s="74"/>
      <c r="BB393" s="74"/>
      <c r="BC393" s="74"/>
      <c r="BD393" s="74"/>
      <c r="BE393" s="74"/>
      <c r="BF393" s="74"/>
      <c r="BG393" s="74"/>
    </row>
    <row r="394" ht="12.0" customHeight="1">
      <c r="A394" s="62"/>
      <c r="B394" s="62"/>
      <c r="C394" s="62"/>
      <c r="D394" s="102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5"/>
      <c r="Q394" s="65"/>
      <c r="R394" s="64"/>
      <c r="S394" s="66"/>
      <c r="T394" s="66"/>
      <c r="U394" s="66"/>
      <c r="V394" s="66"/>
      <c r="W394" s="65"/>
      <c r="X394" s="65"/>
      <c r="Y394" s="67"/>
      <c r="Z394" s="68"/>
      <c r="AA394" s="66"/>
      <c r="AB394" s="64"/>
      <c r="AC394" s="69"/>
      <c r="AD394" s="70"/>
      <c r="AE394" s="71"/>
      <c r="AF394" s="74"/>
      <c r="AG394" s="74"/>
      <c r="AH394" s="74"/>
      <c r="AI394" s="74"/>
      <c r="AJ394" s="74"/>
      <c r="AK394" s="74"/>
      <c r="AL394" s="74"/>
      <c r="AM394" s="74"/>
      <c r="AN394" s="74"/>
      <c r="AO394" s="74"/>
      <c r="AP394" s="74"/>
      <c r="AQ394" s="74"/>
      <c r="AR394" s="74"/>
      <c r="AS394" s="74"/>
      <c r="AT394" s="74"/>
      <c r="AU394" s="74"/>
      <c r="AV394" s="74"/>
      <c r="AW394" s="74"/>
      <c r="AX394" s="74"/>
      <c r="AY394" s="74"/>
      <c r="AZ394" s="74"/>
      <c r="BA394" s="74"/>
      <c r="BB394" s="74"/>
      <c r="BC394" s="74"/>
      <c r="BD394" s="74"/>
      <c r="BE394" s="74"/>
      <c r="BF394" s="74"/>
      <c r="BG394" s="74"/>
    </row>
    <row r="395" ht="12.0" customHeight="1">
      <c r="A395" s="62"/>
      <c r="B395" s="62"/>
      <c r="C395" s="62"/>
      <c r="D395" s="102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5"/>
      <c r="Q395" s="65"/>
      <c r="R395" s="64"/>
      <c r="S395" s="66"/>
      <c r="T395" s="66"/>
      <c r="U395" s="66"/>
      <c r="V395" s="66"/>
      <c r="W395" s="65"/>
      <c r="X395" s="65"/>
      <c r="Y395" s="67"/>
      <c r="Z395" s="68"/>
      <c r="AA395" s="66"/>
      <c r="AB395" s="64"/>
      <c r="AC395" s="69"/>
      <c r="AD395" s="70"/>
      <c r="AE395" s="71"/>
      <c r="AF395" s="74"/>
      <c r="AG395" s="74"/>
      <c r="AH395" s="74"/>
      <c r="AI395" s="74"/>
      <c r="AJ395" s="74"/>
      <c r="AK395" s="74"/>
      <c r="AL395" s="74"/>
      <c r="AM395" s="74"/>
      <c r="AN395" s="74"/>
      <c r="AO395" s="74"/>
      <c r="AP395" s="74"/>
      <c r="AQ395" s="74"/>
      <c r="AR395" s="74"/>
      <c r="AS395" s="74"/>
      <c r="AT395" s="74"/>
      <c r="AU395" s="74"/>
      <c r="AV395" s="74"/>
      <c r="AW395" s="74"/>
      <c r="AX395" s="74"/>
      <c r="AY395" s="74"/>
      <c r="AZ395" s="74"/>
      <c r="BA395" s="74"/>
      <c r="BB395" s="74"/>
      <c r="BC395" s="74"/>
      <c r="BD395" s="74"/>
      <c r="BE395" s="74"/>
      <c r="BF395" s="74"/>
      <c r="BG395" s="74"/>
    </row>
    <row r="396" ht="12.0" customHeight="1">
      <c r="A396" s="62"/>
      <c r="B396" s="62"/>
      <c r="C396" s="62"/>
      <c r="D396" s="102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5"/>
      <c r="Q396" s="65"/>
      <c r="R396" s="64"/>
      <c r="S396" s="66"/>
      <c r="T396" s="66"/>
      <c r="U396" s="66"/>
      <c r="V396" s="66"/>
      <c r="W396" s="65"/>
      <c r="X396" s="65"/>
      <c r="Y396" s="67"/>
      <c r="Z396" s="68"/>
      <c r="AA396" s="66"/>
      <c r="AB396" s="64"/>
      <c r="AC396" s="69"/>
      <c r="AD396" s="70"/>
      <c r="AE396" s="71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  <c r="AS396" s="74"/>
      <c r="AT396" s="74"/>
      <c r="AU396" s="74"/>
      <c r="AV396" s="74"/>
      <c r="AW396" s="74"/>
      <c r="AX396" s="74"/>
      <c r="AY396" s="74"/>
      <c r="AZ396" s="74"/>
      <c r="BA396" s="74"/>
      <c r="BB396" s="74"/>
      <c r="BC396" s="74"/>
      <c r="BD396" s="74"/>
      <c r="BE396" s="74"/>
      <c r="BF396" s="74"/>
      <c r="BG396" s="74"/>
    </row>
    <row r="397" ht="12.0" customHeight="1">
      <c r="A397" s="62"/>
      <c r="B397" s="62"/>
      <c r="C397" s="62"/>
      <c r="D397" s="102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5"/>
      <c r="Q397" s="65"/>
      <c r="R397" s="64"/>
      <c r="S397" s="66"/>
      <c r="T397" s="66"/>
      <c r="U397" s="66"/>
      <c r="V397" s="66"/>
      <c r="W397" s="65"/>
      <c r="X397" s="65"/>
      <c r="Y397" s="67"/>
      <c r="Z397" s="68"/>
      <c r="AA397" s="66"/>
      <c r="AB397" s="64"/>
      <c r="AC397" s="69"/>
      <c r="AD397" s="70"/>
      <c r="AE397" s="71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/>
      <c r="AS397" s="74"/>
      <c r="AT397" s="74"/>
      <c r="AU397" s="74"/>
      <c r="AV397" s="74"/>
      <c r="AW397" s="74"/>
      <c r="AX397" s="74"/>
      <c r="AY397" s="74"/>
      <c r="AZ397" s="74"/>
      <c r="BA397" s="74"/>
      <c r="BB397" s="74"/>
      <c r="BC397" s="74"/>
      <c r="BD397" s="74"/>
      <c r="BE397" s="74"/>
      <c r="BF397" s="74"/>
      <c r="BG397" s="74"/>
    </row>
    <row r="398" ht="12.0" customHeight="1">
      <c r="A398" s="62"/>
      <c r="B398" s="62"/>
      <c r="C398" s="62"/>
      <c r="D398" s="102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5"/>
      <c r="Q398" s="65"/>
      <c r="R398" s="64"/>
      <c r="S398" s="66"/>
      <c r="T398" s="66"/>
      <c r="U398" s="66"/>
      <c r="V398" s="66"/>
      <c r="W398" s="65"/>
      <c r="X398" s="65"/>
      <c r="Y398" s="67"/>
      <c r="Z398" s="68"/>
      <c r="AA398" s="66"/>
      <c r="AB398" s="64"/>
      <c r="AC398" s="69"/>
      <c r="AD398" s="70"/>
      <c r="AE398" s="71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  <c r="AS398" s="74"/>
      <c r="AT398" s="74"/>
      <c r="AU398" s="74"/>
      <c r="AV398" s="74"/>
      <c r="AW398" s="74"/>
      <c r="AX398" s="74"/>
      <c r="AY398" s="74"/>
      <c r="AZ398" s="74"/>
      <c r="BA398" s="74"/>
      <c r="BB398" s="74"/>
      <c r="BC398" s="74"/>
      <c r="BD398" s="74"/>
      <c r="BE398" s="74"/>
      <c r="BF398" s="74"/>
      <c r="BG398" s="74"/>
    </row>
    <row r="399" ht="12.0" customHeight="1">
      <c r="A399" s="62"/>
      <c r="B399" s="62"/>
      <c r="C399" s="62"/>
      <c r="D399" s="102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5"/>
      <c r="Q399" s="65"/>
      <c r="R399" s="64"/>
      <c r="S399" s="66"/>
      <c r="T399" s="66"/>
      <c r="U399" s="66"/>
      <c r="V399" s="66"/>
      <c r="W399" s="65"/>
      <c r="X399" s="65"/>
      <c r="Y399" s="67"/>
      <c r="Z399" s="68"/>
      <c r="AA399" s="66"/>
      <c r="AB399" s="64"/>
      <c r="AC399" s="69"/>
      <c r="AD399" s="70"/>
      <c r="AE399" s="71"/>
      <c r="AF399" s="74"/>
      <c r="AG399" s="74"/>
      <c r="AH399" s="74"/>
      <c r="AI399" s="74"/>
      <c r="AJ399" s="74"/>
      <c r="AK399" s="74"/>
      <c r="AL399" s="74"/>
      <c r="AM399" s="74"/>
      <c r="AN399" s="74"/>
      <c r="AO399" s="74"/>
      <c r="AP399" s="74"/>
      <c r="AQ399" s="74"/>
      <c r="AR399" s="74"/>
      <c r="AS399" s="74"/>
      <c r="AT399" s="74"/>
      <c r="AU399" s="74"/>
      <c r="AV399" s="74"/>
      <c r="AW399" s="74"/>
      <c r="AX399" s="74"/>
      <c r="AY399" s="74"/>
      <c r="AZ399" s="74"/>
      <c r="BA399" s="74"/>
      <c r="BB399" s="74"/>
      <c r="BC399" s="74"/>
      <c r="BD399" s="74"/>
      <c r="BE399" s="74"/>
      <c r="BF399" s="74"/>
      <c r="BG399" s="74"/>
    </row>
    <row r="400" ht="12.0" customHeight="1">
      <c r="A400" s="62"/>
      <c r="B400" s="62"/>
      <c r="C400" s="62"/>
      <c r="D400" s="102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5"/>
      <c r="Q400" s="65"/>
      <c r="R400" s="64"/>
      <c r="S400" s="66"/>
      <c r="T400" s="66"/>
      <c r="U400" s="66"/>
      <c r="V400" s="66"/>
      <c r="W400" s="65"/>
      <c r="X400" s="65"/>
      <c r="Y400" s="67"/>
      <c r="Z400" s="68"/>
      <c r="AA400" s="66"/>
      <c r="AB400" s="64"/>
      <c r="AC400" s="69"/>
      <c r="AD400" s="70"/>
      <c r="AE400" s="71"/>
      <c r="AF400" s="74"/>
      <c r="AG400" s="74"/>
      <c r="AH400" s="74"/>
      <c r="AI400" s="74"/>
      <c r="AJ400" s="74"/>
      <c r="AK400" s="74"/>
      <c r="AL400" s="74"/>
      <c r="AM400" s="74"/>
      <c r="AN400" s="74"/>
      <c r="AO400" s="74"/>
      <c r="AP400" s="74"/>
      <c r="AQ400" s="74"/>
      <c r="AR400" s="74"/>
      <c r="AS400" s="74"/>
      <c r="AT400" s="74"/>
      <c r="AU400" s="74"/>
      <c r="AV400" s="74"/>
      <c r="AW400" s="74"/>
      <c r="AX400" s="74"/>
      <c r="AY400" s="74"/>
      <c r="AZ400" s="74"/>
      <c r="BA400" s="74"/>
      <c r="BB400" s="74"/>
      <c r="BC400" s="74"/>
      <c r="BD400" s="74"/>
      <c r="BE400" s="74"/>
      <c r="BF400" s="74"/>
      <c r="BG400" s="74"/>
    </row>
    <row r="401" ht="12.0" customHeight="1">
      <c r="A401" s="62"/>
      <c r="B401" s="62"/>
      <c r="C401" s="62"/>
      <c r="D401" s="102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5"/>
      <c r="Q401" s="65"/>
      <c r="R401" s="64"/>
      <c r="S401" s="66"/>
      <c r="T401" s="66"/>
      <c r="U401" s="66"/>
      <c r="V401" s="66"/>
      <c r="W401" s="65"/>
      <c r="X401" s="65"/>
      <c r="Y401" s="67"/>
      <c r="Z401" s="68"/>
      <c r="AA401" s="66"/>
      <c r="AB401" s="64"/>
      <c r="AC401" s="69"/>
      <c r="AD401" s="70"/>
      <c r="AE401" s="71"/>
      <c r="AF401" s="74"/>
      <c r="AG401" s="74"/>
      <c r="AH401" s="74"/>
      <c r="AI401" s="74"/>
      <c r="AJ401" s="74"/>
      <c r="AK401" s="74"/>
      <c r="AL401" s="74"/>
      <c r="AM401" s="74"/>
      <c r="AN401" s="74"/>
      <c r="AO401" s="74"/>
      <c r="AP401" s="74"/>
      <c r="AQ401" s="74"/>
      <c r="AR401" s="74"/>
      <c r="AS401" s="74"/>
      <c r="AT401" s="74"/>
      <c r="AU401" s="74"/>
      <c r="AV401" s="74"/>
      <c r="AW401" s="74"/>
      <c r="AX401" s="74"/>
      <c r="AY401" s="74"/>
      <c r="AZ401" s="74"/>
      <c r="BA401" s="74"/>
      <c r="BB401" s="74"/>
      <c r="BC401" s="74"/>
      <c r="BD401" s="74"/>
      <c r="BE401" s="74"/>
      <c r="BF401" s="74"/>
      <c r="BG401" s="74"/>
    </row>
    <row r="402" ht="12.0" customHeight="1">
      <c r="A402" s="62"/>
      <c r="B402" s="62"/>
      <c r="C402" s="62"/>
      <c r="D402" s="102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5"/>
      <c r="Q402" s="65"/>
      <c r="R402" s="64"/>
      <c r="S402" s="66"/>
      <c r="T402" s="66"/>
      <c r="U402" s="66"/>
      <c r="V402" s="66"/>
      <c r="W402" s="65"/>
      <c r="X402" s="65"/>
      <c r="Y402" s="67"/>
      <c r="Z402" s="68"/>
      <c r="AA402" s="66"/>
      <c r="AB402" s="64"/>
      <c r="AC402" s="69"/>
      <c r="AD402" s="70"/>
      <c r="AE402" s="71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  <c r="AS402" s="74"/>
      <c r="AT402" s="74"/>
      <c r="AU402" s="74"/>
      <c r="AV402" s="74"/>
      <c r="AW402" s="74"/>
      <c r="AX402" s="74"/>
      <c r="AY402" s="74"/>
      <c r="AZ402" s="74"/>
      <c r="BA402" s="74"/>
      <c r="BB402" s="74"/>
      <c r="BC402" s="74"/>
      <c r="BD402" s="74"/>
      <c r="BE402" s="74"/>
      <c r="BF402" s="74"/>
      <c r="BG402" s="74"/>
    </row>
    <row r="403" ht="12.0" customHeight="1">
      <c r="A403" s="62"/>
      <c r="B403" s="62"/>
      <c r="C403" s="62"/>
      <c r="D403" s="102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5"/>
      <c r="Q403" s="65"/>
      <c r="R403" s="64"/>
      <c r="S403" s="66"/>
      <c r="T403" s="66"/>
      <c r="U403" s="66"/>
      <c r="V403" s="66"/>
      <c r="W403" s="65"/>
      <c r="X403" s="65"/>
      <c r="Y403" s="67"/>
      <c r="Z403" s="68"/>
      <c r="AA403" s="66"/>
      <c r="AB403" s="64"/>
      <c r="AC403" s="69"/>
      <c r="AD403" s="70"/>
      <c r="AE403" s="71"/>
      <c r="AF403" s="74"/>
      <c r="AG403" s="74"/>
      <c r="AH403" s="74"/>
      <c r="AI403" s="74"/>
      <c r="AJ403" s="74"/>
      <c r="AK403" s="74"/>
      <c r="AL403" s="74"/>
      <c r="AM403" s="74"/>
      <c r="AN403" s="74"/>
      <c r="AO403" s="74"/>
      <c r="AP403" s="74"/>
      <c r="AQ403" s="74"/>
      <c r="AR403" s="74"/>
      <c r="AS403" s="74"/>
      <c r="AT403" s="74"/>
      <c r="AU403" s="74"/>
      <c r="AV403" s="74"/>
      <c r="AW403" s="74"/>
      <c r="AX403" s="74"/>
      <c r="AY403" s="74"/>
      <c r="AZ403" s="74"/>
      <c r="BA403" s="74"/>
      <c r="BB403" s="74"/>
      <c r="BC403" s="74"/>
      <c r="BD403" s="74"/>
      <c r="BE403" s="74"/>
      <c r="BF403" s="74"/>
      <c r="BG403" s="74"/>
    </row>
    <row r="404" ht="12.0" customHeight="1">
      <c r="A404" s="62"/>
      <c r="B404" s="62"/>
      <c r="C404" s="62"/>
      <c r="D404" s="102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5"/>
      <c r="Q404" s="65"/>
      <c r="R404" s="64"/>
      <c r="S404" s="66"/>
      <c r="T404" s="66"/>
      <c r="U404" s="66"/>
      <c r="V404" s="66"/>
      <c r="W404" s="65"/>
      <c r="X404" s="65"/>
      <c r="Y404" s="67"/>
      <c r="Z404" s="68"/>
      <c r="AA404" s="66"/>
      <c r="AB404" s="64"/>
      <c r="AC404" s="69"/>
      <c r="AD404" s="70"/>
      <c r="AE404" s="71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  <c r="AS404" s="74"/>
      <c r="AT404" s="74"/>
      <c r="AU404" s="74"/>
      <c r="AV404" s="74"/>
      <c r="AW404" s="74"/>
      <c r="AX404" s="74"/>
      <c r="AY404" s="74"/>
      <c r="AZ404" s="74"/>
      <c r="BA404" s="74"/>
      <c r="BB404" s="74"/>
      <c r="BC404" s="74"/>
      <c r="BD404" s="74"/>
      <c r="BE404" s="74"/>
      <c r="BF404" s="74"/>
      <c r="BG404" s="74"/>
    </row>
    <row r="405" ht="12.0" customHeight="1">
      <c r="A405" s="62"/>
      <c r="B405" s="62"/>
      <c r="C405" s="62"/>
      <c r="D405" s="102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5"/>
      <c r="Q405" s="65"/>
      <c r="R405" s="64"/>
      <c r="S405" s="66"/>
      <c r="T405" s="66"/>
      <c r="U405" s="66"/>
      <c r="V405" s="66"/>
      <c r="W405" s="65"/>
      <c r="X405" s="65"/>
      <c r="Y405" s="67"/>
      <c r="Z405" s="68"/>
      <c r="AA405" s="66"/>
      <c r="AB405" s="64"/>
      <c r="AC405" s="69"/>
      <c r="AD405" s="70"/>
      <c r="AE405" s="71"/>
      <c r="AF405" s="74"/>
      <c r="AG405" s="74"/>
      <c r="AH405" s="74"/>
      <c r="AI405" s="74"/>
      <c r="AJ405" s="74"/>
      <c r="AK405" s="74"/>
      <c r="AL405" s="74"/>
      <c r="AM405" s="74"/>
      <c r="AN405" s="74"/>
      <c r="AO405" s="74"/>
      <c r="AP405" s="74"/>
      <c r="AQ405" s="74"/>
      <c r="AR405" s="74"/>
      <c r="AS405" s="74"/>
      <c r="AT405" s="74"/>
      <c r="AU405" s="74"/>
      <c r="AV405" s="74"/>
      <c r="AW405" s="74"/>
      <c r="AX405" s="74"/>
      <c r="AY405" s="74"/>
      <c r="AZ405" s="74"/>
      <c r="BA405" s="74"/>
      <c r="BB405" s="74"/>
      <c r="BC405" s="74"/>
      <c r="BD405" s="74"/>
      <c r="BE405" s="74"/>
      <c r="BF405" s="74"/>
      <c r="BG405" s="74"/>
    </row>
    <row r="406" ht="12.0" customHeight="1">
      <c r="A406" s="62"/>
      <c r="B406" s="62"/>
      <c r="C406" s="62"/>
      <c r="D406" s="102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5"/>
      <c r="Q406" s="65"/>
      <c r="R406" s="64"/>
      <c r="S406" s="66"/>
      <c r="T406" s="66"/>
      <c r="U406" s="66"/>
      <c r="V406" s="66"/>
      <c r="W406" s="65"/>
      <c r="X406" s="65"/>
      <c r="Y406" s="67"/>
      <c r="Z406" s="68"/>
      <c r="AA406" s="66"/>
      <c r="AB406" s="64"/>
      <c r="AC406" s="69"/>
      <c r="AD406" s="70"/>
      <c r="AE406" s="71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  <c r="AS406" s="74"/>
      <c r="AT406" s="74"/>
      <c r="AU406" s="74"/>
      <c r="AV406" s="74"/>
      <c r="AW406" s="74"/>
      <c r="AX406" s="74"/>
      <c r="AY406" s="74"/>
      <c r="AZ406" s="74"/>
      <c r="BA406" s="74"/>
      <c r="BB406" s="74"/>
      <c r="BC406" s="74"/>
      <c r="BD406" s="74"/>
      <c r="BE406" s="74"/>
      <c r="BF406" s="74"/>
      <c r="BG406" s="74"/>
    </row>
    <row r="407" ht="12.0" customHeight="1">
      <c r="A407" s="62"/>
      <c r="B407" s="62"/>
      <c r="C407" s="62"/>
      <c r="D407" s="102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5"/>
      <c r="Q407" s="65"/>
      <c r="R407" s="64"/>
      <c r="S407" s="66"/>
      <c r="T407" s="66"/>
      <c r="U407" s="66"/>
      <c r="V407" s="66"/>
      <c r="W407" s="65"/>
      <c r="X407" s="65"/>
      <c r="Y407" s="67"/>
      <c r="Z407" s="68"/>
      <c r="AA407" s="66"/>
      <c r="AB407" s="64"/>
      <c r="AC407" s="69"/>
      <c r="AD407" s="70"/>
      <c r="AE407" s="71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  <c r="AS407" s="74"/>
      <c r="AT407" s="74"/>
      <c r="AU407" s="74"/>
      <c r="AV407" s="74"/>
      <c r="AW407" s="74"/>
      <c r="AX407" s="74"/>
      <c r="AY407" s="74"/>
      <c r="AZ407" s="74"/>
      <c r="BA407" s="74"/>
      <c r="BB407" s="74"/>
      <c r="BC407" s="74"/>
      <c r="BD407" s="74"/>
      <c r="BE407" s="74"/>
      <c r="BF407" s="74"/>
      <c r="BG407" s="74"/>
    </row>
    <row r="408" ht="12.0" customHeight="1">
      <c r="A408" s="62"/>
      <c r="B408" s="62"/>
      <c r="C408" s="62"/>
      <c r="D408" s="102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5"/>
      <c r="Q408" s="65"/>
      <c r="R408" s="64"/>
      <c r="S408" s="66"/>
      <c r="T408" s="66"/>
      <c r="U408" s="66"/>
      <c r="V408" s="66"/>
      <c r="W408" s="65"/>
      <c r="X408" s="65"/>
      <c r="Y408" s="67"/>
      <c r="Z408" s="68"/>
      <c r="AA408" s="66"/>
      <c r="AB408" s="64"/>
      <c r="AC408" s="69"/>
      <c r="AD408" s="70"/>
      <c r="AE408" s="71"/>
      <c r="AF408" s="74"/>
      <c r="AG408" s="74"/>
      <c r="AH408" s="74"/>
      <c r="AI408" s="74"/>
      <c r="AJ408" s="74"/>
      <c r="AK408" s="74"/>
      <c r="AL408" s="74"/>
      <c r="AM408" s="74"/>
      <c r="AN408" s="74"/>
      <c r="AO408" s="74"/>
      <c r="AP408" s="74"/>
      <c r="AQ408" s="74"/>
      <c r="AR408" s="74"/>
      <c r="AS408" s="74"/>
      <c r="AT408" s="74"/>
      <c r="AU408" s="74"/>
      <c r="AV408" s="74"/>
      <c r="AW408" s="74"/>
      <c r="AX408" s="74"/>
      <c r="AY408" s="74"/>
      <c r="AZ408" s="74"/>
      <c r="BA408" s="74"/>
      <c r="BB408" s="74"/>
      <c r="BC408" s="74"/>
      <c r="BD408" s="74"/>
      <c r="BE408" s="74"/>
      <c r="BF408" s="74"/>
      <c r="BG408" s="74"/>
    </row>
    <row r="409" ht="12.0" customHeight="1">
      <c r="A409" s="62"/>
      <c r="B409" s="62"/>
      <c r="C409" s="62"/>
      <c r="D409" s="102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5"/>
      <c r="Q409" s="65"/>
      <c r="R409" s="64"/>
      <c r="S409" s="66"/>
      <c r="T409" s="66"/>
      <c r="U409" s="66"/>
      <c r="V409" s="66"/>
      <c r="W409" s="65"/>
      <c r="X409" s="65"/>
      <c r="Y409" s="67"/>
      <c r="Z409" s="68"/>
      <c r="AA409" s="66"/>
      <c r="AB409" s="64"/>
      <c r="AC409" s="69"/>
      <c r="AD409" s="70"/>
      <c r="AE409" s="71"/>
      <c r="AF409" s="74"/>
      <c r="AG409" s="74"/>
      <c r="AH409" s="74"/>
      <c r="AI409" s="74"/>
      <c r="AJ409" s="74"/>
      <c r="AK409" s="74"/>
      <c r="AL409" s="74"/>
      <c r="AM409" s="74"/>
      <c r="AN409" s="74"/>
      <c r="AO409" s="74"/>
      <c r="AP409" s="74"/>
      <c r="AQ409" s="74"/>
      <c r="AR409" s="74"/>
      <c r="AS409" s="74"/>
      <c r="AT409" s="74"/>
      <c r="AU409" s="74"/>
      <c r="AV409" s="74"/>
      <c r="AW409" s="74"/>
      <c r="AX409" s="74"/>
      <c r="AY409" s="74"/>
      <c r="AZ409" s="74"/>
      <c r="BA409" s="74"/>
      <c r="BB409" s="74"/>
      <c r="BC409" s="74"/>
      <c r="BD409" s="74"/>
      <c r="BE409" s="74"/>
      <c r="BF409" s="74"/>
      <c r="BG409" s="74"/>
    </row>
    <row r="410" ht="12.0" customHeight="1">
      <c r="A410" s="62"/>
      <c r="B410" s="62"/>
      <c r="C410" s="62"/>
      <c r="D410" s="102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5"/>
      <c r="Q410" s="65"/>
      <c r="R410" s="64"/>
      <c r="S410" s="66"/>
      <c r="T410" s="66"/>
      <c r="U410" s="66"/>
      <c r="V410" s="66"/>
      <c r="W410" s="65"/>
      <c r="X410" s="65"/>
      <c r="Y410" s="67"/>
      <c r="Z410" s="68"/>
      <c r="AA410" s="66"/>
      <c r="AB410" s="64"/>
      <c r="AC410" s="69"/>
      <c r="AD410" s="70"/>
      <c r="AE410" s="71"/>
      <c r="AF410" s="74"/>
      <c r="AG410" s="74"/>
      <c r="AH410" s="74"/>
      <c r="AI410" s="74"/>
      <c r="AJ410" s="74"/>
      <c r="AK410" s="74"/>
      <c r="AL410" s="74"/>
      <c r="AM410" s="74"/>
      <c r="AN410" s="74"/>
      <c r="AO410" s="74"/>
      <c r="AP410" s="74"/>
      <c r="AQ410" s="74"/>
      <c r="AR410" s="74"/>
      <c r="AS410" s="74"/>
      <c r="AT410" s="74"/>
      <c r="AU410" s="74"/>
      <c r="AV410" s="74"/>
      <c r="AW410" s="74"/>
      <c r="AX410" s="74"/>
      <c r="AY410" s="74"/>
      <c r="AZ410" s="74"/>
      <c r="BA410" s="74"/>
      <c r="BB410" s="74"/>
      <c r="BC410" s="74"/>
      <c r="BD410" s="74"/>
      <c r="BE410" s="74"/>
      <c r="BF410" s="74"/>
      <c r="BG410" s="74"/>
    </row>
    <row r="411" ht="12.0" customHeight="1">
      <c r="A411" s="62"/>
      <c r="B411" s="62"/>
      <c r="C411" s="62"/>
      <c r="D411" s="102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5"/>
      <c r="Q411" s="65"/>
      <c r="R411" s="64"/>
      <c r="S411" s="66"/>
      <c r="T411" s="66"/>
      <c r="U411" s="66"/>
      <c r="V411" s="66"/>
      <c r="W411" s="65"/>
      <c r="X411" s="65"/>
      <c r="Y411" s="67"/>
      <c r="Z411" s="68"/>
      <c r="AA411" s="66"/>
      <c r="AB411" s="64"/>
      <c r="AC411" s="69"/>
      <c r="AD411" s="70"/>
      <c r="AE411" s="71"/>
      <c r="AF411" s="74"/>
      <c r="AG411" s="74"/>
      <c r="AH411" s="74"/>
      <c r="AI411" s="74"/>
      <c r="AJ411" s="74"/>
      <c r="AK411" s="74"/>
      <c r="AL411" s="74"/>
      <c r="AM411" s="74"/>
      <c r="AN411" s="74"/>
      <c r="AO411" s="74"/>
      <c r="AP411" s="74"/>
      <c r="AQ411" s="74"/>
      <c r="AR411" s="74"/>
      <c r="AS411" s="74"/>
      <c r="AT411" s="74"/>
      <c r="AU411" s="74"/>
      <c r="AV411" s="74"/>
      <c r="AW411" s="74"/>
      <c r="AX411" s="74"/>
      <c r="AY411" s="74"/>
      <c r="AZ411" s="74"/>
      <c r="BA411" s="74"/>
      <c r="BB411" s="74"/>
      <c r="BC411" s="74"/>
      <c r="BD411" s="74"/>
      <c r="BE411" s="74"/>
      <c r="BF411" s="74"/>
      <c r="BG411" s="74"/>
    </row>
    <row r="412" ht="12.0" customHeight="1">
      <c r="A412" s="62"/>
      <c r="B412" s="62"/>
      <c r="C412" s="62"/>
      <c r="D412" s="102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5"/>
      <c r="Q412" s="65"/>
      <c r="R412" s="64"/>
      <c r="S412" s="66"/>
      <c r="T412" s="66"/>
      <c r="U412" s="66"/>
      <c r="V412" s="66"/>
      <c r="W412" s="65"/>
      <c r="X412" s="65"/>
      <c r="Y412" s="67"/>
      <c r="Z412" s="68"/>
      <c r="AA412" s="66"/>
      <c r="AB412" s="64"/>
      <c r="AC412" s="69"/>
      <c r="AD412" s="70"/>
      <c r="AE412" s="71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/>
      <c r="AS412" s="74"/>
      <c r="AT412" s="74"/>
      <c r="AU412" s="74"/>
      <c r="AV412" s="74"/>
      <c r="AW412" s="74"/>
      <c r="AX412" s="74"/>
      <c r="AY412" s="74"/>
      <c r="AZ412" s="74"/>
      <c r="BA412" s="74"/>
      <c r="BB412" s="74"/>
      <c r="BC412" s="74"/>
      <c r="BD412" s="74"/>
      <c r="BE412" s="74"/>
      <c r="BF412" s="74"/>
      <c r="BG412" s="74"/>
    </row>
    <row r="413" ht="12.0" customHeight="1">
      <c r="A413" s="62"/>
      <c r="B413" s="62"/>
      <c r="C413" s="62"/>
      <c r="D413" s="102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5"/>
      <c r="Q413" s="65"/>
      <c r="R413" s="64"/>
      <c r="S413" s="66"/>
      <c r="T413" s="66"/>
      <c r="U413" s="66"/>
      <c r="V413" s="66"/>
      <c r="W413" s="65"/>
      <c r="X413" s="65"/>
      <c r="Y413" s="67"/>
      <c r="Z413" s="68"/>
      <c r="AA413" s="66"/>
      <c r="AB413" s="64"/>
      <c r="AC413" s="69"/>
      <c r="AD413" s="70"/>
      <c r="AE413" s="71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  <c r="AS413" s="74"/>
      <c r="AT413" s="74"/>
      <c r="AU413" s="74"/>
      <c r="AV413" s="74"/>
      <c r="AW413" s="74"/>
      <c r="AX413" s="74"/>
      <c r="AY413" s="74"/>
      <c r="AZ413" s="74"/>
      <c r="BA413" s="74"/>
      <c r="BB413" s="74"/>
      <c r="BC413" s="74"/>
      <c r="BD413" s="74"/>
      <c r="BE413" s="74"/>
      <c r="BF413" s="74"/>
      <c r="BG413" s="74"/>
    </row>
    <row r="414" ht="12.0" customHeight="1">
      <c r="A414" s="62"/>
      <c r="B414" s="62"/>
      <c r="C414" s="62"/>
      <c r="D414" s="102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5"/>
      <c r="Q414" s="65"/>
      <c r="R414" s="64"/>
      <c r="S414" s="66"/>
      <c r="T414" s="66"/>
      <c r="U414" s="66"/>
      <c r="V414" s="66"/>
      <c r="W414" s="65"/>
      <c r="X414" s="65"/>
      <c r="Y414" s="67"/>
      <c r="Z414" s="68"/>
      <c r="AA414" s="66"/>
      <c r="AB414" s="64"/>
      <c r="AC414" s="69"/>
      <c r="AD414" s="70"/>
      <c r="AE414" s="71"/>
      <c r="AF414" s="74"/>
      <c r="AG414" s="74"/>
      <c r="AH414" s="74"/>
      <c r="AI414" s="74"/>
      <c r="AJ414" s="74"/>
      <c r="AK414" s="74"/>
      <c r="AL414" s="74"/>
      <c r="AM414" s="74"/>
      <c r="AN414" s="74"/>
      <c r="AO414" s="74"/>
      <c r="AP414" s="74"/>
      <c r="AQ414" s="74"/>
      <c r="AR414" s="74"/>
      <c r="AS414" s="74"/>
      <c r="AT414" s="74"/>
      <c r="AU414" s="74"/>
      <c r="AV414" s="74"/>
      <c r="AW414" s="74"/>
      <c r="AX414" s="74"/>
      <c r="AY414" s="74"/>
      <c r="AZ414" s="74"/>
      <c r="BA414" s="74"/>
      <c r="BB414" s="74"/>
      <c r="BC414" s="74"/>
      <c r="BD414" s="74"/>
      <c r="BE414" s="74"/>
      <c r="BF414" s="74"/>
      <c r="BG414" s="74"/>
    </row>
    <row r="415" ht="12.0" customHeight="1">
      <c r="A415" s="62"/>
      <c r="B415" s="62"/>
      <c r="C415" s="62"/>
      <c r="D415" s="102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5"/>
      <c r="Q415" s="65"/>
      <c r="R415" s="64"/>
      <c r="S415" s="66"/>
      <c r="T415" s="66"/>
      <c r="U415" s="66"/>
      <c r="V415" s="66"/>
      <c r="W415" s="65"/>
      <c r="X415" s="65"/>
      <c r="Y415" s="67"/>
      <c r="Z415" s="68"/>
      <c r="AA415" s="66"/>
      <c r="AB415" s="64"/>
      <c r="AC415" s="69"/>
      <c r="AD415" s="70"/>
      <c r="AE415" s="71"/>
      <c r="AF415" s="74"/>
      <c r="AG415" s="74"/>
      <c r="AH415" s="74"/>
      <c r="AI415" s="74"/>
      <c r="AJ415" s="74"/>
      <c r="AK415" s="74"/>
      <c r="AL415" s="74"/>
      <c r="AM415" s="74"/>
      <c r="AN415" s="74"/>
      <c r="AO415" s="74"/>
      <c r="AP415" s="74"/>
      <c r="AQ415" s="74"/>
      <c r="AR415" s="74"/>
      <c r="AS415" s="74"/>
      <c r="AT415" s="74"/>
      <c r="AU415" s="74"/>
      <c r="AV415" s="74"/>
      <c r="AW415" s="74"/>
      <c r="AX415" s="74"/>
      <c r="AY415" s="74"/>
      <c r="AZ415" s="74"/>
      <c r="BA415" s="74"/>
      <c r="BB415" s="74"/>
      <c r="BC415" s="74"/>
      <c r="BD415" s="74"/>
      <c r="BE415" s="74"/>
      <c r="BF415" s="74"/>
      <c r="BG415" s="74"/>
    </row>
    <row r="416" ht="12.0" customHeight="1">
      <c r="A416" s="62"/>
      <c r="B416" s="62"/>
      <c r="C416" s="62"/>
      <c r="D416" s="102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5"/>
      <c r="Q416" s="65"/>
      <c r="R416" s="64"/>
      <c r="S416" s="66"/>
      <c r="T416" s="66"/>
      <c r="U416" s="66"/>
      <c r="V416" s="66"/>
      <c r="W416" s="65"/>
      <c r="X416" s="65"/>
      <c r="Y416" s="67"/>
      <c r="Z416" s="68"/>
      <c r="AA416" s="66"/>
      <c r="AB416" s="64"/>
      <c r="AC416" s="69"/>
      <c r="AD416" s="70"/>
      <c r="AE416" s="71"/>
      <c r="AF416" s="74"/>
      <c r="AG416" s="74"/>
      <c r="AH416" s="74"/>
      <c r="AI416" s="74"/>
      <c r="AJ416" s="74"/>
      <c r="AK416" s="74"/>
      <c r="AL416" s="74"/>
      <c r="AM416" s="74"/>
      <c r="AN416" s="74"/>
      <c r="AO416" s="74"/>
      <c r="AP416" s="74"/>
      <c r="AQ416" s="74"/>
      <c r="AR416" s="74"/>
      <c r="AS416" s="74"/>
      <c r="AT416" s="74"/>
      <c r="AU416" s="74"/>
      <c r="AV416" s="74"/>
      <c r="AW416" s="74"/>
      <c r="AX416" s="74"/>
      <c r="AY416" s="74"/>
      <c r="AZ416" s="74"/>
      <c r="BA416" s="74"/>
      <c r="BB416" s="74"/>
      <c r="BC416" s="74"/>
      <c r="BD416" s="74"/>
      <c r="BE416" s="74"/>
      <c r="BF416" s="74"/>
      <c r="BG416" s="74"/>
    </row>
    <row r="417" ht="12.0" customHeight="1">
      <c r="A417" s="62"/>
      <c r="B417" s="62"/>
      <c r="C417" s="62"/>
      <c r="D417" s="102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5"/>
      <c r="Q417" s="65"/>
      <c r="R417" s="64"/>
      <c r="S417" s="66"/>
      <c r="T417" s="66"/>
      <c r="U417" s="66"/>
      <c r="V417" s="66"/>
      <c r="W417" s="65"/>
      <c r="X417" s="65"/>
      <c r="Y417" s="67"/>
      <c r="Z417" s="68"/>
      <c r="AA417" s="66"/>
      <c r="AB417" s="64"/>
      <c r="AC417" s="69"/>
      <c r="AD417" s="70"/>
      <c r="AE417" s="71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  <c r="AS417" s="74"/>
      <c r="AT417" s="74"/>
      <c r="AU417" s="74"/>
      <c r="AV417" s="74"/>
      <c r="AW417" s="74"/>
      <c r="AX417" s="74"/>
      <c r="AY417" s="74"/>
      <c r="AZ417" s="74"/>
      <c r="BA417" s="74"/>
      <c r="BB417" s="74"/>
      <c r="BC417" s="74"/>
      <c r="BD417" s="74"/>
      <c r="BE417" s="74"/>
      <c r="BF417" s="74"/>
      <c r="BG417" s="74"/>
    </row>
    <row r="418" ht="12.0" customHeight="1">
      <c r="A418" s="62"/>
      <c r="B418" s="62"/>
      <c r="C418" s="62"/>
      <c r="D418" s="102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5"/>
      <c r="Q418" s="65"/>
      <c r="R418" s="64"/>
      <c r="S418" s="66"/>
      <c r="T418" s="66"/>
      <c r="U418" s="66"/>
      <c r="V418" s="66"/>
      <c r="W418" s="65"/>
      <c r="X418" s="65"/>
      <c r="Y418" s="67"/>
      <c r="Z418" s="68"/>
      <c r="AA418" s="66"/>
      <c r="AB418" s="64"/>
      <c r="AC418" s="69"/>
      <c r="AD418" s="70"/>
      <c r="AE418" s="71"/>
      <c r="AF418" s="74"/>
      <c r="AG418" s="74"/>
      <c r="AH418" s="74"/>
      <c r="AI418" s="74"/>
      <c r="AJ418" s="74"/>
      <c r="AK418" s="74"/>
      <c r="AL418" s="74"/>
      <c r="AM418" s="74"/>
      <c r="AN418" s="74"/>
      <c r="AO418" s="74"/>
      <c r="AP418" s="74"/>
      <c r="AQ418" s="74"/>
      <c r="AR418" s="74"/>
      <c r="AS418" s="74"/>
      <c r="AT418" s="74"/>
      <c r="AU418" s="74"/>
      <c r="AV418" s="74"/>
      <c r="AW418" s="74"/>
      <c r="AX418" s="74"/>
      <c r="AY418" s="74"/>
      <c r="AZ418" s="74"/>
      <c r="BA418" s="74"/>
      <c r="BB418" s="74"/>
      <c r="BC418" s="74"/>
      <c r="BD418" s="74"/>
      <c r="BE418" s="74"/>
      <c r="BF418" s="74"/>
      <c r="BG418" s="74"/>
    </row>
    <row r="419" ht="12.0" customHeight="1">
      <c r="A419" s="62"/>
      <c r="B419" s="62"/>
      <c r="C419" s="62"/>
      <c r="D419" s="102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5"/>
      <c r="Q419" s="65"/>
      <c r="R419" s="64"/>
      <c r="S419" s="66"/>
      <c r="T419" s="66"/>
      <c r="U419" s="66"/>
      <c r="V419" s="66"/>
      <c r="W419" s="65"/>
      <c r="X419" s="65"/>
      <c r="Y419" s="67"/>
      <c r="Z419" s="68"/>
      <c r="AA419" s="66"/>
      <c r="AB419" s="64"/>
      <c r="AC419" s="69"/>
      <c r="AD419" s="70"/>
      <c r="AE419" s="71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/>
      <c r="AS419" s="74"/>
      <c r="AT419" s="74"/>
      <c r="AU419" s="74"/>
      <c r="AV419" s="74"/>
      <c r="AW419" s="74"/>
      <c r="AX419" s="74"/>
      <c r="AY419" s="74"/>
      <c r="AZ419" s="74"/>
      <c r="BA419" s="74"/>
      <c r="BB419" s="74"/>
      <c r="BC419" s="74"/>
      <c r="BD419" s="74"/>
      <c r="BE419" s="74"/>
      <c r="BF419" s="74"/>
      <c r="BG419" s="74"/>
    </row>
    <row r="420" ht="12.0" customHeight="1">
      <c r="A420" s="62"/>
      <c r="B420" s="62"/>
      <c r="C420" s="62"/>
      <c r="D420" s="102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5"/>
      <c r="Q420" s="65"/>
      <c r="R420" s="64"/>
      <c r="S420" s="66"/>
      <c r="T420" s="66"/>
      <c r="U420" s="66"/>
      <c r="V420" s="66"/>
      <c r="W420" s="65"/>
      <c r="X420" s="65"/>
      <c r="Y420" s="67"/>
      <c r="Z420" s="68"/>
      <c r="AA420" s="66"/>
      <c r="AB420" s="64"/>
      <c r="AC420" s="69"/>
      <c r="AD420" s="70"/>
      <c r="AE420" s="71"/>
      <c r="AF420" s="74"/>
      <c r="AG420" s="74"/>
      <c r="AH420" s="74"/>
      <c r="AI420" s="74"/>
      <c r="AJ420" s="74"/>
      <c r="AK420" s="74"/>
      <c r="AL420" s="74"/>
      <c r="AM420" s="74"/>
      <c r="AN420" s="74"/>
      <c r="AO420" s="74"/>
      <c r="AP420" s="74"/>
      <c r="AQ420" s="74"/>
      <c r="AR420" s="74"/>
      <c r="AS420" s="74"/>
      <c r="AT420" s="74"/>
      <c r="AU420" s="74"/>
      <c r="AV420" s="74"/>
      <c r="AW420" s="74"/>
      <c r="AX420" s="74"/>
      <c r="AY420" s="74"/>
      <c r="AZ420" s="74"/>
      <c r="BA420" s="74"/>
      <c r="BB420" s="74"/>
      <c r="BC420" s="74"/>
      <c r="BD420" s="74"/>
      <c r="BE420" s="74"/>
      <c r="BF420" s="74"/>
      <c r="BG420" s="74"/>
    </row>
    <row r="421" ht="12.0" customHeight="1">
      <c r="A421" s="62"/>
      <c r="B421" s="62"/>
      <c r="C421" s="62"/>
      <c r="D421" s="102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5"/>
      <c r="Q421" s="65"/>
      <c r="R421" s="64"/>
      <c r="S421" s="66"/>
      <c r="T421" s="66"/>
      <c r="U421" s="66"/>
      <c r="V421" s="66"/>
      <c r="W421" s="65"/>
      <c r="X421" s="65"/>
      <c r="Y421" s="67"/>
      <c r="Z421" s="68"/>
      <c r="AA421" s="66"/>
      <c r="AB421" s="64"/>
      <c r="AC421" s="69"/>
      <c r="AD421" s="70"/>
      <c r="AE421" s="71"/>
      <c r="AF421" s="74"/>
      <c r="AG421" s="74"/>
      <c r="AH421" s="74"/>
      <c r="AI421" s="74"/>
      <c r="AJ421" s="74"/>
      <c r="AK421" s="74"/>
      <c r="AL421" s="74"/>
      <c r="AM421" s="74"/>
      <c r="AN421" s="74"/>
      <c r="AO421" s="74"/>
      <c r="AP421" s="74"/>
      <c r="AQ421" s="74"/>
      <c r="AR421" s="74"/>
      <c r="AS421" s="74"/>
      <c r="AT421" s="74"/>
      <c r="AU421" s="74"/>
      <c r="AV421" s="74"/>
      <c r="AW421" s="74"/>
      <c r="AX421" s="74"/>
      <c r="AY421" s="74"/>
      <c r="AZ421" s="74"/>
      <c r="BA421" s="74"/>
      <c r="BB421" s="74"/>
      <c r="BC421" s="74"/>
      <c r="BD421" s="74"/>
      <c r="BE421" s="74"/>
      <c r="BF421" s="74"/>
      <c r="BG421" s="74"/>
    </row>
    <row r="422" ht="12.0" customHeight="1">
      <c r="A422" s="62"/>
      <c r="B422" s="62"/>
      <c r="C422" s="62"/>
      <c r="D422" s="102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5"/>
      <c r="Q422" s="65"/>
      <c r="R422" s="64"/>
      <c r="S422" s="66"/>
      <c r="T422" s="66"/>
      <c r="U422" s="66"/>
      <c r="V422" s="66"/>
      <c r="W422" s="65"/>
      <c r="X422" s="65"/>
      <c r="Y422" s="67"/>
      <c r="Z422" s="68"/>
      <c r="AA422" s="66"/>
      <c r="AB422" s="64"/>
      <c r="AC422" s="69"/>
      <c r="AD422" s="70"/>
      <c r="AE422" s="71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  <c r="AS422" s="74"/>
      <c r="AT422" s="74"/>
      <c r="AU422" s="74"/>
      <c r="AV422" s="74"/>
      <c r="AW422" s="74"/>
      <c r="AX422" s="74"/>
      <c r="AY422" s="74"/>
      <c r="AZ422" s="74"/>
      <c r="BA422" s="74"/>
      <c r="BB422" s="74"/>
      <c r="BC422" s="74"/>
      <c r="BD422" s="74"/>
      <c r="BE422" s="74"/>
      <c r="BF422" s="74"/>
      <c r="BG422" s="74"/>
    </row>
    <row r="423" ht="12.0" customHeight="1">
      <c r="A423" s="62"/>
      <c r="B423" s="62"/>
      <c r="C423" s="62"/>
      <c r="D423" s="102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5"/>
      <c r="Q423" s="65"/>
      <c r="R423" s="64"/>
      <c r="S423" s="66"/>
      <c r="T423" s="66"/>
      <c r="U423" s="66"/>
      <c r="V423" s="66"/>
      <c r="W423" s="65"/>
      <c r="X423" s="65"/>
      <c r="Y423" s="67"/>
      <c r="Z423" s="68"/>
      <c r="AA423" s="66"/>
      <c r="AB423" s="64"/>
      <c r="AC423" s="69"/>
      <c r="AD423" s="70"/>
      <c r="AE423" s="71"/>
      <c r="AF423" s="74"/>
      <c r="AG423" s="74"/>
      <c r="AH423" s="74"/>
      <c r="AI423" s="74"/>
      <c r="AJ423" s="74"/>
      <c r="AK423" s="74"/>
      <c r="AL423" s="74"/>
      <c r="AM423" s="74"/>
      <c r="AN423" s="74"/>
      <c r="AO423" s="74"/>
      <c r="AP423" s="74"/>
      <c r="AQ423" s="74"/>
      <c r="AR423" s="74"/>
      <c r="AS423" s="74"/>
      <c r="AT423" s="74"/>
      <c r="AU423" s="74"/>
      <c r="AV423" s="74"/>
      <c r="AW423" s="74"/>
      <c r="AX423" s="74"/>
      <c r="AY423" s="74"/>
      <c r="AZ423" s="74"/>
      <c r="BA423" s="74"/>
      <c r="BB423" s="74"/>
      <c r="BC423" s="74"/>
      <c r="BD423" s="74"/>
      <c r="BE423" s="74"/>
      <c r="BF423" s="74"/>
      <c r="BG423" s="74"/>
    </row>
    <row r="424" ht="12.0" customHeight="1">
      <c r="A424" s="62"/>
      <c r="B424" s="62"/>
      <c r="C424" s="62"/>
      <c r="D424" s="102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5"/>
      <c r="Q424" s="65"/>
      <c r="R424" s="64"/>
      <c r="S424" s="66"/>
      <c r="T424" s="66"/>
      <c r="U424" s="66"/>
      <c r="V424" s="66"/>
      <c r="W424" s="65"/>
      <c r="X424" s="65"/>
      <c r="Y424" s="67"/>
      <c r="Z424" s="68"/>
      <c r="AA424" s="66"/>
      <c r="AB424" s="64"/>
      <c r="AC424" s="69"/>
      <c r="AD424" s="70"/>
      <c r="AE424" s="71"/>
      <c r="AF424" s="74"/>
      <c r="AG424" s="74"/>
      <c r="AH424" s="74"/>
      <c r="AI424" s="74"/>
      <c r="AJ424" s="74"/>
      <c r="AK424" s="74"/>
      <c r="AL424" s="74"/>
      <c r="AM424" s="74"/>
      <c r="AN424" s="74"/>
      <c r="AO424" s="74"/>
      <c r="AP424" s="74"/>
      <c r="AQ424" s="74"/>
      <c r="AR424" s="74"/>
      <c r="AS424" s="74"/>
      <c r="AT424" s="74"/>
      <c r="AU424" s="74"/>
      <c r="AV424" s="74"/>
      <c r="AW424" s="74"/>
      <c r="AX424" s="74"/>
      <c r="AY424" s="74"/>
      <c r="AZ424" s="74"/>
      <c r="BA424" s="74"/>
      <c r="BB424" s="74"/>
      <c r="BC424" s="74"/>
      <c r="BD424" s="74"/>
      <c r="BE424" s="74"/>
      <c r="BF424" s="74"/>
      <c r="BG424" s="74"/>
    </row>
    <row r="425" ht="12.0" customHeight="1">
      <c r="A425" s="62"/>
      <c r="B425" s="62"/>
      <c r="C425" s="62"/>
      <c r="D425" s="102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5"/>
      <c r="Q425" s="65"/>
      <c r="R425" s="64"/>
      <c r="S425" s="66"/>
      <c r="T425" s="66"/>
      <c r="U425" s="66"/>
      <c r="V425" s="66"/>
      <c r="W425" s="65"/>
      <c r="X425" s="65"/>
      <c r="Y425" s="67"/>
      <c r="Z425" s="68"/>
      <c r="AA425" s="66"/>
      <c r="AB425" s="64"/>
      <c r="AC425" s="69"/>
      <c r="AD425" s="70"/>
      <c r="AE425" s="71"/>
      <c r="AF425" s="74"/>
      <c r="AG425" s="74"/>
      <c r="AH425" s="74"/>
      <c r="AI425" s="74"/>
      <c r="AJ425" s="74"/>
      <c r="AK425" s="74"/>
      <c r="AL425" s="74"/>
      <c r="AM425" s="74"/>
      <c r="AN425" s="74"/>
      <c r="AO425" s="74"/>
      <c r="AP425" s="74"/>
      <c r="AQ425" s="74"/>
      <c r="AR425" s="74"/>
      <c r="AS425" s="74"/>
      <c r="AT425" s="74"/>
      <c r="AU425" s="74"/>
      <c r="AV425" s="74"/>
      <c r="AW425" s="74"/>
      <c r="AX425" s="74"/>
      <c r="AY425" s="74"/>
      <c r="AZ425" s="74"/>
      <c r="BA425" s="74"/>
      <c r="BB425" s="74"/>
      <c r="BC425" s="74"/>
      <c r="BD425" s="74"/>
      <c r="BE425" s="74"/>
      <c r="BF425" s="74"/>
      <c r="BG425" s="74"/>
    </row>
    <row r="426" ht="12.0" customHeight="1">
      <c r="A426" s="62"/>
      <c r="B426" s="62"/>
      <c r="C426" s="62"/>
      <c r="D426" s="102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5"/>
      <c r="Q426" s="65"/>
      <c r="R426" s="64"/>
      <c r="S426" s="66"/>
      <c r="T426" s="66"/>
      <c r="U426" s="66"/>
      <c r="V426" s="66"/>
      <c r="W426" s="65"/>
      <c r="X426" s="65"/>
      <c r="Y426" s="67"/>
      <c r="Z426" s="68"/>
      <c r="AA426" s="66"/>
      <c r="AB426" s="64"/>
      <c r="AC426" s="69"/>
      <c r="AD426" s="70"/>
      <c r="AE426" s="71"/>
      <c r="AF426" s="74"/>
      <c r="AG426" s="74"/>
      <c r="AH426" s="74"/>
      <c r="AI426" s="74"/>
      <c r="AJ426" s="74"/>
      <c r="AK426" s="74"/>
      <c r="AL426" s="74"/>
      <c r="AM426" s="74"/>
      <c r="AN426" s="74"/>
      <c r="AO426" s="74"/>
      <c r="AP426" s="74"/>
      <c r="AQ426" s="74"/>
      <c r="AR426" s="74"/>
      <c r="AS426" s="74"/>
      <c r="AT426" s="74"/>
      <c r="AU426" s="74"/>
      <c r="AV426" s="74"/>
      <c r="AW426" s="74"/>
      <c r="AX426" s="74"/>
      <c r="AY426" s="74"/>
      <c r="AZ426" s="74"/>
      <c r="BA426" s="74"/>
      <c r="BB426" s="74"/>
      <c r="BC426" s="74"/>
      <c r="BD426" s="74"/>
      <c r="BE426" s="74"/>
      <c r="BF426" s="74"/>
      <c r="BG426" s="74"/>
    </row>
    <row r="427" ht="12.0" customHeight="1">
      <c r="A427" s="62"/>
      <c r="B427" s="62"/>
      <c r="C427" s="62"/>
      <c r="D427" s="102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5"/>
      <c r="Q427" s="65"/>
      <c r="R427" s="64"/>
      <c r="S427" s="66"/>
      <c r="T427" s="66"/>
      <c r="U427" s="66"/>
      <c r="V427" s="66"/>
      <c r="W427" s="65"/>
      <c r="X427" s="65"/>
      <c r="Y427" s="67"/>
      <c r="Z427" s="68"/>
      <c r="AA427" s="66"/>
      <c r="AB427" s="64"/>
      <c r="AC427" s="69"/>
      <c r="AD427" s="70"/>
      <c r="AE427" s="71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/>
      <c r="AS427" s="74"/>
      <c r="AT427" s="74"/>
      <c r="AU427" s="74"/>
      <c r="AV427" s="74"/>
      <c r="AW427" s="74"/>
      <c r="AX427" s="74"/>
      <c r="AY427" s="74"/>
      <c r="AZ427" s="74"/>
      <c r="BA427" s="74"/>
      <c r="BB427" s="74"/>
      <c r="BC427" s="74"/>
      <c r="BD427" s="74"/>
      <c r="BE427" s="74"/>
      <c r="BF427" s="74"/>
      <c r="BG427" s="74"/>
    </row>
    <row r="428" ht="12.0" customHeight="1">
      <c r="A428" s="62"/>
      <c r="B428" s="62"/>
      <c r="C428" s="62"/>
      <c r="D428" s="102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5"/>
      <c r="Q428" s="65"/>
      <c r="R428" s="64"/>
      <c r="S428" s="66"/>
      <c r="T428" s="66"/>
      <c r="U428" s="66"/>
      <c r="V428" s="66"/>
      <c r="W428" s="65"/>
      <c r="X428" s="65"/>
      <c r="Y428" s="67"/>
      <c r="Z428" s="68"/>
      <c r="AA428" s="66"/>
      <c r="AB428" s="64"/>
      <c r="AC428" s="69"/>
      <c r="AD428" s="70"/>
      <c r="AE428" s="71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  <c r="AS428" s="74"/>
      <c r="AT428" s="74"/>
      <c r="AU428" s="74"/>
      <c r="AV428" s="74"/>
      <c r="AW428" s="74"/>
      <c r="AX428" s="74"/>
      <c r="AY428" s="74"/>
      <c r="AZ428" s="74"/>
      <c r="BA428" s="74"/>
      <c r="BB428" s="74"/>
      <c r="BC428" s="74"/>
      <c r="BD428" s="74"/>
      <c r="BE428" s="74"/>
      <c r="BF428" s="74"/>
      <c r="BG428" s="74"/>
    </row>
    <row r="429" ht="12.0" customHeight="1">
      <c r="A429" s="62"/>
      <c r="B429" s="62"/>
      <c r="C429" s="62"/>
      <c r="D429" s="102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5"/>
      <c r="Q429" s="65"/>
      <c r="R429" s="64"/>
      <c r="S429" s="66"/>
      <c r="T429" s="66"/>
      <c r="U429" s="66"/>
      <c r="V429" s="66"/>
      <c r="W429" s="65"/>
      <c r="X429" s="65"/>
      <c r="Y429" s="67"/>
      <c r="Z429" s="68"/>
      <c r="AA429" s="66"/>
      <c r="AB429" s="64"/>
      <c r="AC429" s="69"/>
      <c r="AD429" s="70"/>
      <c r="AE429" s="71"/>
      <c r="AF429" s="74"/>
      <c r="AG429" s="74"/>
      <c r="AH429" s="74"/>
      <c r="AI429" s="74"/>
      <c r="AJ429" s="74"/>
      <c r="AK429" s="74"/>
      <c r="AL429" s="74"/>
      <c r="AM429" s="74"/>
      <c r="AN429" s="74"/>
      <c r="AO429" s="74"/>
      <c r="AP429" s="74"/>
      <c r="AQ429" s="74"/>
      <c r="AR429" s="74"/>
      <c r="AS429" s="74"/>
      <c r="AT429" s="74"/>
      <c r="AU429" s="74"/>
      <c r="AV429" s="74"/>
      <c r="AW429" s="74"/>
      <c r="AX429" s="74"/>
      <c r="AY429" s="74"/>
      <c r="AZ429" s="74"/>
      <c r="BA429" s="74"/>
      <c r="BB429" s="74"/>
      <c r="BC429" s="74"/>
      <c r="BD429" s="74"/>
      <c r="BE429" s="74"/>
      <c r="BF429" s="74"/>
      <c r="BG429" s="74"/>
    </row>
    <row r="430" ht="12.0" customHeight="1">
      <c r="A430" s="62"/>
      <c r="B430" s="62"/>
      <c r="C430" s="62"/>
      <c r="D430" s="102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5"/>
      <c r="Q430" s="65"/>
      <c r="R430" s="64"/>
      <c r="S430" s="66"/>
      <c r="T430" s="66"/>
      <c r="U430" s="66"/>
      <c r="V430" s="66"/>
      <c r="W430" s="65"/>
      <c r="X430" s="65"/>
      <c r="Y430" s="67"/>
      <c r="Z430" s="68"/>
      <c r="AA430" s="66"/>
      <c r="AB430" s="64"/>
      <c r="AC430" s="69"/>
      <c r="AD430" s="70"/>
      <c r="AE430" s="71"/>
      <c r="AF430" s="74"/>
      <c r="AG430" s="74"/>
      <c r="AH430" s="74"/>
      <c r="AI430" s="74"/>
      <c r="AJ430" s="74"/>
      <c r="AK430" s="74"/>
      <c r="AL430" s="74"/>
      <c r="AM430" s="74"/>
      <c r="AN430" s="74"/>
      <c r="AO430" s="74"/>
      <c r="AP430" s="74"/>
      <c r="AQ430" s="74"/>
      <c r="AR430" s="74"/>
      <c r="AS430" s="74"/>
      <c r="AT430" s="74"/>
      <c r="AU430" s="74"/>
      <c r="AV430" s="74"/>
      <c r="AW430" s="74"/>
      <c r="AX430" s="74"/>
      <c r="AY430" s="74"/>
      <c r="AZ430" s="74"/>
      <c r="BA430" s="74"/>
      <c r="BB430" s="74"/>
      <c r="BC430" s="74"/>
      <c r="BD430" s="74"/>
      <c r="BE430" s="74"/>
      <c r="BF430" s="74"/>
      <c r="BG430" s="74"/>
    </row>
    <row r="431" ht="12.0" customHeight="1">
      <c r="A431" s="62"/>
      <c r="B431" s="62"/>
      <c r="C431" s="62"/>
      <c r="D431" s="102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5"/>
      <c r="Q431" s="65"/>
      <c r="R431" s="64"/>
      <c r="S431" s="66"/>
      <c r="T431" s="66"/>
      <c r="U431" s="66"/>
      <c r="V431" s="66"/>
      <c r="W431" s="65"/>
      <c r="X431" s="65"/>
      <c r="Y431" s="67"/>
      <c r="Z431" s="68"/>
      <c r="AA431" s="66"/>
      <c r="AB431" s="64"/>
      <c r="AC431" s="69"/>
      <c r="AD431" s="70"/>
      <c r="AE431" s="71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  <c r="AS431" s="74"/>
      <c r="AT431" s="74"/>
      <c r="AU431" s="74"/>
      <c r="AV431" s="74"/>
      <c r="AW431" s="74"/>
      <c r="AX431" s="74"/>
      <c r="AY431" s="74"/>
      <c r="AZ431" s="74"/>
      <c r="BA431" s="74"/>
      <c r="BB431" s="74"/>
      <c r="BC431" s="74"/>
      <c r="BD431" s="74"/>
      <c r="BE431" s="74"/>
      <c r="BF431" s="74"/>
      <c r="BG431" s="74"/>
    </row>
    <row r="432" ht="12.0" customHeight="1">
      <c r="A432" s="62"/>
      <c r="B432" s="62"/>
      <c r="C432" s="62"/>
      <c r="D432" s="102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5"/>
      <c r="Q432" s="65"/>
      <c r="R432" s="64"/>
      <c r="S432" s="66"/>
      <c r="T432" s="66"/>
      <c r="U432" s="66"/>
      <c r="V432" s="66"/>
      <c r="W432" s="65"/>
      <c r="X432" s="65"/>
      <c r="Y432" s="67"/>
      <c r="Z432" s="68"/>
      <c r="AA432" s="66"/>
      <c r="AB432" s="64"/>
      <c r="AC432" s="69"/>
      <c r="AD432" s="70"/>
      <c r="AE432" s="71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  <c r="AS432" s="74"/>
      <c r="AT432" s="74"/>
      <c r="AU432" s="74"/>
      <c r="AV432" s="74"/>
      <c r="AW432" s="74"/>
      <c r="AX432" s="74"/>
      <c r="AY432" s="74"/>
      <c r="AZ432" s="74"/>
      <c r="BA432" s="74"/>
      <c r="BB432" s="74"/>
      <c r="BC432" s="74"/>
      <c r="BD432" s="74"/>
      <c r="BE432" s="74"/>
      <c r="BF432" s="74"/>
      <c r="BG432" s="74"/>
    </row>
    <row r="433" ht="12.0" customHeight="1">
      <c r="A433" s="62"/>
      <c r="B433" s="62"/>
      <c r="C433" s="62"/>
      <c r="D433" s="102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5"/>
      <c r="Q433" s="65"/>
      <c r="R433" s="64"/>
      <c r="S433" s="66"/>
      <c r="T433" s="66"/>
      <c r="U433" s="66"/>
      <c r="V433" s="66"/>
      <c r="W433" s="65"/>
      <c r="X433" s="65"/>
      <c r="Y433" s="67"/>
      <c r="Z433" s="68"/>
      <c r="AA433" s="66"/>
      <c r="AB433" s="64"/>
      <c r="AC433" s="69"/>
      <c r="AD433" s="70"/>
      <c r="AE433" s="71"/>
      <c r="AF433" s="74"/>
      <c r="AG433" s="74"/>
      <c r="AH433" s="74"/>
      <c r="AI433" s="74"/>
      <c r="AJ433" s="74"/>
      <c r="AK433" s="74"/>
      <c r="AL433" s="74"/>
      <c r="AM433" s="74"/>
      <c r="AN433" s="74"/>
      <c r="AO433" s="74"/>
      <c r="AP433" s="74"/>
      <c r="AQ433" s="74"/>
      <c r="AR433" s="74"/>
      <c r="AS433" s="74"/>
      <c r="AT433" s="74"/>
      <c r="AU433" s="74"/>
      <c r="AV433" s="74"/>
      <c r="AW433" s="74"/>
      <c r="AX433" s="74"/>
      <c r="AY433" s="74"/>
      <c r="AZ433" s="74"/>
      <c r="BA433" s="74"/>
      <c r="BB433" s="74"/>
      <c r="BC433" s="74"/>
      <c r="BD433" s="74"/>
      <c r="BE433" s="74"/>
      <c r="BF433" s="74"/>
      <c r="BG433" s="74"/>
    </row>
    <row r="434" ht="12.0" customHeight="1">
      <c r="A434" s="62"/>
      <c r="B434" s="62"/>
      <c r="C434" s="62"/>
      <c r="D434" s="102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5"/>
      <c r="Q434" s="65"/>
      <c r="R434" s="64"/>
      <c r="S434" s="66"/>
      <c r="T434" s="66"/>
      <c r="U434" s="66"/>
      <c r="V434" s="66"/>
      <c r="W434" s="65"/>
      <c r="X434" s="65"/>
      <c r="Y434" s="67"/>
      <c r="Z434" s="68"/>
      <c r="AA434" s="66"/>
      <c r="AB434" s="64"/>
      <c r="AC434" s="69"/>
      <c r="AD434" s="70"/>
      <c r="AE434" s="71"/>
      <c r="AF434" s="74"/>
      <c r="AG434" s="74"/>
      <c r="AH434" s="74"/>
      <c r="AI434" s="74"/>
      <c r="AJ434" s="74"/>
      <c r="AK434" s="74"/>
      <c r="AL434" s="74"/>
      <c r="AM434" s="74"/>
      <c r="AN434" s="74"/>
      <c r="AO434" s="74"/>
      <c r="AP434" s="74"/>
      <c r="AQ434" s="74"/>
      <c r="AR434" s="74"/>
      <c r="AS434" s="74"/>
      <c r="AT434" s="74"/>
      <c r="AU434" s="74"/>
      <c r="AV434" s="74"/>
      <c r="AW434" s="74"/>
      <c r="AX434" s="74"/>
      <c r="AY434" s="74"/>
      <c r="AZ434" s="74"/>
      <c r="BA434" s="74"/>
      <c r="BB434" s="74"/>
      <c r="BC434" s="74"/>
      <c r="BD434" s="74"/>
      <c r="BE434" s="74"/>
      <c r="BF434" s="74"/>
      <c r="BG434" s="74"/>
    </row>
    <row r="435" ht="12.0" customHeight="1">
      <c r="A435" s="62"/>
      <c r="B435" s="62"/>
      <c r="C435" s="62"/>
      <c r="D435" s="102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5"/>
      <c r="Q435" s="65"/>
      <c r="R435" s="64"/>
      <c r="S435" s="66"/>
      <c r="T435" s="66"/>
      <c r="U435" s="66"/>
      <c r="V435" s="66"/>
      <c r="W435" s="65"/>
      <c r="X435" s="65"/>
      <c r="Y435" s="67"/>
      <c r="Z435" s="68"/>
      <c r="AA435" s="66"/>
      <c r="AB435" s="64"/>
      <c r="AC435" s="69"/>
      <c r="AD435" s="70"/>
      <c r="AE435" s="71"/>
      <c r="AF435" s="74"/>
      <c r="AG435" s="74"/>
      <c r="AH435" s="74"/>
      <c r="AI435" s="74"/>
      <c r="AJ435" s="74"/>
      <c r="AK435" s="74"/>
      <c r="AL435" s="74"/>
      <c r="AM435" s="74"/>
      <c r="AN435" s="74"/>
      <c r="AO435" s="74"/>
      <c r="AP435" s="74"/>
      <c r="AQ435" s="74"/>
      <c r="AR435" s="74"/>
      <c r="AS435" s="74"/>
      <c r="AT435" s="74"/>
      <c r="AU435" s="74"/>
      <c r="AV435" s="74"/>
      <c r="AW435" s="74"/>
      <c r="AX435" s="74"/>
      <c r="AY435" s="74"/>
      <c r="AZ435" s="74"/>
      <c r="BA435" s="74"/>
      <c r="BB435" s="74"/>
      <c r="BC435" s="74"/>
      <c r="BD435" s="74"/>
      <c r="BE435" s="74"/>
      <c r="BF435" s="74"/>
      <c r="BG435" s="74"/>
    </row>
    <row r="436" ht="12.0" customHeight="1">
      <c r="A436" s="62"/>
      <c r="B436" s="62"/>
      <c r="C436" s="62"/>
      <c r="D436" s="102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5"/>
      <c r="Q436" s="65"/>
      <c r="R436" s="64"/>
      <c r="S436" s="66"/>
      <c r="T436" s="66"/>
      <c r="U436" s="66"/>
      <c r="V436" s="66"/>
      <c r="W436" s="65"/>
      <c r="X436" s="65"/>
      <c r="Y436" s="67"/>
      <c r="Z436" s="68"/>
      <c r="AA436" s="66"/>
      <c r="AB436" s="64"/>
      <c r="AC436" s="69"/>
      <c r="AD436" s="70"/>
      <c r="AE436" s="71"/>
      <c r="AF436" s="74"/>
      <c r="AG436" s="74"/>
      <c r="AH436" s="74"/>
      <c r="AI436" s="74"/>
      <c r="AJ436" s="74"/>
      <c r="AK436" s="74"/>
      <c r="AL436" s="74"/>
      <c r="AM436" s="74"/>
      <c r="AN436" s="74"/>
      <c r="AO436" s="74"/>
      <c r="AP436" s="74"/>
      <c r="AQ436" s="74"/>
      <c r="AR436" s="74"/>
      <c r="AS436" s="74"/>
      <c r="AT436" s="74"/>
      <c r="AU436" s="74"/>
      <c r="AV436" s="74"/>
      <c r="AW436" s="74"/>
      <c r="AX436" s="74"/>
      <c r="AY436" s="74"/>
      <c r="AZ436" s="74"/>
      <c r="BA436" s="74"/>
      <c r="BB436" s="74"/>
      <c r="BC436" s="74"/>
      <c r="BD436" s="74"/>
      <c r="BE436" s="74"/>
      <c r="BF436" s="74"/>
      <c r="BG436" s="74"/>
    </row>
    <row r="437" ht="12.0" customHeight="1">
      <c r="A437" s="62"/>
      <c r="B437" s="62"/>
      <c r="C437" s="62"/>
      <c r="D437" s="102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5"/>
      <c r="Q437" s="65"/>
      <c r="R437" s="64"/>
      <c r="S437" s="66"/>
      <c r="T437" s="66"/>
      <c r="U437" s="66"/>
      <c r="V437" s="66"/>
      <c r="W437" s="65"/>
      <c r="X437" s="65"/>
      <c r="Y437" s="67"/>
      <c r="Z437" s="68"/>
      <c r="AA437" s="66"/>
      <c r="AB437" s="64"/>
      <c r="AC437" s="69"/>
      <c r="AD437" s="70"/>
      <c r="AE437" s="71"/>
      <c r="AF437" s="74"/>
      <c r="AG437" s="74"/>
      <c r="AH437" s="74"/>
      <c r="AI437" s="74"/>
      <c r="AJ437" s="74"/>
      <c r="AK437" s="74"/>
      <c r="AL437" s="74"/>
      <c r="AM437" s="74"/>
      <c r="AN437" s="74"/>
      <c r="AO437" s="74"/>
      <c r="AP437" s="74"/>
      <c r="AQ437" s="74"/>
      <c r="AR437" s="74"/>
      <c r="AS437" s="74"/>
      <c r="AT437" s="74"/>
      <c r="AU437" s="74"/>
      <c r="AV437" s="74"/>
      <c r="AW437" s="74"/>
      <c r="AX437" s="74"/>
      <c r="AY437" s="74"/>
      <c r="AZ437" s="74"/>
      <c r="BA437" s="74"/>
      <c r="BB437" s="74"/>
      <c r="BC437" s="74"/>
      <c r="BD437" s="74"/>
      <c r="BE437" s="74"/>
      <c r="BF437" s="74"/>
      <c r="BG437" s="74"/>
    </row>
    <row r="438" ht="12.0" customHeight="1">
      <c r="A438" s="62"/>
      <c r="B438" s="62"/>
      <c r="C438" s="62"/>
      <c r="D438" s="102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5"/>
      <c r="Q438" s="65"/>
      <c r="R438" s="64"/>
      <c r="S438" s="66"/>
      <c r="T438" s="66"/>
      <c r="U438" s="66"/>
      <c r="V438" s="66"/>
      <c r="W438" s="65"/>
      <c r="X438" s="65"/>
      <c r="Y438" s="67"/>
      <c r="Z438" s="68"/>
      <c r="AA438" s="66"/>
      <c r="AB438" s="64"/>
      <c r="AC438" s="69"/>
      <c r="AD438" s="70"/>
      <c r="AE438" s="71"/>
      <c r="AF438" s="74"/>
      <c r="AG438" s="74"/>
      <c r="AH438" s="74"/>
      <c r="AI438" s="74"/>
      <c r="AJ438" s="74"/>
      <c r="AK438" s="74"/>
      <c r="AL438" s="74"/>
      <c r="AM438" s="74"/>
      <c r="AN438" s="74"/>
      <c r="AO438" s="74"/>
      <c r="AP438" s="74"/>
      <c r="AQ438" s="74"/>
      <c r="AR438" s="74"/>
      <c r="AS438" s="74"/>
      <c r="AT438" s="74"/>
      <c r="AU438" s="74"/>
      <c r="AV438" s="74"/>
      <c r="AW438" s="74"/>
      <c r="AX438" s="74"/>
      <c r="AY438" s="74"/>
      <c r="AZ438" s="74"/>
      <c r="BA438" s="74"/>
      <c r="BB438" s="74"/>
      <c r="BC438" s="74"/>
      <c r="BD438" s="74"/>
      <c r="BE438" s="74"/>
      <c r="BF438" s="74"/>
      <c r="BG438" s="74"/>
    </row>
    <row r="439" ht="12.0" customHeight="1">
      <c r="A439" s="62"/>
      <c r="B439" s="62"/>
      <c r="C439" s="62"/>
      <c r="D439" s="102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5"/>
      <c r="Q439" s="65"/>
      <c r="R439" s="64"/>
      <c r="S439" s="66"/>
      <c r="T439" s="66"/>
      <c r="U439" s="66"/>
      <c r="V439" s="66"/>
      <c r="W439" s="65"/>
      <c r="X439" s="65"/>
      <c r="Y439" s="67"/>
      <c r="Z439" s="68"/>
      <c r="AA439" s="66"/>
      <c r="AB439" s="64"/>
      <c r="AC439" s="69"/>
      <c r="AD439" s="70"/>
      <c r="AE439" s="71"/>
      <c r="AF439" s="74"/>
      <c r="AG439" s="74"/>
      <c r="AH439" s="74"/>
      <c r="AI439" s="74"/>
      <c r="AJ439" s="74"/>
      <c r="AK439" s="74"/>
      <c r="AL439" s="74"/>
      <c r="AM439" s="74"/>
      <c r="AN439" s="74"/>
      <c r="AO439" s="74"/>
      <c r="AP439" s="74"/>
      <c r="AQ439" s="74"/>
      <c r="AR439" s="74"/>
      <c r="AS439" s="74"/>
      <c r="AT439" s="74"/>
      <c r="AU439" s="74"/>
      <c r="AV439" s="74"/>
      <c r="AW439" s="74"/>
      <c r="AX439" s="74"/>
      <c r="AY439" s="74"/>
      <c r="AZ439" s="74"/>
      <c r="BA439" s="74"/>
      <c r="BB439" s="74"/>
      <c r="BC439" s="74"/>
      <c r="BD439" s="74"/>
      <c r="BE439" s="74"/>
      <c r="BF439" s="74"/>
      <c r="BG439" s="74"/>
    </row>
    <row r="440" ht="12.0" customHeight="1">
      <c r="A440" s="62"/>
      <c r="B440" s="62"/>
      <c r="C440" s="62"/>
      <c r="D440" s="102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5"/>
      <c r="Q440" s="65"/>
      <c r="R440" s="64"/>
      <c r="S440" s="66"/>
      <c r="T440" s="66"/>
      <c r="U440" s="66"/>
      <c r="V440" s="66"/>
      <c r="W440" s="65"/>
      <c r="X440" s="65"/>
      <c r="Y440" s="67"/>
      <c r="Z440" s="68"/>
      <c r="AA440" s="66"/>
      <c r="AB440" s="64"/>
      <c r="AC440" s="69"/>
      <c r="AD440" s="70"/>
      <c r="AE440" s="71"/>
      <c r="AF440" s="74"/>
      <c r="AG440" s="74"/>
      <c r="AH440" s="74"/>
      <c r="AI440" s="74"/>
      <c r="AJ440" s="74"/>
      <c r="AK440" s="74"/>
      <c r="AL440" s="74"/>
      <c r="AM440" s="74"/>
      <c r="AN440" s="74"/>
      <c r="AO440" s="74"/>
      <c r="AP440" s="74"/>
      <c r="AQ440" s="74"/>
      <c r="AR440" s="74"/>
      <c r="AS440" s="74"/>
      <c r="AT440" s="74"/>
      <c r="AU440" s="74"/>
      <c r="AV440" s="74"/>
      <c r="AW440" s="74"/>
      <c r="AX440" s="74"/>
      <c r="AY440" s="74"/>
      <c r="AZ440" s="74"/>
      <c r="BA440" s="74"/>
      <c r="BB440" s="74"/>
      <c r="BC440" s="74"/>
      <c r="BD440" s="74"/>
      <c r="BE440" s="74"/>
      <c r="BF440" s="74"/>
      <c r="BG440" s="74"/>
    </row>
    <row r="441" ht="12.0" customHeight="1">
      <c r="A441" s="62"/>
      <c r="B441" s="62"/>
      <c r="C441" s="62"/>
      <c r="D441" s="102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5"/>
      <c r="Q441" s="65"/>
      <c r="R441" s="64"/>
      <c r="S441" s="66"/>
      <c r="T441" s="66"/>
      <c r="U441" s="66"/>
      <c r="V441" s="66"/>
      <c r="W441" s="65"/>
      <c r="X441" s="65"/>
      <c r="Y441" s="67"/>
      <c r="Z441" s="68"/>
      <c r="AA441" s="66"/>
      <c r="AB441" s="64"/>
      <c r="AC441" s="69"/>
      <c r="AD441" s="70"/>
      <c r="AE441" s="71"/>
      <c r="AF441" s="74"/>
      <c r="AG441" s="74"/>
      <c r="AH441" s="74"/>
      <c r="AI441" s="74"/>
      <c r="AJ441" s="74"/>
      <c r="AK441" s="74"/>
      <c r="AL441" s="74"/>
      <c r="AM441" s="74"/>
      <c r="AN441" s="74"/>
      <c r="AO441" s="74"/>
      <c r="AP441" s="74"/>
      <c r="AQ441" s="74"/>
      <c r="AR441" s="74"/>
      <c r="AS441" s="74"/>
      <c r="AT441" s="74"/>
      <c r="AU441" s="74"/>
      <c r="AV441" s="74"/>
      <c r="AW441" s="74"/>
      <c r="AX441" s="74"/>
      <c r="AY441" s="74"/>
      <c r="AZ441" s="74"/>
      <c r="BA441" s="74"/>
      <c r="BB441" s="74"/>
      <c r="BC441" s="74"/>
      <c r="BD441" s="74"/>
      <c r="BE441" s="74"/>
      <c r="BF441" s="74"/>
      <c r="BG441" s="74"/>
    </row>
    <row r="442" ht="12.0" customHeight="1">
      <c r="A442" s="62"/>
      <c r="B442" s="62"/>
      <c r="C442" s="62"/>
      <c r="D442" s="102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5"/>
      <c r="Q442" s="65"/>
      <c r="R442" s="64"/>
      <c r="S442" s="66"/>
      <c r="T442" s="66"/>
      <c r="U442" s="66"/>
      <c r="V442" s="66"/>
      <c r="W442" s="65"/>
      <c r="X442" s="65"/>
      <c r="Y442" s="67"/>
      <c r="Z442" s="68"/>
      <c r="AA442" s="66"/>
      <c r="AB442" s="64"/>
      <c r="AC442" s="69"/>
      <c r="AD442" s="70"/>
      <c r="AE442" s="71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/>
      <c r="AS442" s="74"/>
      <c r="AT442" s="74"/>
      <c r="AU442" s="74"/>
      <c r="AV442" s="74"/>
      <c r="AW442" s="74"/>
      <c r="AX442" s="74"/>
      <c r="AY442" s="74"/>
      <c r="AZ442" s="74"/>
      <c r="BA442" s="74"/>
      <c r="BB442" s="74"/>
      <c r="BC442" s="74"/>
      <c r="BD442" s="74"/>
      <c r="BE442" s="74"/>
      <c r="BF442" s="74"/>
      <c r="BG442" s="74"/>
    </row>
    <row r="443" ht="12.0" customHeight="1">
      <c r="A443" s="62"/>
      <c r="B443" s="62"/>
      <c r="C443" s="62"/>
      <c r="D443" s="102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5"/>
      <c r="Q443" s="65"/>
      <c r="R443" s="64"/>
      <c r="S443" s="66"/>
      <c r="T443" s="66"/>
      <c r="U443" s="66"/>
      <c r="V443" s="66"/>
      <c r="W443" s="65"/>
      <c r="X443" s="65"/>
      <c r="Y443" s="67"/>
      <c r="Z443" s="68"/>
      <c r="AA443" s="66"/>
      <c r="AB443" s="64"/>
      <c r="AC443" s="69"/>
      <c r="AD443" s="70"/>
      <c r="AE443" s="71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  <c r="AS443" s="74"/>
      <c r="AT443" s="74"/>
      <c r="AU443" s="74"/>
      <c r="AV443" s="74"/>
      <c r="AW443" s="74"/>
      <c r="AX443" s="74"/>
      <c r="AY443" s="74"/>
      <c r="AZ443" s="74"/>
      <c r="BA443" s="74"/>
      <c r="BB443" s="74"/>
      <c r="BC443" s="74"/>
      <c r="BD443" s="74"/>
      <c r="BE443" s="74"/>
      <c r="BF443" s="74"/>
      <c r="BG443" s="74"/>
    </row>
    <row r="444" ht="12.0" customHeight="1">
      <c r="A444" s="62"/>
      <c r="B444" s="62"/>
      <c r="C444" s="62"/>
      <c r="D444" s="102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5"/>
      <c r="Q444" s="65"/>
      <c r="R444" s="64"/>
      <c r="S444" s="66"/>
      <c r="T444" s="66"/>
      <c r="U444" s="66"/>
      <c r="V444" s="66"/>
      <c r="W444" s="65"/>
      <c r="X444" s="65"/>
      <c r="Y444" s="67"/>
      <c r="Z444" s="68"/>
      <c r="AA444" s="66"/>
      <c r="AB444" s="64"/>
      <c r="AC444" s="69"/>
      <c r="AD444" s="70"/>
      <c r="AE444" s="71"/>
      <c r="AF444" s="74"/>
      <c r="AG444" s="74"/>
      <c r="AH444" s="74"/>
      <c r="AI444" s="74"/>
      <c r="AJ444" s="74"/>
      <c r="AK444" s="74"/>
      <c r="AL444" s="74"/>
      <c r="AM444" s="74"/>
      <c r="AN444" s="74"/>
      <c r="AO444" s="74"/>
      <c r="AP444" s="74"/>
      <c r="AQ444" s="74"/>
      <c r="AR444" s="74"/>
      <c r="AS444" s="74"/>
      <c r="AT444" s="74"/>
      <c r="AU444" s="74"/>
      <c r="AV444" s="74"/>
      <c r="AW444" s="74"/>
      <c r="AX444" s="74"/>
      <c r="AY444" s="74"/>
      <c r="AZ444" s="74"/>
      <c r="BA444" s="74"/>
      <c r="BB444" s="74"/>
      <c r="BC444" s="74"/>
      <c r="BD444" s="74"/>
      <c r="BE444" s="74"/>
      <c r="BF444" s="74"/>
      <c r="BG444" s="74"/>
    </row>
    <row r="445" ht="12.0" customHeight="1">
      <c r="A445" s="62"/>
      <c r="B445" s="62"/>
      <c r="C445" s="62"/>
      <c r="D445" s="102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5"/>
      <c r="Q445" s="65"/>
      <c r="R445" s="64"/>
      <c r="S445" s="66"/>
      <c r="T445" s="66"/>
      <c r="U445" s="66"/>
      <c r="V445" s="66"/>
      <c r="W445" s="65"/>
      <c r="X445" s="65"/>
      <c r="Y445" s="67"/>
      <c r="Z445" s="68"/>
      <c r="AA445" s="66"/>
      <c r="AB445" s="64"/>
      <c r="AC445" s="69"/>
      <c r="AD445" s="70"/>
      <c r="AE445" s="71"/>
      <c r="AF445" s="74"/>
      <c r="AG445" s="74"/>
      <c r="AH445" s="74"/>
      <c r="AI445" s="74"/>
      <c r="AJ445" s="74"/>
      <c r="AK445" s="74"/>
      <c r="AL445" s="74"/>
      <c r="AM445" s="74"/>
      <c r="AN445" s="74"/>
      <c r="AO445" s="74"/>
      <c r="AP445" s="74"/>
      <c r="AQ445" s="74"/>
      <c r="AR445" s="74"/>
      <c r="AS445" s="74"/>
      <c r="AT445" s="74"/>
      <c r="AU445" s="74"/>
      <c r="AV445" s="74"/>
      <c r="AW445" s="74"/>
      <c r="AX445" s="74"/>
      <c r="AY445" s="74"/>
      <c r="AZ445" s="74"/>
      <c r="BA445" s="74"/>
      <c r="BB445" s="74"/>
      <c r="BC445" s="74"/>
      <c r="BD445" s="74"/>
      <c r="BE445" s="74"/>
      <c r="BF445" s="74"/>
      <c r="BG445" s="74"/>
    </row>
    <row r="446" ht="12.0" customHeight="1">
      <c r="A446" s="62"/>
      <c r="B446" s="62"/>
      <c r="C446" s="62"/>
      <c r="D446" s="102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5"/>
      <c r="Q446" s="65"/>
      <c r="R446" s="64"/>
      <c r="S446" s="66"/>
      <c r="T446" s="66"/>
      <c r="U446" s="66"/>
      <c r="V446" s="66"/>
      <c r="W446" s="65"/>
      <c r="X446" s="65"/>
      <c r="Y446" s="67"/>
      <c r="Z446" s="68"/>
      <c r="AA446" s="66"/>
      <c r="AB446" s="64"/>
      <c r="AC446" s="69"/>
      <c r="AD446" s="70"/>
      <c r="AE446" s="71"/>
      <c r="AF446" s="74"/>
      <c r="AG446" s="74"/>
      <c r="AH446" s="74"/>
      <c r="AI446" s="74"/>
      <c r="AJ446" s="74"/>
      <c r="AK446" s="74"/>
      <c r="AL446" s="74"/>
      <c r="AM446" s="74"/>
      <c r="AN446" s="74"/>
      <c r="AO446" s="74"/>
      <c r="AP446" s="74"/>
      <c r="AQ446" s="74"/>
      <c r="AR446" s="74"/>
      <c r="AS446" s="74"/>
      <c r="AT446" s="74"/>
      <c r="AU446" s="74"/>
      <c r="AV446" s="74"/>
      <c r="AW446" s="74"/>
      <c r="AX446" s="74"/>
      <c r="AY446" s="74"/>
      <c r="AZ446" s="74"/>
      <c r="BA446" s="74"/>
      <c r="BB446" s="74"/>
      <c r="BC446" s="74"/>
      <c r="BD446" s="74"/>
      <c r="BE446" s="74"/>
      <c r="BF446" s="74"/>
      <c r="BG446" s="74"/>
    </row>
    <row r="447" ht="12.0" customHeight="1">
      <c r="A447" s="62"/>
      <c r="B447" s="62"/>
      <c r="C447" s="62"/>
      <c r="D447" s="102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5"/>
      <c r="Q447" s="65"/>
      <c r="R447" s="64"/>
      <c r="S447" s="66"/>
      <c r="T447" s="66"/>
      <c r="U447" s="66"/>
      <c r="V447" s="66"/>
      <c r="W447" s="65"/>
      <c r="X447" s="65"/>
      <c r="Y447" s="67"/>
      <c r="Z447" s="68"/>
      <c r="AA447" s="66"/>
      <c r="AB447" s="64"/>
      <c r="AC447" s="69"/>
      <c r="AD447" s="70"/>
      <c r="AE447" s="71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  <c r="AS447" s="74"/>
      <c r="AT447" s="74"/>
      <c r="AU447" s="74"/>
      <c r="AV447" s="74"/>
      <c r="AW447" s="74"/>
      <c r="AX447" s="74"/>
      <c r="AY447" s="74"/>
      <c r="AZ447" s="74"/>
      <c r="BA447" s="74"/>
      <c r="BB447" s="74"/>
      <c r="BC447" s="74"/>
      <c r="BD447" s="74"/>
      <c r="BE447" s="74"/>
      <c r="BF447" s="74"/>
      <c r="BG447" s="74"/>
    </row>
    <row r="448" ht="12.0" customHeight="1">
      <c r="A448" s="62"/>
      <c r="B448" s="62"/>
      <c r="C448" s="62"/>
      <c r="D448" s="102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5"/>
      <c r="Q448" s="65"/>
      <c r="R448" s="64"/>
      <c r="S448" s="66"/>
      <c r="T448" s="66"/>
      <c r="U448" s="66"/>
      <c r="V448" s="66"/>
      <c r="W448" s="65"/>
      <c r="X448" s="65"/>
      <c r="Y448" s="67"/>
      <c r="Z448" s="68"/>
      <c r="AA448" s="66"/>
      <c r="AB448" s="64"/>
      <c r="AC448" s="69"/>
      <c r="AD448" s="70"/>
      <c r="AE448" s="71"/>
      <c r="AF448" s="74"/>
      <c r="AG448" s="74"/>
      <c r="AH448" s="74"/>
      <c r="AI448" s="74"/>
      <c r="AJ448" s="74"/>
      <c r="AK448" s="74"/>
      <c r="AL448" s="74"/>
      <c r="AM448" s="74"/>
      <c r="AN448" s="74"/>
      <c r="AO448" s="74"/>
      <c r="AP448" s="74"/>
      <c r="AQ448" s="74"/>
      <c r="AR448" s="74"/>
      <c r="AS448" s="74"/>
      <c r="AT448" s="74"/>
      <c r="AU448" s="74"/>
      <c r="AV448" s="74"/>
      <c r="AW448" s="74"/>
      <c r="AX448" s="74"/>
      <c r="AY448" s="74"/>
      <c r="AZ448" s="74"/>
      <c r="BA448" s="74"/>
      <c r="BB448" s="74"/>
      <c r="BC448" s="74"/>
      <c r="BD448" s="74"/>
      <c r="BE448" s="74"/>
      <c r="BF448" s="74"/>
      <c r="BG448" s="74"/>
    </row>
    <row r="449" ht="12.0" customHeight="1">
      <c r="A449" s="62"/>
      <c r="B449" s="62"/>
      <c r="C449" s="62"/>
      <c r="D449" s="102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5"/>
      <c r="Q449" s="65"/>
      <c r="R449" s="64"/>
      <c r="S449" s="66"/>
      <c r="T449" s="66"/>
      <c r="U449" s="66"/>
      <c r="V449" s="66"/>
      <c r="W449" s="65"/>
      <c r="X449" s="65"/>
      <c r="Y449" s="67"/>
      <c r="Z449" s="68"/>
      <c r="AA449" s="66"/>
      <c r="AB449" s="64"/>
      <c r="AC449" s="69"/>
      <c r="AD449" s="70"/>
      <c r="AE449" s="71"/>
      <c r="AF449" s="74"/>
      <c r="AG449" s="74"/>
      <c r="AH449" s="74"/>
      <c r="AI449" s="74"/>
      <c r="AJ449" s="74"/>
      <c r="AK449" s="74"/>
      <c r="AL449" s="74"/>
      <c r="AM449" s="74"/>
      <c r="AN449" s="74"/>
      <c r="AO449" s="74"/>
      <c r="AP449" s="74"/>
      <c r="AQ449" s="74"/>
      <c r="AR449" s="74"/>
      <c r="AS449" s="74"/>
      <c r="AT449" s="74"/>
      <c r="AU449" s="74"/>
      <c r="AV449" s="74"/>
      <c r="AW449" s="74"/>
      <c r="AX449" s="74"/>
      <c r="AY449" s="74"/>
      <c r="AZ449" s="74"/>
      <c r="BA449" s="74"/>
      <c r="BB449" s="74"/>
      <c r="BC449" s="74"/>
      <c r="BD449" s="74"/>
      <c r="BE449" s="74"/>
      <c r="BF449" s="74"/>
      <c r="BG449" s="74"/>
    </row>
    <row r="450" ht="12.0" customHeight="1">
      <c r="A450" s="62"/>
      <c r="B450" s="62"/>
      <c r="C450" s="62"/>
      <c r="D450" s="102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5"/>
      <c r="Q450" s="65"/>
      <c r="R450" s="64"/>
      <c r="S450" s="66"/>
      <c r="T450" s="66"/>
      <c r="U450" s="66"/>
      <c r="V450" s="66"/>
      <c r="W450" s="65"/>
      <c r="X450" s="65"/>
      <c r="Y450" s="67"/>
      <c r="Z450" s="68"/>
      <c r="AA450" s="66"/>
      <c r="AB450" s="64"/>
      <c r="AC450" s="69"/>
      <c r="AD450" s="70"/>
      <c r="AE450" s="71"/>
      <c r="AF450" s="74"/>
      <c r="AG450" s="74"/>
      <c r="AH450" s="74"/>
      <c r="AI450" s="74"/>
      <c r="AJ450" s="74"/>
      <c r="AK450" s="74"/>
      <c r="AL450" s="74"/>
      <c r="AM450" s="74"/>
      <c r="AN450" s="74"/>
      <c r="AO450" s="74"/>
      <c r="AP450" s="74"/>
      <c r="AQ450" s="74"/>
      <c r="AR450" s="74"/>
      <c r="AS450" s="74"/>
      <c r="AT450" s="74"/>
      <c r="AU450" s="74"/>
      <c r="AV450" s="74"/>
      <c r="AW450" s="74"/>
      <c r="AX450" s="74"/>
      <c r="AY450" s="74"/>
      <c r="AZ450" s="74"/>
      <c r="BA450" s="74"/>
      <c r="BB450" s="74"/>
      <c r="BC450" s="74"/>
      <c r="BD450" s="74"/>
      <c r="BE450" s="74"/>
      <c r="BF450" s="74"/>
      <c r="BG450" s="74"/>
    </row>
    <row r="451" ht="12.0" customHeight="1">
      <c r="A451" s="62"/>
      <c r="B451" s="62"/>
      <c r="C451" s="62"/>
      <c r="D451" s="102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5"/>
      <c r="Q451" s="65"/>
      <c r="R451" s="64"/>
      <c r="S451" s="66"/>
      <c r="T451" s="66"/>
      <c r="U451" s="66"/>
      <c r="V451" s="66"/>
      <c r="W451" s="65"/>
      <c r="X451" s="65"/>
      <c r="Y451" s="67"/>
      <c r="Z451" s="68"/>
      <c r="AA451" s="66"/>
      <c r="AB451" s="64"/>
      <c r="AC451" s="69"/>
      <c r="AD451" s="70"/>
      <c r="AE451" s="71"/>
      <c r="AF451" s="74"/>
      <c r="AG451" s="74"/>
      <c r="AH451" s="74"/>
      <c r="AI451" s="74"/>
      <c r="AJ451" s="74"/>
      <c r="AK451" s="74"/>
      <c r="AL451" s="74"/>
      <c r="AM451" s="74"/>
      <c r="AN451" s="74"/>
      <c r="AO451" s="74"/>
      <c r="AP451" s="74"/>
      <c r="AQ451" s="74"/>
      <c r="AR451" s="74"/>
      <c r="AS451" s="74"/>
      <c r="AT451" s="74"/>
      <c r="AU451" s="74"/>
      <c r="AV451" s="74"/>
      <c r="AW451" s="74"/>
      <c r="AX451" s="74"/>
      <c r="AY451" s="74"/>
      <c r="AZ451" s="74"/>
      <c r="BA451" s="74"/>
      <c r="BB451" s="74"/>
      <c r="BC451" s="74"/>
      <c r="BD451" s="74"/>
      <c r="BE451" s="74"/>
      <c r="BF451" s="74"/>
      <c r="BG451" s="74"/>
    </row>
    <row r="452" ht="12.0" customHeight="1">
      <c r="A452" s="62"/>
      <c r="B452" s="62"/>
      <c r="C452" s="62"/>
      <c r="D452" s="102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5"/>
      <c r="Q452" s="65"/>
      <c r="R452" s="64"/>
      <c r="S452" s="66"/>
      <c r="T452" s="66"/>
      <c r="U452" s="66"/>
      <c r="V452" s="66"/>
      <c r="W452" s="65"/>
      <c r="X452" s="65"/>
      <c r="Y452" s="67"/>
      <c r="Z452" s="68"/>
      <c r="AA452" s="66"/>
      <c r="AB452" s="64"/>
      <c r="AC452" s="69"/>
      <c r="AD452" s="70"/>
      <c r="AE452" s="71"/>
      <c r="AF452" s="74"/>
      <c r="AG452" s="74"/>
      <c r="AH452" s="74"/>
      <c r="AI452" s="74"/>
      <c r="AJ452" s="74"/>
      <c r="AK452" s="74"/>
      <c r="AL452" s="74"/>
      <c r="AM452" s="74"/>
      <c r="AN452" s="74"/>
      <c r="AO452" s="74"/>
      <c r="AP452" s="74"/>
      <c r="AQ452" s="74"/>
      <c r="AR452" s="74"/>
      <c r="AS452" s="74"/>
      <c r="AT452" s="74"/>
      <c r="AU452" s="74"/>
      <c r="AV452" s="74"/>
      <c r="AW452" s="74"/>
      <c r="AX452" s="74"/>
      <c r="AY452" s="74"/>
      <c r="AZ452" s="74"/>
      <c r="BA452" s="74"/>
      <c r="BB452" s="74"/>
      <c r="BC452" s="74"/>
      <c r="BD452" s="74"/>
      <c r="BE452" s="74"/>
      <c r="BF452" s="74"/>
      <c r="BG452" s="74"/>
    </row>
    <row r="453" ht="12.0" customHeight="1">
      <c r="A453" s="62"/>
      <c r="B453" s="62"/>
      <c r="C453" s="62"/>
      <c r="D453" s="102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5"/>
      <c r="Q453" s="65"/>
      <c r="R453" s="64"/>
      <c r="S453" s="66"/>
      <c r="T453" s="66"/>
      <c r="U453" s="66"/>
      <c r="V453" s="66"/>
      <c r="W453" s="65"/>
      <c r="X453" s="65"/>
      <c r="Y453" s="67"/>
      <c r="Z453" s="68"/>
      <c r="AA453" s="66"/>
      <c r="AB453" s="64"/>
      <c r="AC453" s="69"/>
      <c r="AD453" s="70"/>
      <c r="AE453" s="71"/>
      <c r="AF453" s="74"/>
      <c r="AG453" s="74"/>
      <c r="AH453" s="74"/>
      <c r="AI453" s="74"/>
      <c r="AJ453" s="74"/>
      <c r="AK453" s="74"/>
      <c r="AL453" s="74"/>
      <c r="AM453" s="74"/>
      <c r="AN453" s="74"/>
      <c r="AO453" s="74"/>
      <c r="AP453" s="74"/>
      <c r="AQ453" s="74"/>
      <c r="AR453" s="74"/>
      <c r="AS453" s="74"/>
      <c r="AT453" s="74"/>
      <c r="AU453" s="74"/>
      <c r="AV453" s="74"/>
      <c r="AW453" s="74"/>
      <c r="AX453" s="74"/>
      <c r="AY453" s="74"/>
      <c r="AZ453" s="74"/>
      <c r="BA453" s="74"/>
      <c r="BB453" s="74"/>
      <c r="BC453" s="74"/>
      <c r="BD453" s="74"/>
      <c r="BE453" s="74"/>
      <c r="BF453" s="74"/>
      <c r="BG453" s="74"/>
    </row>
    <row r="454" ht="12.0" customHeight="1">
      <c r="A454" s="62"/>
      <c r="B454" s="62"/>
      <c r="C454" s="62"/>
      <c r="D454" s="102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5"/>
      <c r="Q454" s="65"/>
      <c r="R454" s="64"/>
      <c r="S454" s="66"/>
      <c r="T454" s="66"/>
      <c r="U454" s="66"/>
      <c r="V454" s="66"/>
      <c r="W454" s="65"/>
      <c r="X454" s="65"/>
      <c r="Y454" s="67"/>
      <c r="Z454" s="68"/>
      <c r="AA454" s="66"/>
      <c r="AB454" s="64"/>
      <c r="AC454" s="69"/>
      <c r="AD454" s="70"/>
      <c r="AE454" s="71"/>
      <c r="AF454" s="74"/>
      <c r="AG454" s="74"/>
      <c r="AH454" s="74"/>
      <c r="AI454" s="74"/>
      <c r="AJ454" s="74"/>
      <c r="AK454" s="74"/>
      <c r="AL454" s="74"/>
      <c r="AM454" s="74"/>
      <c r="AN454" s="74"/>
      <c r="AO454" s="74"/>
      <c r="AP454" s="74"/>
      <c r="AQ454" s="74"/>
      <c r="AR454" s="74"/>
      <c r="AS454" s="74"/>
      <c r="AT454" s="74"/>
      <c r="AU454" s="74"/>
      <c r="AV454" s="74"/>
      <c r="AW454" s="74"/>
      <c r="AX454" s="74"/>
      <c r="AY454" s="74"/>
      <c r="AZ454" s="74"/>
      <c r="BA454" s="74"/>
      <c r="BB454" s="74"/>
      <c r="BC454" s="74"/>
      <c r="BD454" s="74"/>
      <c r="BE454" s="74"/>
      <c r="BF454" s="74"/>
      <c r="BG454" s="74"/>
    </row>
    <row r="455" ht="12.0" customHeight="1">
      <c r="A455" s="62"/>
      <c r="B455" s="62"/>
      <c r="C455" s="62"/>
      <c r="D455" s="102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5"/>
      <c r="Q455" s="65"/>
      <c r="R455" s="64"/>
      <c r="S455" s="66"/>
      <c r="T455" s="66"/>
      <c r="U455" s="66"/>
      <c r="V455" s="66"/>
      <c r="W455" s="65"/>
      <c r="X455" s="65"/>
      <c r="Y455" s="67"/>
      <c r="Z455" s="68"/>
      <c r="AA455" s="66"/>
      <c r="AB455" s="64"/>
      <c r="AC455" s="69"/>
      <c r="AD455" s="70"/>
      <c r="AE455" s="71"/>
      <c r="AF455" s="74"/>
      <c r="AG455" s="74"/>
      <c r="AH455" s="74"/>
      <c r="AI455" s="74"/>
      <c r="AJ455" s="74"/>
      <c r="AK455" s="74"/>
      <c r="AL455" s="74"/>
      <c r="AM455" s="74"/>
      <c r="AN455" s="74"/>
      <c r="AO455" s="74"/>
      <c r="AP455" s="74"/>
      <c r="AQ455" s="74"/>
      <c r="AR455" s="74"/>
      <c r="AS455" s="74"/>
      <c r="AT455" s="74"/>
      <c r="AU455" s="74"/>
      <c r="AV455" s="74"/>
      <c r="AW455" s="74"/>
      <c r="AX455" s="74"/>
      <c r="AY455" s="74"/>
      <c r="AZ455" s="74"/>
      <c r="BA455" s="74"/>
      <c r="BB455" s="74"/>
      <c r="BC455" s="74"/>
      <c r="BD455" s="74"/>
      <c r="BE455" s="74"/>
      <c r="BF455" s="74"/>
      <c r="BG455" s="74"/>
    </row>
    <row r="456" ht="12.0" customHeight="1">
      <c r="A456" s="62"/>
      <c r="B456" s="62"/>
      <c r="C456" s="62"/>
      <c r="D456" s="102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5"/>
      <c r="Q456" s="65"/>
      <c r="R456" s="64"/>
      <c r="S456" s="66"/>
      <c r="T456" s="66"/>
      <c r="U456" s="66"/>
      <c r="V456" s="66"/>
      <c r="W456" s="65"/>
      <c r="X456" s="65"/>
      <c r="Y456" s="67"/>
      <c r="Z456" s="68"/>
      <c r="AA456" s="66"/>
      <c r="AB456" s="64"/>
      <c r="AC456" s="69"/>
      <c r="AD456" s="70"/>
      <c r="AE456" s="71"/>
      <c r="AF456" s="74"/>
      <c r="AG456" s="74"/>
      <c r="AH456" s="74"/>
      <c r="AI456" s="74"/>
      <c r="AJ456" s="74"/>
      <c r="AK456" s="74"/>
      <c r="AL456" s="74"/>
      <c r="AM456" s="74"/>
      <c r="AN456" s="74"/>
      <c r="AO456" s="74"/>
      <c r="AP456" s="74"/>
      <c r="AQ456" s="74"/>
      <c r="AR456" s="74"/>
      <c r="AS456" s="74"/>
      <c r="AT456" s="74"/>
      <c r="AU456" s="74"/>
      <c r="AV456" s="74"/>
      <c r="AW456" s="74"/>
      <c r="AX456" s="74"/>
      <c r="AY456" s="74"/>
      <c r="AZ456" s="74"/>
      <c r="BA456" s="74"/>
      <c r="BB456" s="74"/>
      <c r="BC456" s="74"/>
      <c r="BD456" s="74"/>
      <c r="BE456" s="74"/>
      <c r="BF456" s="74"/>
      <c r="BG456" s="74"/>
    </row>
    <row r="457" ht="12.0" customHeight="1">
      <c r="A457" s="62"/>
      <c r="B457" s="62"/>
      <c r="C457" s="62"/>
      <c r="D457" s="102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5"/>
      <c r="Q457" s="65"/>
      <c r="R457" s="64"/>
      <c r="S457" s="66"/>
      <c r="T457" s="66"/>
      <c r="U457" s="66"/>
      <c r="V457" s="66"/>
      <c r="W457" s="65"/>
      <c r="X457" s="65"/>
      <c r="Y457" s="67"/>
      <c r="Z457" s="68"/>
      <c r="AA457" s="66"/>
      <c r="AB457" s="64"/>
      <c r="AC457" s="69"/>
      <c r="AD457" s="70"/>
      <c r="AE457" s="71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/>
      <c r="AS457" s="74"/>
      <c r="AT457" s="74"/>
      <c r="AU457" s="74"/>
      <c r="AV457" s="74"/>
      <c r="AW457" s="74"/>
      <c r="AX457" s="74"/>
      <c r="AY457" s="74"/>
      <c r="AZ457" s="74"/>
      <c r="BA457" s="74"/>
      <c r="BB457" s="74"/>
      <c r="BC457" s="74"/>
      <c r="BD457" s="74"/>
      <c r="BE457" s="74"/>
      <c r="BF457" s="74"/>
      <c r="BG457" s="74"/>
    </row>
    <row r="458" ht="12.0" customHeight="1">
      <c r="A458" s="62"/>
      <c r="B458" s="62"/>
      <c r="C458" s="62"/>
      <c r="D458" s="102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5"/>
      <c r="Q458" s="65"/>
      <c r="R458" s="64"/>
      <c r="S458" s="66"/>
      <c r="T458" s="66"/>
      <c r="U458" s="66"/>
      <c r="V458" s="66"/>
      <c r="W458" s="65"/>
      <c r="X458" s="65"/>
      <c r="Y458" s="67"/>
      <c r="Z458" s="68"/>
      <c r="AA458" s="66"/>
      <c r="AB458" s="64"/>
      <c r="AC458" s="69"/>
      <c r="AD458" s="70"/>
      <c r="AE458" s="71"/>
      <c r="AF458" s="74"/>
      <c r="AG458" s="74"/>
      <c r="AH458" s="74"/>
      <c r="AI458" s="74"/>
      <c r="AJ458" s="74"/>
      <c r="AK458" s="74"/>
      <c r="AL458" s="74"/>
      <c r="AM458" s="74"/>
      <c r="AN458" s="74"/>
      <c r="AO458" s="74"/>
      <c r="AP458" s="74"/>
      <c r="AQ458" s="74"/>
      <c r="AR458" s="74"/>
      <c r="AS458" s="74"/>
      <c r="AT458" s="74"/>
      <c r="AU458" s="74"/>
      <c r="AV458" s="74"/>
      <c r="AW458" s="74"/>
      <c r="AX458" s="74"/>
      <c r="AY458" s="74"/>
      <c r="AZ458" s="74"/>
      <c r="BA458" s="74"/>
      <c r="BB458" s="74"/>
      <c r="BC458" s="74"/>
      <c r="BD458" s="74"/>
      <c r="BE458" s="74"/>
      <c r="BF458" s="74"/>
      <c r="BG458" s="74"/>
    </row>
    <row r="459" ht="12.0" customHeight="1">
      <c r="A459" s="62"/>
      <c r="B459" s="62"/>
      <c r="C459" s="62"/>
      <c r="D459" s="102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5"/>
      <c r="Q459" s="65"/>
      <c r="R459" s="64"/>
      <c r="S459" s="66"/>
      <c r="T459" s="66"/>
      <c r="U459" s="66"/>
      <c r="V459" s="66"/>
      <c r="W459" s="65"/>
      <c r="X459" s="65"/>
      <c r="Y459" s="67"/>
      <c r="Z459" s="68"/>
      <c r="AA459" s="66"/>
      <c r="AB459" s="64"/>
      <c r="AC459" s="69"/>
      <c r="AD459" s="70"/>
      <c r="AE459" s="71"/>
      <c r="AF459" s="74"/>
      <c r="AG459" s="74"/>
      <c r="AH459" s="74"/>
      <c r="AI459" s="74"/>
      <c r="AJ459" s="74"/>
      <c r="AK459" s="74"/>
      <c r="AL459" s="74"/>
      <c r="AM459" s="74"/>
      <c r="AN459" s="74"/>
      <c r="AO459" s="74"/>
      <c r="AP459" s="74"/>
      <c r="AQ459" s="74"/>
      <c r="AR459" s="74"/>
      <c r="AS459" s="74"/>
      <c r="AT459" s="74"/>
      <c r="AU459" s="74"/>
      <c r="AV459" s="74"/>
      <c r="AW459" s="74"/>
      <c r="AX459" s="74"/>
      <c r="AY459" s="74"/>
      <c r="AZ459" s="74"/>
      <c r="BA459" s="74"/>
      <c r="BB459" s="74"/>
      <c r="BC459" s="74"/>
      <c r="BD459" s="74"/>
      <c r="BE459" s="74"/>
      <c r="BF459" s="74"/>
      <c r="BG459" s="74"/>
    </row>
    <row r="460" ht="12.0" customHeight="1">
      <c r="A460" s="62"/>
      <c r="B460" s="62"/>
      <c r="C460" s="62"/>
      <c r="D460" s="102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5"/>
      <c r="Q460" s="65"/>
      <c r="R460" s="64"/>
      <c r="S460" s="66"/>
      <c r="T460" s="66"/>
      <c r="U460" s="66"/>
      <c r="V460" s="66"/>
      <c r="W460" s="65"/>
      <c r="X460" s="65"/>
      <c r="Y460" s="67"/>
      <c r="Z460" s="68"/>
      <c r="AA460" s="66"/>
      <c r="AB460" s="64"/>
      <c r="AC460" s="69"/>
      <c r="AD460" s="70"/>
      <c r="AE460" s="71"/>
      <c r="AF460" s="74"/>
      <c r="AG460" s="74"/>
      <c r="AH460" s="74"/>
      <c r="AI460" s="74"/>
      <c r="AJ460" s="74"/>
      <c r="AK460" s="74"/>
      <c r="AL460" s="74"/>
      <c r="AM460" s="74"/>
      <c r="AN460" s="74"/>
      <c r="AO460" s="74"/>
      <c r="AP460" s="74"/>
      <c r="AQ460" s="74"/>
      <c r="AR460" s="74"/>
      <c r="AS460" s="74"/>
      <c r="AT460" s="74"/>
      <c r="AU460" s="74"/>
      <c r="AV460" s="74"/>
      <c r="AW460" s="74"/>
      <c r="AX460" s="74"/>
      <c r="AY460" s="74"/>
      <c r="AZ460" s="74"/>
      <c r="BA460" s="74"/>
      <c r="BB460" s="74"/>
      <c r="BC460" s="74"/>
      <c r="BD460" s="74"/>
      <c r="BE460" s="74"/>
      <c r="BF460" s="74"/>
      <c r="BG460" s="74"/>
    </row>
    <row r="461" ht="12.0" customHeight="1">
      <c r="A461" s="62"/>
      <c r="B461" s="62"/>
      <c r="C461" s="62"/>
      <c r="D461" s="102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5"/>
      <c r="Q461" s="65"/>
      <c r="R461" s="64"/>
      <c r="S461" s="66"/>
      <c r="T461" s="66"/>
      <c r="U461" s="66"/>
      <c r="V461" s="66"/>
      <c r="W461" s="65"/>
      <c r="X461" s="65"/>
      <c r="Y461" s="67"/>
      <c r="Z461" s="68"/>
      <c r="AA461" s="66"/>
      <c r="AB461" s="64"/>
      <c r="AC461" s="69"/>
      <c r="AD461" s="70"/>
      <c r="AE461" s="71"/>
      <c r="AF461" s="74"/>
      <c r="AG461" s="74"/>
      <c r="AH461" s="74"/>
      <c r="AI461" s="74"/>
      <c r="AJ461" s="74"/>
      <c r="AK461" s="74"/>
      <c r="AL461" s="74"/>
      <c r="AM461" s="74"/>
      <c r="AN461" s="74"/>
      <c r="AO461" s="74"/>
      <c r="AP461" s="74"/>
      <c r="AQ461" s="74"/>
      <c r="AR461" s="74"/>
      <c r="AS461" s="74"/>
      <c r="AT461" s="74"/>
      <c r="AU461" s="74"/>
      <c r="AV461" s="74"/>
      <c r="AW461" s="74"/>
      <c r="AX461" s="74"/>
      <c r="AY461" s="74"/>
      <c r="AZ461" s="74"/>
      <c r="BA461" s="74"/>
      <c r="BB461" s="74"/>
      <c r="BC461" s="74"/>
      <c r="BD461" s="74"/>
      <c r="BE461" s="74"/>
      <c r="BF461" s="74"/>
      <c r="BG461" s="74"/>
    </row>
    <row r="462" ht="12.0" customHeight="1">
      <c r="A462" s="62"/>
      <c r="B462" s="62"/>
      <c r="C462" s="62"/>
      <c r="D462" s="102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5"/>
      <c r="Q462" s="65"/>
      <c r="R462" s="64"/>
      <c r="S462" s="66"/>
      <c r="T462" s="66"/>
      <c r="U462" s="66"/>
      <c r="V462" s="66"/>
      <c r="W462" s="65"/>
      <c r="X462" s="65"/>
      <c r="Y462" s="67"/>
      <c r="Z462" s="68"/>
      <c r="AA462" s="66"/>
      <c r="AB462" s="64"/>
      <c r="AC462" s="69"/>
      <c r="AD462" s="70"/>
      <c r="AE462" s="71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  <c r="AS462" s="74"/>
      <c r="AT462" s="74"/>
      <c r="AU462" s="74"/>
      <c r="AV462" s="74"/>
      <c r="AW462" s="74"/>
      <c r="AX462" s="74"/>
      <c r="AY462" s="74"/>
      <c r="AZ462" s="74"/>
      <c r="BA462" s="74"/>
      <c r="BB462" s="74"/>
      <c r="BC462" s="74"/>
      <c r="BD462" s="74"/>
      <c r="BE462" s="74"/>
      <c r="BF462" s="74"/>
      <c r="BG462" s="74"/>
    </row>
    <row r="463" ht="12.0" customHeight="1">
      <c r="A463" s="62"/>
      <c r="B463" s="62"/>
      <c r="C463" s="62"/>
      <c r="D463" s="102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5"/>
      <c r="Q463" s="65"/>
      <c r="R463" s="64"/>
      <c r="S463" s="66"/>
      <c r="T463" s="66"/>
      <c r="U463" s="66"/>
      <c r="V463" s="66"/>
      <c r="W463" s="65"/>
      <c r="X463" s="65"/>
      <c r="Y463" s="67"/>
      <c r="Z463" s="68"/>
      <c r="AA463" s="66"/>
      <c r="AB463" s="64"/>
      <c r="AC463" s="69"/>
      <c r="AD463" s="70"/>
      <c r="AE463" s="71"/>
      <c r="AF463" s="74"/>
      <c r="AG463" s="74"/>
      <c r="AH463" s="74"/>
      <c r="AI463" s="74"/>
      <c r="AJ463" s="74"/>
      <c r="AK463" s="74"/>
      <c r="AL463" s="74"/>
      <c r="AM463" s="74"/>
      <c r="AN463" s="74"/>
      <c r="AO463" s="74"/>
      <c r="AP463" s="74"/>
      <c r="AQ463" s="74"/>
      <c r="AR463" s="74"/>
      <c r="AS463" s="74"/>
      <c r="AT463" s="74"/>
      <c r="AU463" s="74"/>
      <c r="AV463" s="74"/>
      <c r="AW463" s="74"/>
      <c r="AX463" s="74"/>
      <c r="AY463" s="74"/>
      <c r="AZ463" s="74"/>
      <c r="BA463" s="74"/>
      <c r="BB463" s="74"/>
      <c r="BC463" s="74"/>
      <c r="BD463" s="74"/>
      <c r="BE463" s="74"/>
      <c r="BF463" s="74"/>
      <c r="BG463" s="74"/>
    </row>
    <row r="464" ht="12.0" customHeight="1">
      <c r="A464" s="62"/>
      <c r="B464" s="62"/>
      <c r="C464" s="62"/>
      <c r="D464" s="102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5"/>
      <c r="Q464" s="65"/>
      <c r="R464" s="64"/>
      <c r="S464" s="66"/>
      <c r="T464" s="66"/>
      <c r="U464" s="66"/>
      <c r="V464" s="66"/>
      <c r="W464" s="65"/>
      <c r="X464" s="65"/>
      <c r="Y464" s="67"/>
      <c r="Z464" s="68"/>
      <c r="AA464" s="66"/>
      <c r="AB464" s="64"/>
      <c r="AC464" s="69"/>
      <c r="AD464" s="70"/>
      <c r="AE464" s="71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  <c r="AS464" s="74"/>
      <c r="AT464" s="74"/>
      <c r="AU464" s="74"/>
      <c r="AV464" s="74"/>
      <c r="AW464" s="74"/>
      <c r="AX464" s="74"/>
      <c r="AY464" s="74"/>
      <c r="AZ464" s="74"/>
      <c r="BA464" s="74"/>
      <c r="BB464" s="74"/>
      <c r="BC464" s="74"/>
      <c r="BD464" s="74"/>
      <c r="BE464" s="74"/>
      <c r="BF464" s="74"/>
      <c r="BG464" s="74"/>
    </row>
    <row r="465" ht="12.0" customHeight="1">
      <c r="A465" s="62"/>
      <c r="B465" s="62"/>
      <c r="C465" s="62"/>
      <c r="D465" s="102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5"/>
      <c r="Q465" s="65"/>
      <c r="R465" s="64"/>
      <c r="S465" s="66"/>
      <c r="T465" s="66"/>
      <c r="U465" s="66"/>
      <c r="V465" s="66"/>
      <c r="W465" s="65"/>
      <c r="X465" s="65"/>
      <c r="Y465" s="67"/>
      <c r="Z465" s="68"/>
      <c r="AA465" s="66"/>
      <c r="AB465" s="64"/>
      <c r="AC465" s="69"/>
      <c r="AD465" s="70"/>
      <c r="AE465" s="71"/>
      <c r="AF465" s="74"/>
      <c r="AG465" s="74"/>
      <c r="AH465" s="74"/>
      <c r="AI465" s="74"/>
      <c r="AJ465" s="74"/>
      <c r="AK465" s="74"/>
      <c r="AL465" s="74"/>
      <c r="AM465" s="74"/>
      <c r="AN465" s="74"/>
      <c r="AO465" s="74"/>
      <c r="AP465" s="74"/>
      <c r="AQ465" s="74"/>
      <c r="AR465" s="74"/>
      <c r="AS465" s="74"/>
      <c r="AT465" s="74"/>
      <c r="AU465" s="74"/>
      <c r="AV465" s="74"/>
      <c r="AW465" s="74"/>
      <c r="AX465" s="74"/>
      <c r="AY465" s="74"/>
      <c r="AZ465" s="74"/>
      <c r="BA465" s="74"/>
      <c r="BB465" s="74"/>
      <c r="BC465" s="74"/>
      <c r="BD465" s="74"/>
      <c r="BE465" s="74"/>
      <c r="BF465" s="74"/>
      <c r="BG465" s="74"/>
    </row>
    <row r="466" ht="12.0" customHeight="1">
      <c r="A466" s="62"/>
      <c r="B466" s="62"/>
      <c r="C466" s="62"/>
      <c r="D466" s="102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5"/>
      <c r="Q466" s="65"/>
      <c r="R466" s="64"/>
      <c r="S466" s="66"/>
      <c r="T466" s="66"/>
      <c r="U466" s="66"/>
      <c r="V466" s="66"/>
      <c r="W466" s="65"/>
      <c r="X466" s="65"/>
      <c r="Y466" s="67"/>
      <c r="Z466" s="68"/>
      <c r="AA466" s="66"/>
      <c r="AB466" s="64"/>
      <c r="AC466" s="69"/>
      <c r="AD466" s="70"/>
      <c r="AE466" s="71"/>
      <c r="AF466" s="74"/>
      <c r="AG466" s="74"/>
      <c r="AH466" s="74"/>
      <c r="AI466" s="74"/>
      <c r="AJ466" s="74"/>
      <c r="AK466" s="74"/>
      <c r="AL466" s="74"/>
      <c r="AM466" s="74"/>
      <c r="AN466" s="74"/>
      <c r="AO466" s="74"/>
      <c r="AP466" s="74"/>
      <c r="AQ466" s="74"/>
      <c r="AR466" s="74"/>
      <c r="AS466" s="74"/>
      <c r="AT466" s="74"/>
      <c r="AU466" s="74"/>
      <c r="AV466" s="74"/>
      <c r="AW466" s="74"/>
      <c r="AX466" s="74"/>
      <c r="AY466" s="74"/>
      <c r="AZ466" s="74"/>
      <c r="BA466" s="74"/>
      <c r="BB466" s="74"/>
      <c r="BC466" s="74"/>
      <c r="BD466" s="74"/>
      <c r="BE466" s="74"/>
      <c r="BF466" s="74"/>
      <c r="BG466" s="74"/>
    </row>
    <row r="467" ht="12.0" customHeight="1">
      <c r="A467" s="62"/>
      <c r="B467" s="62"/>
      <c r="C467" s="62"/>
      <c r="D467" s="102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5"/>
      <c r="Q467" s="65"/>
      <c r="R467" s="64"/>
      <c r="S467" s="66"/>
      <c r="T467" s="66"/>
      <c r="U467" s="66"/>
      <c r="V467" s="66"/>
      <c r="W467" s="65"/>
      <c r="X467" s="65"/>
      <c r="Y467" s="67"/>
      <c r="Z467" s="68"/>
      <c r="AA467" s="66"/>
      <c r="AB467" s="64"/>
      <c r="AC467" s="69"/>
      <c r="AD467" s="70"/>
      <c r="AE467" s="71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  <c r="AS467" s="74"/>
      <c r="AT467" s="74"/>
      <c r="AU467" s="74"/>
      <c r="AV467" s="74"/>
      <c r="AW467" s="74"/>
      <c r="AX467" s="74"/>
      <c r="AY467" s="74"/>
      <c r="AZ467" s="74"/>
      <c r="BA467" s="74"/>
      <c r="BB467" s="74"/>
      <c r="BC467" s="74"/>
      <c r="BD467" s="74"/>
      <c r="BE467" s="74"/>
      <c r="BF467" s="74"/>
      <c r="BG467" s="74"/>
    </row>
    <row r="468" ht="12.0" customHeight="1">
      <c r="A468" s="62"/>
      <c r="B468" s="62"/>
      <c r="C468" s="62"/>
      <c r="D468" s="102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5"/>
      <c r="Q468" s="65"/>
      <c r="R468" s="64"/>
      <c r="S468" s="66"/>
      <c r="T468" s="66"/>
      <c r="U468" s="66"/>
      <c r="V468" s="66"/>
      <c r="W468" s="65"/>
      <c r="X468" s="65"/>
      <c r="Y468" s="67"/>
      <c r="Z468" s="68"/>
      <c r="AA468" s="66"/>
      <c r="AB468" s="64"/>
      <c r="AC468" s="69"/>
      <c r="AD468" s="70"/>
      <c r="AE468" s="71"/>
      <c r="AF468" s="74"/>
      <c r="AG468" s="74"/>
      <c r="AH468" s="74"/>
      <c r="AI468" s="74"/>
      <c r="AJ468" s="74"/>
      <c r="AK468" s="74"/>
      <c r="AL468" s="74"/>
      <c r="AM468" s="74"/>
      <c r="AN468" s="74"/>
      <c r="AO468" s="74"/>
      <c r="AP468" s="74"/>
      <c r="AQ468" s="74"/>
      <c r="AR468" s="74"/>
      <c r="AS468" s="74"/>
      <c r="AT468" s="74"/>
      <c r="AU468" s="74"/>
      <c r="AV468" s="74"/>
      <c r="AW468" s="74"/>
      <c r="AX468" s="74"/>
      <c r="AY468" s="74"/>
      <c r="AZ468" s="74"/>
      <c r="BA468" s="74"/>
      <c r="BB468" s="74"/>
      <c r="BC468" s="74"/>
      <c r="BD468" s="74"/>
      <c r="BE468" s="74"/>
      <c r="BF468" s="74"/>
      <c r="BG468" s="74"/>
    </row>
    <row r="469" ht="12.0" customHeight="1">
      <c r="A469" s="62"/>
      <c r="B469" s="62"/>
      <c r="C469" s="62"/>
      <c r="D469" s="102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5"/>
      <c r="Q469" s="65"/>
      <c r="R469" s="64"/>
      <c r="S469" s="66"/>
      <c r="T469" s="66"/>
      <c r="U469" s="66"/>
      <c r="V469" s="66"/>
      <c r="W469" s="65"/>
      <c r="X469" s="65"/>
      <c r="Y469" s="67"/>
      <c r="Z469" s="68"/>
      <c r="AA469" s="66"/>
      <c r="AB469" s="64"/>
      <c r="AC469" s="69"/>
      <c r="AD469" s="70"/>
      <c r="AE469" s="71"/>
      <c r="AF469" s="74"/>
      <c r="AG469" s="74"/>
      <c r="AH469" s="74"/>
      <c r="AI469" s="74"/>
      <c r="AJ469" s="74"/>
      <c r="AK469" s="74"/>
      <c r="AL469" s="74"/>
      <c r="AM469" s="74"/>
      <c r="AN469" s="74"/>
      <c r="AO469" s="74"/>
      <c r="AP469" s="74"/>
      <c r="AQ469" s="74"/>
      <c r="AR469" s="74"/>
      <c r="AS469" s="74"/>
      <c r="AT469" s="74"/>
      <c r="AU469" s="74"/>
      <c r="AV469" s="74"/>
      <c r="AW469" s="74"/>
      <c r="AX469" s="74"/>
      <c r="AY469" s="74"/>
      <c r="AZ469" s="74"/>
      <c r="BA469" s="74"/>
      <c r="BB469" s="74"/>
      <c r="BC469" s="74"/>
      <c r="BD469" s="74"/>
      <c r="BE469" s="74"/>
      <c r="BF469" s="74"/>
      <c r="BG469" s="74"/>
    </row>
    <row r="470" ht="12.0" customHeight="1">
      <c r="A470" s="62"/>
      <c r="B470" s="62"/>
      <c r="C470" s="62"/>
      <c r="D470" s="102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5"/>
      <c r="Q470" s="65"/>
      <c r="R470" s="64"/>
      <c r="S470" s="66"/>
      <c r="T470" s="66"/>
      <c r="U470" s="66"/>
      <c r="V470" s="66"/>
      <c r="W470" s="65"/>
      <c r="X470" s="65"/>
      <c r="Y470" s="67"/>
      <c r="Z470" s="68"/>
      <c r="AA470" s="66"/>
      <c r="AB470" s="64"/>
      <c r="AC470" s="69"/>
      <c r="AD470" s="70"/>
      <c r="AE470" s="71"/>
      <c r="AF470" s="74"/>
      <c r="AG470" s="74"/>
      <c r="AH470" s="74"/>
      <c r="AI470" s="74"/>
      <c r="AJ470" s="74"/>
      <c r="AK470" s="74"/>
      <c r="AL470" s="74"/>
      <c r="AM470" s="74"/>
      <c r="AN470" s="74"/>
      <c r="AO470" s="74"/>
      <c r="AP470" s="74"/>
      <c r="AQ470" s="74"/>
      <c r="AR470" s="74"/>
      <c r="AS470" s="74"/>
      <c r="AT470" s="74"/>
      <c r="AU470" s="74"/>
      <c r="AV470" s="74"/>
      <c r="AW470" s="74"/>
      <c r="AX470" s="74"/>
      <c r="AY470" s="74"/>
      <c r="AZ470" s="74"/>
      <c r="BA470" s="74"/>
      <c r="BB470" s="74"/>
      <c r="BC470" s="74"/>
      <c r="BD470" s="74"/>
      <c r="BE470" s="74"/>
      <c r="BF470" s="74"/>
      <c r="BG470" s="74"/>
    </row>
    <row r="471" ht="12.0" customHeight="1">
      <c r="A471" s="62"/>
      <c r="B471" s="62"/>
      <c r="C471" s="62"/>
      <c r="D471" s="102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5"/>
      <c r="Q471" s="65"/>
      <c r="R471" s="64"/>
      <c r="S471" s="66"/>
      <c r="T471" s="66"/>
      <c r="U471" s="66"/>
      <c r="V471" s="66"/>
      <c r="W471" s="65"/>
      <c r="X471" s="65"/>
      <c r="Y471" s="67"/>
      <c r="Z471" s="68"/>
      <c r="AA471" s="66"/>
      <c r="AB471" s="64"/>
      <c r="AC471" s="69"/>
      <c r="AD471" s="70"/>
      <c r="AE471" s="71"/>
      <c r="AF471" s="74"/>
      <c r="AG471" s="74"/>
      <c r="AH471" s="74"/>
      <c r="AI471" s="74"/>
      <c r="AJ471" s="74"/>
      <c r="AK471" s="74"/>
      <c r="AL471" s="74"/>
      <c r="AM471" s="74"/>
      <c r="AN471" s="74"/>
      <c r="AO471" s="74"/>
      <c r="AP471" s="74"/>
      <c r="AQ471" s="74"/>
      <c r="AR471" s="74"/>
      <c r="AS471" s="74"/>
      <c r="AT471" s="74"/>
      <c r="AU471" s="74"/>
      <c r="AV471" s="74"/>
      <c r="AW471" s="74"/>
      <c r="AX471" s="74"/>
      <c r="AY471" s="74"/>
      <c r="AZ471" s="74"/>
      <c r="BA471" s="74"/>
      <c r="BB471" s="74"/>
      <c r="BC471" s="74"/>
      <c r="BD471" s="74"/>
      <c r="BE471" s="74"/>
      <c r="BF471" s="74"/>
      <c r="BG471" s="74"/>
    </row>
    <row r="472" ht="12.0" customHeight="1">
      <c r="A472" s="62"/>
      <c r="B472" s="62"/>
      <c r="C472" s="62"/>
      <c r="D472" s="102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5"/>
      <c r="Q472" s="65"/>
      <c r="R472" s="64"/>
      <c r="S472" s="66"/>
      <c r="T472" s="66"/>
      <c r="U472" s="66"/>
      <c r="V472" s="66"/>
      <c r="W472" s="65"/>
      <c r="X472" s="65"/>
      <c r="Y472" s="67"/>
      <c r="Z472" s="68"/>
      <c r="AA472" s="66"/>
      <c r="AB472" s="64"/>
      <c r="AC472" s="69"/>
      <c r="AD472" s="70"/>
      <c r="AE472" s="71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/>
      <c r="AS472" s="74"/>
      <c r="AT472" s="74"/>
      <c r="AU472" s="74"/>
      <c r="AV472" s="74"/>
      <c r="AW472" s="74"/>
      <c r="AX472" s="74"/>
      <c r="AY472" s="74"/>
      <c r="AZ472" s="74"/>
      <c r="BA472" s="74"/>
      <c r="BB472" s="74"/>
      <c r="BC472" s="74"/>
      <c r="BD472" s="74"/>
      <c r="BE472" s="74"/>
      <c r="BF472" s="74"/>
      <c r="BG472" s="74"/>
    </row>
    <row r="473" ht="12.0" customHeight="1">
      <c r="A473" s="62"/>
      <c r="B473" s="62"/>
      <c r="C473" s="62"/>
      <c r="D473" s="102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5"/>
      <c r="Q473" s="65"/>
      <c r="R473" s="64"/>
      <c r="S473" s="66"/>
      <c r="T473" s="66"/>
      <c r="U473" s="66"/>
      <c r="V473" s="66"/>
      <c r="W473" s="65"/>
      <c r="X473" s="65"/>
      <c r="Y473" s="67"/>
      <c r="Z473" s="68"/>
      <c r="AA473" s="66"/>
      <c r="AB473" s="64"/>
      <c r="AC473" s="69"/>
      <c r="AD473" s="70"/>
      <c r="AE473" s="71"/>
      <c r="AF473" s="74"/>
      <c r="AG473" s="74"/>
      <c r="AH473" s="74"/>
      <c r="AI473" s="74"/>
      <c r="AJ473" s="74"/>
      <c r="AK473" s="74"/>
      <c r="AL473" s="74"/>
      <c r="AM473" s="74"/>
      <c r="AN473" s="74"/>
      <c r="AO473" s="74"/>
      <c r="AP473" s="74"/>
      <c r="AQ473" s="74"/>
      <c r="AR473" s="74"/>
      <c r="AS473" s="74"/>
      <c r="AT473" s="74"/>
      <c r="AU473" s="74"/>
      <c r="AV473" s="74"/>
      <c r="AW473" s="74"/>
      <c r="AX473" s="74"/>
      <c r="AY473" s="74"/>
      <c r="AZ473" s="74"/>
      <c r="BA473" s="74"/>
      <c r="BB473" s="74"/>
      <c r="BC473" s="74"/>
      <c r="BD473" s="74"/>
      <c r="BE473" s="74"/>
      <c r="BF473" s="74"/>
      <c r="BG473" s="74"/>
    </row>
    <row r="474" ht="12.0" customHeight="1">
      <c r="A474" s="62"/>
      <c r="B474" s="62"/>
      <c r="C474" s="62"/>
      <c r="D474" s="102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5"/>
      <c r="Q474" s="65"/>
      <c r="R474" s="64"/>
      <c r="S474" s="66"/>
      <c r="T474" s="66"/>
      <c r="U474" s="66"/>
      <c r="V474" s="66"/>
      <c r="W474" s="65"/>
      <c r="X474" s="65"/>
      <c r="Y474" s="67"/>
      <c r="Z474" s="68"/>
      <c r="AA474" s="66"/>
      <c r="AB474" s="64"/>
      <c r="AC474" s="69"/>
      <c r="AD474" s="70"/>
      <c r="AE474" s="71"/>
      <c r="AF474" s="74"/>
      <c r="AG474" s="74"/>
      <c r="AH474" s="74"/>
      <c r="AI474" s="74"/>
      <c r="AJ474" s="74"/>
      <c r="AK474" s="74"/>
      <c r="AL474" s="74"/>
      <c r="AM474" s="74"/>
      <c r="AN474" s="74"/>
      <c r="AO474" s="74"/>
      <c r="AP474" s="74"/>
      <c r="AQ474" s="74"/>
      <c r="AR474" s="74"/>
      <c r="AS474" s="74"/>
      <c r="AT474" s="74"/>
      <c r="AU474" s="74"/>
      <c r="AV474" s="74"/>
      <c r="AW474" s="74"/>
      <c r="AX474" s="74"/>
      <c r="AY474" s="74"/>
      <c r="AZ474" s="74"/>
      <c r="BA474" s="74"/>
      <c r="BB474" s="74"/>
      <c r="BC474" s="74"/>
      <c r="BD474" s="74"/>
      <c r="BE474" s="74"/>
      <c r="BF474" s="74"/>
      <c r="BG474" s="74"/>
    </row>
    <row r="475" ht="12.0" customHeight="1">
      <c r="A475" s="62"/>
      <c r="B475" s="62"/>
      <c r="C475" s="62"/>
      <c r="D475" s="102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5"/>
      <c r="Q475" s="65"/>
      <c r="R475" s="64"/>
      <c r="S475" s="66"/>
      <c r="T475" s="66"/>
      <c r="U475" s="66"/>
      <c r="V475" s="66"/>
      <c r="W475" s="65"/>
      <c r="X475" s="65"/>
      <c r="Y475" s="67"/>
      <c r="Z475" s="68"/>
      <c r="AA475" s="66"/>
      <c r="AB475" s="64"/>
      <c r="AC475" s="69"/>
      <c r="AD475" s="70"/>
      <c r="AE475" s="71"/>
      <c r="AF475" s="74"/>
      <c r="AG475" s="74"/>
      <c r="AH475" s="74"/>
      <c r="AI475" s="74"/>
      <c r="AJ475" s="74"/>
      <c r="AK475" s="74"/>
      <c r="AL475" s="74"/>
      <c r="AM475" s="74"/>
      <c r="AN475" s="74"/>
      <c r="AO475" s="74"/>
      <c r="AP475" s="74"/>
      <c r="AQ475" s="74"/>
      <c r="AR475" s="74"/>
      <c r="AS475" s="74"/>
      <c r="AT475" s="74"/>
      <c r="AU475" s="74"/>
      <c r="AV475" s="74"/>
      <c r="AW475" s="74"/>
      <c r="AX475" s="74"/>
      <c r="AY475" s="74"/>
      <c r="AZ475" s="74"/>
      <c r="BA475" s="74"/>
      <c r="BB475" s="74"/>
      <c r="BC475" s="74"/>
      <c r="BD475" s="74"/>
      <c r="BE475" s="74"/>
      <c r="BF475" s="74"/>
      <c r="BG475" s="74"/>
    </row>
    <row r="476" ht="12.0" customHeight="1">
      <c r="A476" s="62"/>
      <c r="B476" s="62"/>
      <c r="C476" s="62"/>
      <c r="D476" s="102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5"/>
      <c r="Q476" s="65"/>
      <c r="R476" s="64"/>
      <c r="S476" s="66"/>
      <c r="T476" s="66"/>
      <c r="U476" s="66"/>
      <c r="V476" s="66"/>
      <c r="W476" s="65"/>
      <c r="X476" s="65"/>
      <c r="Y476" s="67"/>
      <c r="Z476" s="68"/>
      <c r="AA476" s="66"/>
      <c r="AB476" s="64"/>
      <c r="AC476" s="69"/>
      <c r="AD476" s="70"/>
      <c r="AE476" s="71"/>
      <c r="AF476" s="74"/>
      <c r="AG476" s="74"/>
      <c r="AH476" s="74"/>
      <c r="AI476" s="74"/>
      <c r="AJ476" s="74"/>
      <c r="AK476" s="74"/>
      <c r="AL476" s="74"/>
      <c r="AM476" s="74"/>
      <c r="AN476" s="74"/>
      <c r="AO476" s="74"/>
      <c r="AP476" s="74"/>
      <c r="AQ476" s="74"/>
      <c r="AR476" s="74"/>
      <c r="AS476" s="74"/>
      <c r="AT476" s="74"/>
      <c r="AU476" s="74"/>
      <c r="AV476" s="74"/>
      <c r="AW476" s="74"/>
      <c r="AX476" s="74"/>
      <c r="AY476" s="74"/>
      <c r="AZ476" s="74"/>
      <c r="BA476" s="74"/>
      <c r="BB476" s="74"/>
      <c r="BC476" s="74"/>
      <c r="BD476" s="74"/>
      <c r="BE476" s="74"/>
      <c r="BF476" s="74"/>
      <c r="BG476" s="74"/>
    </row>
    <row r="477" ht="12.0" customHeight="1">
      <c r="A477" s="62"/>
      <c r="B477" s="62"/>
      <c r="C477" s="62"/>
      <c r="D477" s="102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5"/>
      <c r="Q477" s="65"/>
      <c r="R477" s="64"/>
      <c r="S477" s="66"/>
      <c r="T477" s="66"/>
      <c r="U477" s="66"/>
      <c r="V477" s="66"/>
      <c r="W477" s="65"/>
      <c r="X477" s="65"/>
      <c r="Y477" s="67"/>
      <c r="Z477" s="68"/>
      <c r="AA477" s="66"/>
      <c r="AB477" s="64"/>
      <c r="AC477" s="69"/>
      <c r="AD477" s="70"/>
      <c r="AE477" s="71"/>
      <c r="AF477" s="74"/>
      <c r="AG477" s="74"/>
      <c r="AH477" s="74"/>
      <c r="AI477" s="74"/>
      <c r="AJ477" s="74"/>
      <c r="AK477" s="74"/>
      <c r="AL477" s="74"/>
      <c r="AM477" s="74"/>
      <c r="AN477" s="74"/>
      <c r="AO477" s="74"/>
      <c r="AP477" s="74"/>
      <c r="AQ477" s="74"/>
      <c r="AR477" s="74"/>
      <c r="AS477" s="74"/>
      <c r="AT477" s="74"/>
      <c r="AU477" s="74"/>
      <c r="AV477" s="74"/>
      <c r="AW477" s="74"/>
      <c r="AX477" s="74"/>
      <c r="AY477" s="74"/>
      <c r="AZ477" s="74"/>
      <c r="BA477" s="74"/>
      <c r="BB477" s="74"/>
      <c r="BC477" s="74"/>
      <c r="BD477" s="74"/>
      <c r="BE477" s="74"/>
      <c r="BF477" s="74"/>
      <c r="BG477" s="74"/>
    </row>
    <row r="478" ht="12.0" customHeight="1">
      <c r="A478" s="62"/>
      <c r="B478" s="62"/>
      <c r="C478" s="62"/>
      <c r="D478" s="102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5"/>
      <c r="Q478" s="65"/>
      <c r="R478" s="64"/>
      <c r="S478" s="66"/>
      <c r="T478" s="66"/>
      <c r="U478" s="66"/>
      <c r="V478" s="66"/>
      <c r="W478" s="65"/>
      <c r="X478" s="65"/>
      <c r="Y478" s="67"/>
      <c r="Z478" s="68"/>
      <c r="AA478" s="66"/>
      <c r="AB478" s="64"/>
      <c r="AC478" s="69"/>
      <c r="AD478" s="70"/>
      <c r="AE478" s="71"/>
      <c r="AF478" s="74"/>
      <c r="AG478" s="74"/>
      <c r="AH478" s="74"/>
      <c r="AI478" s="74"/>
      <c r="AJ478" s="74"/>
      <c r="AK478" s="74"/>
      <c r="AL478" s="74"/>
      <c r="AM478" s="74"/>
      <c r="AN478" s="74"/>
      <c r="AO478" s="74"/>
      <c r="AP478" s="74"/>
      <c r="AQ478" s="74"/>
      <c r="AR478" s="74"/>
      <c r="AS478" s="74"/>
      <c r="AT478" s="74"/>
      <c r="AU478" s="74"/>
      <c r="AV478" s="74"/>
      <c r="AW478" s="74"/>
      <c r="AX478" s="74"/>
      <c r="AY478" s="74"/>
      <c r="AZ478" s="74"/>
      <c r="BA478" s="74"/>
      <c r="BB478" s="74"/>
      <c r="BC478" s="74"/>
      <c r="BD478" s="74"/>
      <c r="BE478" s="74"/>
      <c r="BF478" s="74"/>
      <c r="BG478" s="74"/>
    </row>
    <row r="479" ht="12.0" customHeight="1">
      <c r="A479" s="62"/>
      <c r="B479" s="62"/>
      <c r="C479" s="62"/>
      <c r="D479" s="102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5"/>
      <c r="Q479" s="65"/>
      <c r="R479" s="64"/>
      <c r="S479" s="66"/>
      <c r="T479" s="66"/>
      <c r="U479" s="66"/>
      <c r="V479" s="66"/>
      <c r="W479" s="65"/>
      <c r="X479" s="65"/>
      <c r="Y479" s="67"/>
      <c r="Z479" s="68"/>
      <c r="AA479" s="66"/>
      <c r="AB479" s="64"/>
      <c r="AC479" s="69"/>
      <c r="AD479" s="70"/>
      <c r="AE479" s="71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  <c r="AS479" s="74"/>
      <c r="AT479" s="74"/>
      <c r="AU479" s="74"/>
      <c r="AV479" s="74"/>
      <c r="AW479" s="74"/>
      <c r="AX479" s="74"/>
      <c r="AY479" s="74"/>
      <c r="AZ479" s="74"/>
      <c r="BA479" s="74"/>
      <c r="BB479" s="74"/>
      <c r="BC479" s="74"/>
      <c r="BD479" s="74"/>
      <c r="BE479" s="74"/>
      <c r="BF479" s="74"/>
      <c r="BG479" s="74"/>
    </row>
    <row r="480" ht="12.0" customHeight="1">
      <c r="A480" s="62"/>
      <c r="B480" s="62"/>
      <c r="C480" s="62"/>
      <c r="D480" s="102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5"/>
      <c r="Q480" s="65"/>
      <c r="R480" s="64"/>
      <c r="S480" s="66"/>
      <c r="T480" s="66"/>
      <c r="U480" s="66"/>
      <c r="V480" s="66"/>
      <c r="W480" s="65"/>
      <c r="X480" s="65"/>
      <c r="Y480" s="67"/>
      <c r="Z480" s="68"/>
      <c r="AA480" s="66"/>
      <c r="AB480" s="64"/>
      <c r="AC480" s="69"/>
      <c r="AD480" s="70"/>
      <c r="AE480" s="71"/>
      <c r="AF480" s="74"/>
      <c r="AG480" s="74"/>
      <c r="AH480" s="74"/>
      <c r="AI480" s="74"/>
      <c r="AJ480" s="74"/>
      <c r="AK480" s="74"/>
      <c r="AL480" s="74"/>
      <c r="AM480" s="74"/>
      <c r="AN480" s="74"/>
      <c r="AO480" s="74"/>
      <c r="AP480" s="74"/>
      <c r="AQ480" s="74"/>
      <c r="AR480" s="74"/>
      <c r="AS480" s="74"/>
      <c r="AT480" s="74"/>
      <c r="AU480" s="74"/>
      <c r="AV480" s="74"/>
      <c r="AW480" s="74"/>
      <c r="AX480" s="74"/>
      <c r="AY480" s="74"/>
      <c r="AZ480" s="74"/>
      <c r="BA480" s="74"/>
      <c r="BB480" s="74"/>
      <c r="BC480" s="74"/>
      <c r="BD480" s="74"/>
      <c r="BE480" s="74"/>
      <c r="BF480" s="74"/>
      <c r="BG480" s="74"/>
    </row>
    <row r="481" ht="12.0" customHeight="1">
      <c r="A481" s="62"/>
      <c r="B481" s="62"/>
      <c r="C481" s="62"/>
      <c r="D481" s="102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5"/>
      <c r="Q481" s="65"/>
      <c r="R481" s="64"/>
      <c r="S481" s="66"/>
      <c r="T481" s="66"/>
      <c r="U481" s="66"/>
      <c r="V481" s="66"/>
      <c r="W481" s="65"/>
      <c r="X481" s="65"/>
      <c r="Y481" s="67"/>
      <c r="Z481" s="68"/>
      <c r="AA481" s="66"/>
      <c r="AB481" s="64"/>
      <c r="AC481" s="69"/>
      <c r="AD481" s="70"/>
      <c r="AE481" s="71"/>
      <c r="AF481" s="74"/>
      <c r="AG481" s="74"/>
      <c r="AH481" s="74"/>
      <c r="AI481" s="74"/>
      <c r="AJ481" s="74"/>
      <c r="AK481" s="74"/>
      <c r="AL481" s="74"/>
      <c r="AM481" s="74"/>
      <c r="AN481" s="74"/>
      <c r="AO481" s="74"/>
      <c r="AP481" s="74"/>
      <c r="AQ481" s="74"/>
      <c r="AR481" s="74"/>
      <c r="AS481" s="74"/>
      <c r="AT481" s="74"/>
      <c r="AU481" s="74"/>
      <c r="AV481" s="74"/>
      <c r="AW481" s="74"/>
      <c r="AX481" s="74"/>
      <c r="AY481" s="74"/>
      <c r="AZ481" s="74"/>
      <c r="BA481" s="74"/>
      <c r="BB481" s="74"/>
      <c r="BC481" s="74"/>
      <c r="BD481" s="74"/>
      <c r="BE481" s="74"/>
      <c r="BF481" s="74"/>
      <c r="BG481" s="74"/>
    </row>
    <row r="482" ht="12.0" customHeight="1">
      <c r="A482" s="62"/>
      <c r="B482" s="62"/>
      <c r="C482" s="62"/>
      <c r="D482" s="102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5"/>
      <c r="Q482" s="65"/>
      <c r="R482" s="64"/>
      <c r="S482" s="66"/>
      <c r="T482" s="66"/>
      <c r="U482" s="66"/>
      <c r="V482" s="66"/>
      <c r="W482" s="65"/>
      <c r="X482" s="65"/>
      <c r="Y482" s="67"/>
      <c r="Z482" s="68"/>
      <c r="AA482" s="66"/>
      <c r="AB482" s="64"/>
      <c r="AC482" s="69"/>
      <c r="AD482" s="70"/>
      <c r="AE482" s="71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  <c r="AS482" s="74"/>
      <c r="AT482" s="74"/>
      <c r="AU482" s="74"/>
      <c r="AV482" s="74"/>
      <c r="AW482" s="74"/>
      <c r="AX482" s="74"/>
      <c r="AY482" s="74"/>
      <c r="AZ482" s="74"/>
      <c r="BA482" s="74"/>
      <c r="BB482" s="74"/>
      <c r="BC482" s="74"/>
      <c r="BD482" s="74"/>
      <c r="BE482" s="74"/>
      <c r="BF482" s="74"/>
      <c r="BG482" s="74"/>
    </row>
    <row r="483" ht="12.0" customHeight="1">
      <c r="A483" s="62"/>
      <c r="B483" s="62"/>
      <c r="C483" s="62"/>
      <c r="D483" s="102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5"/>
      <c r="Q483" s="65"/>
      <c r="R483" s="64"/>
      <c r="S483" s="66"/>
      <c r="T483" s="66"/>
      <c r="U483" s="66"/>
      <c r="V483" s="66"/>
      <c r="W483" s="65"/>
      <c r="X483" s="65"/>
      <c r="Y483" s="67"/>
      <c r="Z483" s="68"/>
      <c r="AA483" s="66"/>
      <c r="AB483" s="64"/>
      <c r="AC483" s="69"/>
      <c r="AD483" s="70"/>
      <c r="AE483" s="71"/>
      <c r="AF483" s="74"/>
      <c r="AG483" s="74"/>
      <c r="AH483" s="74"/>
      <c r="AI483" s="74"/>
      <c r="AJ483" s="74"/>
      <c r="AK483" s="74"/>
      <c r="AL483" s="74"/>
      <c r="AM483" s="74"/>
      <c r="AN483" s="74"/>
      <c r="AO483" s="74"/>
      <c r="AP483" s="74"/>
      <c r="AQ483" s="74"/>
      <c r="AR483" s="74"/>
      <c r="AS483" s="74"/>
      <c r="AT483" s="74"/>
      <c r="AU483" s="74"/>
      <c r="AV483" s="74"/>
      <c r="AW483" s="74"/>
      <c r="AX483" s="74"/>
      <c r="AY483" s="74"/>
      <c r="AZ483" s="74"/>
      <c r="BA483" s="74"/>
      <c r="BB483" s="74"/>
      <c r="BC483" s="74"/>
      <c r="BD483" s="74"/>
      <c r="BE483" s="74"/>
      <c r="BF483" s="74"/>
      <c r="BG483" s="74"/>
    </row>
    <row r="484" ht="12.0" customHeight="1">
      <c r="A484" s="62"/>
      <c r="B484" s="62"/>
      <c r="C484" s="62"/>
      <c r="D484" s="102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5"/>
      <c r="Q484" s="65"/>
      <c r="R484" s="64"/>
      <c r="S484" s="66"/>
      <c r="T484" s="66"/>
      <c r="U484" s="66"/>
      <c r="V484" s="66"/>
      <c r="W484" s="65"/>
      <c r="X484" s="65"/>
      <c r="Y484" s="67"/>
      <c r="Z484" s="68"/>
      <c r="AA484" s="66"/>
      <c r="AB484" s="64"/>
      <c r="AC484" s="69"/>
      <c r="AD484" s="70"/>
      <c r="AE484" s="71"/>
      <c r="AF484" s="74"/>
      <c r="AG484" s="74"/>
      <c r="AH484" s="74"/>
      <c r="AI484" s="74"/>
      <c r="AJ484" s="74"/>
      <c r="AK484" s="74"/>
      <c r="AL484" s="74"/>
      <c r="AM484" s="74"/>
      <c r="AN484" s="74"/>
      <c r="AO484" s="74"/>
      <c r="AP484" s="74"/>
      <c r="AQ484" s="74"/>
      <c r="AR484" s="74"/>
      <c r="AS484" s="74"/>
      <c r="AT484" s="74"/>
      <c r="AU484" s="74"/>
      <c r="AV484" s="74"/>
      <c r="AW484" s="74"/>
      <c r="AX484" s="74"/>
      <c r="AY484" s="74"/>
      <c r="AZ484" s="74"/>
      <c r="BA484" s="74"/>
      <c r="BB484" s="74"/>
      <c r="BC484" s="74"/>
      <c r="BD484" s="74"/>
      <c r="BE484" s="74"/>
      <c r="BF484" s="74"/>
      <c r="BG484" s="74"/>
    </row>
    <row r="485" ht="12.0" customHeight="1">
      <c r="A485" s="62"/>
      <c r="B485" s="62"/>
      <c r="C485" s="62"/>
      <c r="D485" s="102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5"/>
      <c r="Q485" s="65"/>
      <c r="R485" s="64"/>
      <c r="S485" s="66"/>
      <c r="T485" s="66"/>
      <c r="U485" s="66"/>
      <c r="V485" s="66"/>
      <c r="W485" s="65"/>
      <c r="X485" s="65"/>
      <c r="Y485" s="67"/>
      <c r="Z485" s="68"/>
      <c r="AA485" s="66"/>
      <c r="AB485" s="64"/>
      <c r="AC485" s="69"/>
      <c r="AD485" s="70"/>
      <c r="AE485" s="71"/>
      <c r="AF485" s="74"/>
      <c r="AG485" s="74"/>
      <c r="AH485" s="74"/>
      <c r="AI485" s="74"/>
      <c r="AJ485" s="74"/>
      <c r="AK485" s="74"/>
      <c r="AL485" s="74"/>
      <c r="AM485" s="74"/>
      <c r="AN485" s="74"/>
      <c r="AO485" s="74"/>
      <c r="AP485" s="74"/>
      <c r="AQ485" s="74"/>
      <c r="AR485" s="74"/>
      <c r="AS485" s="74"/>
      <c r="AT485" s="74"/>
      <c r="AU485" s="74"/>
      <c r="AV485" s="74"/>
      <c r="AW485" s="74"/>
      <c r="AX485" s="74"/>
      <c r="AY485" s="74"/>
      <c r="AZ485" s="74"/>
      <c r="BA485" s="74"/>
      <c r="BB485" s="74"/>
      <c r="BC485" s="74"/>
      <c r="BD485" s="74"/>
      <c r="BE485" s="74"/>
      <c r="BF485" s="74"/>
      <c r="BG485" s="74"/>
    </row>
    <row r="486" ht="12.0" customHeight="1">
      <c r="A486" s="62"/>
      <c r="B486" s="62"/>
      <c r="C486" s="62"/>
      <c r="D486" s="102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5"/>
      <c r="Q486" s="65"/>
      <c r="R486" s="64"/>
      <c r="S486" s="66"/>
      <c r="T486" s="66"/>
      <c r="U486" s="66"/>
      <c r="V486" s="66"/>
      <c r="W486" s="65"/>
      <c r="X486" s="65"/>
      <c r="Y486" s="67"/>
      <c r="Z486" s="68"/>
      <c r="AA486" s="66"/>
      <c r="AB486" s="64"/>
      <c r="AC486" s="69"/>
      <c r="AD486" s="70"/>
      <c r="AE486" s="71"/>
      <c r="AF486" s="74"/>
      <c r="AG486" s="74"/>
      <c r="AH486" s="74"/>
      <c r="AI486" s="74"/>
      <c r="AJ486" s="74"/>
      <c r="AK486" s="74"/>
      <c r="AL486" s="74"/>
      <c r="AM486" s="74"/>
      <c r="AN486" s="74"/>
      <c r="AO486" s="74"/>
      <c r="AP486" s="74"/>
      <c r="AQ486" s="74"/>
      <c r="AR486" s="74"/>
      <c r="AS486" s="74"/>
      <c r="AT486" s="74"/>
      <c r="AU486" s="74"/>
      <c r="AV486" s="74"/>
      <c r="AW486" s="74"/>
      <c r="AX486" s="74"/>
      <c r="AY486" s="74"/>
      <c r="AZ486" s="74"/>
      <c r="BA486" s="74"/>
      <c r="BB486" s="74"/>
      <c r="BC486" s="74"/>
      <c r="BD486" s="74"/>
      <c r="BE486" s="74"/>
      <c r="BF486" s="74"/>
      <c r="BG486" s="74"/>
    </row>
    <row r="487" ht="12.0" customHeight="1">
      <c r="A487" s="62"/>
      <c r="B487" s="62"/>
      <c r="C487" s="62"/>
      <c r="D487" s="102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5"/>
      <c r="Q487" s="65"/>
      <c r="R487" s="64"/>
      <c r="S487" s="66"/>
      <c r="T487" s="66"/>
      <c r="U487" s="66"/>
      <c r="V487" s="66"/>
      <c r="W487" s="65"/>
      <c r="X487" s="65"/>
      <c r="Y487" s="67"/>
      <c r="Z487" s="68"/>
      <c r="AA487" s="66"/>
      <c r="AB487" s="64"/>
      <c r="AC487" s="69"/>
      <c r="AD487" s="70"/>
      <c r="AE487" s="71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/>
      <c r="AS487" s="74"/>
      <c r="AT487" s="74"/>
      <c r="AU487" s="74"/>
      <c r="AV487" s="74"/>
      <c r="AW487" s="74"/>
      <c r="AX487" s="74"/>
      <c r="AY487" s="74"/>
      <c r="AZ487" s="74"/>
      <c r="BA487" s="74"/>
      <c r="BB487" s="74"/>
      <c r="BC487" s="74"/>
      <c r="BD487" s="74"/>
      <c r="BE487" s="74"/>
      <c r="BF487" s="74"/>
      <c r="BG487" s="74"/>
    </row>
    <row r="488" ht="12.0" customHeight="1">
      <c r="A488" s="62"/>
      <c r="B488" s="62"/>
      <c r="C488" s="62"/>
      <c r="D488" s="102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5"/>
      <c r="Q488" s="65"/>
      <c r="R488" s="64"/>
      <c r="S488" s="66"/>
      <c r="T488" s="66"/>
      <c r="U488" s="66"/>
      <c r="V488" s="66"/>
      <c r="W488" s="65"/>
      <c r="X488" s="65"/>
      <c r="Y488" s="67"/>
      <c r="Z488" s="68"/>
      <c r="AA488" s="66"/>
      <c r="AB488" s="64"/>
      <c r="AC488" s="69"/>
      <c r="AD488" s="70"/>
      <c r="AE488" s="71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  <c r="AS488" s="74"/>
      <c r="AT488" s="74"/>
      <c r="AU488" s="74"/>
      <c r="AV488" s="74"/>
      <c r="AW488" s="74"/>
      <c r="AX488" s="74"/>
      <c r="AY488" s="74"/>
      <c r="AZ488" s="74"/>
      <c r="BA488" s="74"/>
      <c r="BB488" s="74"/>
      <c r="BC488" s="74"/>
      <c r="BD488" s="74"/>
      <c r="BE488" s="74"/>
      <c r="BF488" s="74"/>
      <c r="BG488" s="74"/>
    </row>
    <row r="489" ht="12.0" customHeight="1">
      <c r="A489" s="62"/>
      <c r="B489" s="62"/>
      <c r="C489" s="62"/>
      <c r="D489" s="102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5"/>
      <c r="Q489" s="65"/>
      <c r="R489" s="64"/>
      <c r="S489" s="66"/>
      <c r="T489" s="66"/>
      <c r="U489" s="66"/>
      <c r="V489" s="66"/>
      <c r="W489" s="65"/>
      <c r="X489" s="65"/>
      <c r="Y489" s="67"/>
      <c r="Z489" s="68"/>
      <c r="AA489" s="66"/>
      <c r="AB489" s="64"/>
      <c r="AC489" s="69"/>
      <c r="AD489" s="70"/>
      <c r="AE489" s="71"/>
      <c r="AF489" s="74"/>
      <c r="AG489" s="74"/>
      <c r="AH489" s="74"/>
      <c r="AI489" s="74"/>
      <c r="AJ489" s="74"/>
      <c r="AK489" s="74"/>
      <c r="AL489" s="74"/>
      <c r="AM489" s="74"/>
      <c r="AN489" s="74"/>
      <c r="AO489" s="74"/>
      <c r="AP489" s="74"/>
      <c r="AQ489" s="74"/>
      <c r="AR489" s="74"/>
      <c r="AS489" s="74"/>
      <c r="AT489" s="74"/>
      <c r="AU489" s="74"/>
      <c r="AV489" s="74"/>
      <c r="AW489" s="74"/>
      <c r="AX489" s="74"/>
      <c r="AY489" s="74"/>
      <c r="AZ489" s="74"/>
      <c r="BA489" s="74"/>
      <c r="BB489" s="74"/>
      <c r="BC489" s="74"/>
      <c r="BD489" s="74"/>
      <c r="BE489" s="74"/>
      <c r="BF489" s="74"/>
      <c r="BG489" s="74"/>
    </row>
    <row r="490" ht="12.0" customHeight="1">
      <c r="A490" s="62"/>
      <c r="B490" s="62"/>
      <c r="C490" s="62"/>
      <c r="D490" s="102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5"/>
      <c r="Q490" s="65"/>
      <c r="R490" s="64"/>
      <c r="S490" s="66"/>
      <c r="T490" s="66"/>
      <c r="U490" s="66"/>
      <c r="V490" s="66"/>
      <c r="W490" s="65"/>
      <c r="X490" s="65"/>
      <c r="Y490" s="67"/>
      <c r="Z490" s="68"/>
      <c r="AA490" s="66"/>
      <c r="AB490" s="64"/>
      <c r="AC490" s="69"/>
      <c r="AD490" s="70"/>
      <c r="AE490" s="71"/>
      <c r="AF490" s="74"/>
      <c r="AG490" s="74"/>
      <c r="AH490" s="74"/>
      <c r="AI490" s="74"/>
      <c r="AJ490" s="74"/>
      <c r="AK490" s="74"/>
      <c r="AL490" s="74"/>
      <c r="AM490" s="74"/>
      <c r="AN490" s="74"/>
      <c r="AO490" s="74"/>
      <c r="AP490" s="74"/>
      <c r="AQ490" s="74"/>
      <c r="AR490" s="74"/>
      <c r="AS490" s="74"/>
      <c r="AT490" s="74"/>
      <c r="AU490" s="74"/>
      <c r="AV490" s="74"/>
      <c r="AW490" s="74"/>
      <c r="AX490" s="74"/>
      <c r="AY490" s="74"/>
      <c r="AZ490" s="74"/>
      <c r="BA490" s="74"/>
      <c r="BB490" s="74"/>
      <c r="BC490" s="74"/>
      <c r="BD490" s="74"/>
      <c r="BE490" s="74"/>
      <c r="BF490" s="74"/>
      <c r="BG490" s="74"/>
    </row>
    <row r="491" ht="12.0" customHeight="1">
      <c r="A491" s="62"/>
      <c r="B491" s="62"/>
      <c r="C491" s="62"/>
      <c r="D491" s="102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5"/>
      <c r="Q491" s="65"/>
      <c r="R491" s="64"/>
      <c r="S491" s="66"/>
      <c r="T491" s="66"/>
      <c r="U491" s="66"/>
      <c r="V491" s="66"/>
      <c r="W491" s="65"/>
      <c r="X491" s="65"/>
      <c r="Y491" s="67"/>
      <c r="Z491" s="68"/>
      <c r="AA491" s="66"/>
      <c r="AB491" s="64"/>
      <c r="AC491" s="69"/>
      <c r="AD491" s="70"/>
      <c r="AE491" s="71"/>
      <c r="AF491" s="74"/>
      <c r="AG491" s="74"/>
      <c r="AH491" s="74"/>
      <c r="AI491" s="74"/>
      <c r="AJ491" s="74"/>
      <c r="AK491" s="74"/>
      <c r="AL491" s="74"/>
      <c r="AM491" s="74"/>
      <c r="AN491" s="74"/>
      <c r="AO491" s="74"/>
      <c r="AP491" s="74"/>
      <c r="AQ491" s="74"/>
      <c r="AR491" s="74"/>
      <c r="AS491" s="74"/>
      <c r="AT491" s="74"/>
      <c r="AU491" s="74"/>
      <c r="AV491" s="74"/>
      <c r="AW491" s="74"/>
      <c r="AX491" s="74"/>
      <c r="AY491" s="74"/>
      <c r="AZ491" s="74"/>
      <c r="BA491" s="74"/>
      <c r="BB491" s="74"/>
      <c r="BC491" s="74"/>
      <c r="BD491" s="74"/>
      <c r="BE491" s="74"/>
      <c r="BF491" s="74"/>
      <c r="BG491" s="74"/>
    </row>
    <row r="492" ht="12.0" customHeight="1">
      <c r="A492" s="62"/>
      <c r="B492" s="62"/>
      <c r="C492" s="62"/>
      <c r="D492" s="102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5"/>
      <c r="Q492" s="65"/>
      <c r="R492" s="64"/>
      <c r="S492" s="66"/>
      <c r="T492" s="66"/>
      <c r="U492" s="66"/>
      <c r="V492" s="66"/>
      <c r="W492" s="65"/>
      <c r="X492" s="65"/>
      <c r="Y492" s="67"/>
      <c r="Z492" s="68"/>
      <c r="AA492" s="66"/>
      <c r="AB492" s="64"/>
      <c r="AC492" s="69"/>
      <c r="AD492" s="70"/>
      <c r="AE492" s="71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  <c r="AS492" s="74"/>
      <c r="AT492" s="74"/>
      <c r="AU492" s="74"/>
      <c r="AV492" s="74"/>
      <c r="AW492" s="74"/>
      <c r="AX492" s="74"/>
      <c r="AY492" s="74"/>
      <c r="AZ492" s="74"/>
      <c r="BA492" s="74"/>
      <c r="BB492" s="74"/>
      <c r="BC492" s="74"/>
      <c r="BD492" s="74"/>
      <c r="BE492" s="74"/>
      <c r="BF492" s="74"/>
      <c r="BG492" s="74"/>
    </row>
    <row r="493" ht="12.0" customHeight="1">
      <c r="A493" s="62"/>
      <c r="B493" s="62"/>
      <c r="C493" s="62"/>
      <c r="D493" s="102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5"/>
      <c r="Q493" s="65"/>
      <c r="R493" s="64"/>
      <c r="S493" s="66"/>
      <c r="T493" s="66"/>
      <c r="U493" s="66"/>
      <c r="V493" s="66"/>
      <c r="W493" s="65"/>
      <c r="X493" s="65"/>
      <c r="Y493" s="67"/>
      <c r="Z493" s="68"/>
      <c r="AA493" s="66"/>
      <c r="AB493" s="64"/>
      <c r="AC493" s="69"/>
      <c r="AD493" s="70"/>
      <c r="AE493" s="71"/>
      <c r="AF493" s="74"/>
      <c r="AG493" s="74"/>
      <c r="AH493" s="74"/>
      <c r="AI493" s="74"/>
      <c r="AJ493" s="74"/>
      <c r="AK493" s="74"/>
      <c r="AL493" s="74"/>
      <c r="AM493" s="74"/>
      <c r="AN493" s="74"/>
      <c r="AO493" s="74"/>
      <c r="AP493" s="74"/>
      <c r="AQ493" s="74"/>
      <c r="AR493" s="74"/>
      <c r="AS493" s="74"/>
      <c r="AT493" s="74"/>
      <c r="AU493" s="74"/>
      <c r="AV493" s="74"/>
      <c r="AW493" s="74"/>
      <c r="AX493" s="74"/>
      <c r="AY493" s="74"/>
      <c r="AZ493" s="74"/>
      <c r="BA493" s="74"/>
      <c r="BB493" s="74"/>
      <c r="BC493" s="74"/>
      <c r="BD493" s="74"/>
      <c r="BE493" s="74"/>
      <c r="BF493" s="74"/>
      <c r="BG493" s="74"/>
    </row>
    <row r="494" ht="12.0" customHeight="1">
      <c r="A494" s="62"/>
      <c r="B494" s="62"/>
      <c r="C494" s="62"/>
      <c r="D494" s="102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5"/>
      <c r="Q494" s="65"/>
      <c r="R494" s="64"/>
      <c r="S494" s="66"/>
      <c r="T494" s="66"/>
      <c r="U494" s="66"/>
      <c r="V494" s="66"/>
      <c r="W494" s="65"/>
      <c r="X494" s="65"/>
      <c r="Y494" s="67"/>
      <c r="Z494" s="68"/>
      <c r="AA494" s="66"/>
      <c r="AB494" s="64"/>
      <c r="AC494" s="69"/>
      <c r="AD494" s="70"/>
      <c r="AE494" s="71"/>
      <c r="AF494" s="74"/>
      <c r="AG494" s="74"/>
      <c r="AH494" s="74"/>
      <c r="AI494" s="74"/>
      <c r="AJ494" s="74"/>
      <c r="AK494" s="74"/>
      <c r="AL494" s="74"/>
      <c r="AM494" s="74"/>
      <c r="AN494" s="74"/>
      <c r="AO494" s="74"/>
      <c r="AP494" s="74"/>
      <c r="AQ494" s="74"/>
      <c r="AR494" s="74"/>
      <c r="AS494" s="74"/>
      <c r="AT494" s="74"/>
      <c r="AU494" s="74"/>
      <c r="AV494" s="74"/>
      <c r="AW494" s="74"/>
      <c r="AX494" s="74"/>
      <c r="AY494" s="74"/>
      <c r="AZ494" s="74"/>
      <c r="BA494" s="74"/>
      <c r="BB494" s="74"/>
      <c r="BC494" s="74"/>
      <c r="BD494" s="74"/>
      <c r="BE494" s="74"/>
      <c r="BF494" s="74"/>
      <c r="BG494" s="74"/>
    </row>
    <row r="495" ht="12.0" customHeight="1">
      <c r="A495" s="62"/>
      <c r="B495" s="62"/>
      <c r="C495" s="62"/>
      <c r="D495" s="102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5"/>
      <c r="Q495" s="65"/>
      <c r="R495" s="64"/>
      <c r="S495" s="66"/>
      <c r="T495" s="66"/>
      <c r="U495" s="66"/>
      <c r="V495" s="66"/>
      <c r="W495" s="65"/>
      <c r="X495" s="65"/>
      <c r="Y495" s="67"/>
      <c r="Z495" s="68"/>
      <c r="AA495" s="66"/>
      <c r="AB495" s="64"/>
      <c r="AC495" s="69"/>
      <c r="AD495" s="70"/>
      <c r="AE495" s="71"/>
      <c r="AF495" s="74"/>
      <c r="AG495" s="74"/>
      <c r="AH495" s="74"/>
      <c r="AI495" s="74"/>
      <c r="AJ495" s="74"/>
      <c r="AK495" s="74"/>
      <c r="AL495" s="74"/>
      <c r="AM495" s="74"/>
      <c r="AN495" s="74"/>
      <c r="AO495" s="74"/>
      <c r="AP495" s="74"/>
      <c r="AQ495" s="74"/>
      <c r="AR495" s="74"/>
      <c r="AS495" s="74"/>
      <c r="AT495" s="74"/>
      <c r="AU495" s="74"/>
      <c r="AV495" s="74"/>
      <c r="AW495" s="74"/>
      <c r="AX495" s="74"/>
      <c r="AY495" s="74"/>
      <c r="AZ495" s="74"/>
      <c r="BA495" s="74"/>
      <c r="BB495" s="74"/>
      <c r="BC495" s="74"/>
      <c r="BD495" s="74"/>
      <c r="BE495" s="74"/>
      <c r="BF495" s="74"/>
      <c r="BG495" s="74"/>
    </row>
    <row r="496" ht="12.0" customHeight="1">
      <c r="A496" s="62"/>
      <c r="B496" s="62"/>
      <c r="C496" s="62"/>
      <c r="D496" s="102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5"/>
      <c r="Q496" s="65"/>
      <c r="R496" s="64"/>
      <c r="S496" s="66"/>
      <c r="T496" s="66"/>
      <c r="U496" s="66"/>
      <c r="V496" s="66"/>
      <c r="W496" s="65"/>
      <c r="X496" s="65"/>
      <c r="Y496" s="67"/>
      <c r="Z496" s="68"/>
      <c r="AA496" s="66"/>
      <c r="AB496" s="64"/>
      <c r="AC496" s="69"/>
      <c r="AD496" s="70"/>
      <c r="AE496" s="71"/>
      <c r="AF496" s="74"/>
      <c r="AG496" s="74"/>
      <c r="AH496" s="74"/>
      <c r="AI496" s="74"/>
      <c r="AJ496" s="74"/>
      <c r="AK496" s="74"/>
      <c r="AL496" s="74"/>
      <c r="AM496" s="74"/>
      <c r="AN496" s="74"/>
      <c r="AO496" s="74"/>
      <c r="AP496" s="74"/>
      <c r="AQ496" s="74"/>
      <c r="AR496" s="74"/>
      <c r="AS496" s="74"/>
      <c r="AT496" s="74"/>
      <c r="AU496" s="74"/>
      <c r="AV496" s="74"/>
      <c r="AW496" s="74"/>
      <c r="AX496" s="74"/>
      <c r="AY496" s="74"/>
      <c r="AZ496" s="74"/>
      <c r="BA496" s="74"/>
      <c r="BB496" s="74"/>
      <c r="BC496" s="74"/>
      <c r="BD496" s="74"/>
      <c r="BE496" s="74"/>
      <c r="BF496" s="74"/>
      <c r="BG496" s="74"/>
    </row>
    <row r="497" ht="12.0" customHeight="1">
      <c r="A497" s="62"/>
      <c r="B497" s="62"/>
      <c r="C497" s="62"/>
      <c r="D497" s="102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5"/>
      <c r="Q497" s="65"/>
      <c r="R497" s="64"/>
      <c r="S497" s="66"/>
      <c r="T497" s="66"/>
      <c r="U497" s="66"/>
      <c r="V497" s="66"/>
      <c r="W497" s="65"/>
      <c r="X497" s="65"/>
      <c r="Y497" s="67"/>
      <c r="Z497" s="68"/>
      <c r="AA497" s="66"/>
      <c r="AB497" s="64"/>
      <c r="AC497" s="69"/>
      <c r="AD497" s="70"/>
      <c r="AE497" s="71"/>
      <c r="AF497" s="74"/>
      <c r="AG497" s="74"/>
      <c r="AH497" s="74"/>
      <c r="AI497" s="74"/>
      <c r="AJ497" s="74"/>
      <c r="AK497" s="74"/>
      <c r="AL497" s="74"/>
      <c r="AM497" s="74"/>
      <c r="AN497" s="74"/>
      <c r="AO497" s="74"/>
      <c r="AP497" s="74"/>
      <c r="AQ497" s="74"/>
      <c r="AR497" s="74"/>
      <c r="AS497" s="74"/>
      <c r="AT497" s="74"/>
      <c r="AU497" s="74"/>
      <c r="AV497" s="74"/>
      <c r="AW497" s="74"/>
      <c r="AX497" s="74"/>
      <c r="AY497" s="74"/>
      <c r="AZ497" s="74"/>
      <c r="BA497" s="74"/>
      <c r="BB497" s="74"/>
      <c r="BC497" s="74"/>
      <c r="BD497" s="74"/>
      <c r="BE497" s="74"/>
      <c r="BF497" s="74"/>
      <c r="BG497" s="74"/>
    </row>
    <row r="498" ht="12.0" customHeight="1">
      <c r="A498" s="62"/>
      <c r="B498" s="62"/>
      <c r="C498" s="62"/>
      <c r="D498" s="102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5"/>
      <c r="Q498" s="65"/>
      <c r="R498" s="64"/>
      <c r="S498" s="66"/>
      <c r="T498" s="66"/>
      <c r="U498" s="66"/>
      <c r="V498" s="66"/>
      <c r="W498" s="65"/>
      <c r="X498" s="65"/>
      <c r="Y498" s="67"/>
      <c r="Z498" s="68"/>
      <c r="AA498" s="66"/>
      <c r="AB498" s="64"/>
      <c r="AC498" s="69"/>
      <c r="AD498" s="70"/>
      <c r="AE498" s="71"/>
      <c r="AF498" s="74"/>
      <c r="AG498" s="74"/>
      <c r="AH498" s="74"/>
      <c r="AI498" s="74"/>
      <c r="AJ498" s="74"/>
      <c r="AK498" s="74"/>
      <c r="AL498" s="74"/>
      <c r="AM498" s="74"/>
      <c r="AN498" s="74"/>
      <c r="AO498" s="74"/>
      <c r="AP498" s="74"/>
      <c r="AQ498" s="74"/>
      <c r="AR498" s="74"/>
      <c r="AS498" s="74"/>
      <c r="AT498" s="74"/>
      <c r="AU498" s="74"/>
      <c r="AV498" s="74"/>
      <c r="AW498" s="74"/>
      <c r="AX498" s="74"/>
      <c r="AY498" s="74"/>
      <c r="AZ498" s="74"/>
      <c r="BA498" s="74"/>
      <c r="BB498" s="74"/>
      <c r="BC498" s="74"/>
      <c r="BD498" s="74"/>
      <c r="BE498" s="74"/>
      <c r="BF498" s="74"/>
      <c r="BG498" s="74"/>
    </row>
    <row r="499" ht="12.0" customHeight="1">
      <c r="A499" s="62"/>
      <c r="B499" s="62"/>
      <c r="C499" s="62"/>
      <c r="D499" s="102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5"/>
      <c r="Q499" s="65"/>
      <c r="R499" s="64"/>
      <c r="S499" s="66"/>
      <c r="T499" s="66"/>
      <c r="U499" s="66"/>
      <c r="V499" s="66"/>
      <c r="W499" s="65"/>
      <c r="X499" s="65"/>
      <c r="Y499" s="67"/>
      <c r="Z499" s="68"/>
      <c r="AA499" s="66"/>
      <c r="AB499" s="64"/>
      <c r="AC499" s="69"/>
      <c r="AD499" s="70"/>
      <c r="AE499" s="71"/>
      <c r="AF499" s="74"/>
      <c r="AG499" s="74"/>
      <c r="AH499" s="74"/>
      <c r="AI499" s="74"/>
      <c r="AJ499" s="74"/>
      <c r="AK499" s="74"/>
      <c r="AL499" s="74"/>
      <c r="AM499" s="74"/>
      <c r="AN499" s="74"/>
      <c r="AO499" s="74"/>
      <c r="AP499" s="74"/>
      <c r="AQ499" s="74"/>
      <c r="AR499" s="74"/>
      <c r="AS499" s="74"/>
      <c r="AT499" s="74"/>
      <c r="AU499" s="74"/>
      <c r="AV499" s="74"/>
      <c r="AW499" s="74"/>
      <c r="AX499" s="74"/>
      <c r="AY499" s="74"/>
      <c r="AZ499" s="74"/>
      <c r="BA499" s="74"/>
      <c r="BB499" s="74"/>
      <c r="BC499" s="74"/>
      <c r="BD499" s="74"/>
      <c r="BE499" s="74"/>
      <c r="BF499" s="74"/>
      <c r="BG499" s="74"/>
    </row>
    <row r="500" ht="12.0" customHeight="1">
      <c r="A500" s="62"/>
      <c r="B500" s="62"/>
      <c r="C500" s="62"/>
      <c r="D500" s="102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5"/>
      <c r="Q500" s="65"/>
      <c r="R500" s="64"/>
      <c r="S500" s="66"/>
      <c r="T500" s="66"/>
      <c r="U500" s="66"/>
      <c r="V500" s="66"/>
      <c r="W500" s="65"/>
      <c r="X500" s="65"/>
      <c r="Y500" s="67"/>
      <c r="Z500" s="68"/>
      <c r="AA500" s="66"/>
      <c r="AB500" s="64"/>
      <c r="AC500" s="69"/>
      <c r="AD500" s="70"/>
      <c r="AE500" s="71"/>
      <c r="AF500" s="74"/>
      <c r="AG500" s="74"/>
      <c r="AH500" s="74"/>
      <c r="AI500" s="74"/>
      <c r="AJ500" s="74"/>
      <c r="AK500" s="74"/>
      <c r="AL500" s="74"/>
      <c r="AM500" s="74"/>
      <c r="AN500" s="74"/>
      <c r="AO500" s="74"/>
      <c r="AP500" s="74"/>
      <c r="AQ500" s="74"/>
      <c r="AR500" s="74"/>
      <c r="AS500" s="74"/>
      <c r="AT500" s="74"/>
      <c r="AU500" s="74"/>
      <c r="AV500" s="74"/>
      <c r="AW500" s="74"/>
      <c r="AX500" s="74"/>
      <c r="AY500" s="74"/>
      <c r="AZ500" s="74"/>
      <c r="BA500" s="74"/>
      <c r="BB500" s="74"/>
      <c r="BC500" s="74"/>
      <c r="BD500" s="74"/>
      <c r="BE500" s="74"/>
      <c r="BF500" s="74"/>
      <c r="BG500" s="74"/>
    </row>
    <row r="501" ht="12.0" customHeight="1">
      <c r="A501" s="62"/>
      <c r="B501" s="62"/>
      <c r="C501" s="62"/>
      <c r="D501" s="102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5"/>
      <c r="Q501" s="65"/>
      <c r="R501" s="64"/>
      <c r="S501" s="66"/>
      <c r="T501" s="66"/>
      <c r="U501" s="66"/>
      <c r="V501" s="66"/>
      <c r="W501" s="65"/>
      <c r="X501" s="65"/>
      <c r="Y501" s="67"/>
      <c r="Z501" s="68"/>
      <c r="AA501" s="66"/>
      <c r="AB501" s="64"/>
      <c r="AC501" s="69"/>
      <c r="AD501" s="70"/>
      <c r="AE501" s="71"/>
      <c r="AF501" s="74"/>
      <c r="AG501" s="74"/>
      <c r="AH501" s="74"/>
      <c r="AI501" s="74"/>
      <c r="AJ501" s="74"/>
      <c r="AK501" s="74"/>
      <c r="AL501" s="74"/>
      <c r="AM501" s="74"/>
      <c r="AN501" s="74"/>
      <c r="AO501" s="74"/>
      <c r="AP501" s="74"/>
      <c r="AQ501" s="74"/>
      <c r="AR501" s="74"/>
      <c r="AS501" s="74"/>
      <c r="AT501" s="74"/>
      <c r="AU501" s="74"/>
      <c r="AV501" s="74"/>
      <c r="AW501" s="74"/>
      <c r="AX501" s="74"/>
      <c r="AY501" s="74"/>
      <c r="AZ501" s="74"/>
      <c r="BA501" s="74"/>
      <c r="BB501" s="74"/>
      <c r="BC501" s="74"/>
      <c r="BD501" s="74"/>
      <c r="BE501" s="74"/>
      <c r="BF501" s="74"/>
      <c r="BG501" s="74"/>
    </row>
    <row r="502" ht="12.0" customHeight="1">
      <c r="A502" s="62"/>
      <c r="B502" s="62"/>
      <c r="C502" s="62"/>
      <c r="D502" s="102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5"/>
      <c r="Q502" s="65"/>
      <c r="R502" s="64"/>
      <c r="S502" s="66"/>
      <c r="T502" s="66"/>
      <c r="U502" s="66"/>
      <c r="V502" s="66"/>
      <c r="W502" s="65"/>
      <c r="X502" s="65"/>
      <c r="Y502" s="67"/>
      <c r="Z502" s="68"/>
      <c r="AA502" s="66"/>
      <c r="AB502" s="64"/>
      <c r="AC502" s="69"/>
      <c r="AD502" s="70"/>
      <c r="AE502" s="71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/>
      <c r="AS502" s="74"/>
      <c r="AT502" s="74"/>
      <c r="AU502" s="74"/>
      <c r="AV502" s="74"/>
      <c r="AW502" s="74"/>
      <c r="AX502" s="74"/>
      <c r="AY502" s="74"/>
      <c r="AZ502" s="74"/>
      <c r="BA502" s="74"/>
      <c r="BB502" s="74"/>
      <c r="BC502" s="74"/>
      <c r="BD502" s="74"/>
      <c r="BE502" s="74"/>
      <c r="BF502" s="74"/>
      <c r="BG502" s="74"/>
    </row>
    <row r="503" ht="12.0" customHeight="1">
      <c r="A503" s="62"/>
      <c r="B503" s="62"/>
      <c r="C503" s="62"/>
      <c r="D503" s="102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5"/>
      <c r="Q503" s="65"/>
      <c r="R503" s="64"/>
      <c r="S503" s="66"/>
      <c r="T503" s="66"/>
      <c r="U503" s="66"/>
      <c r="V503" s="66"/>
      <c r="W503" s="65"/>
      <c r="X503" s="65"/>
      <c r="Y503" s="67"/>
      <c r="Z503" s="68"/>
      <c r="AA503" s="66"/>
      <c r="AB503" s="64"/>
      <c r="AC503" s="69"/>
      <c r="AD503" s="70"/>
      <c r="AE503" s="71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  <c r="AS503" s="74"/>
      <c r="AT503" s="74"/>
      <c r="AU503" s="74"/>
      <c r="AV503" s="74"/>
      <c r="AW503" s="74"/>
      <c r="AX503" s="74"/>
      <c r="AY503" s="74"/>
      <c r="AZ503" s="74"/>
      <c r="BA503" s="74"/>
      <c r="BB503" s="74"/>
      <c r="BC503" s="74"/>
      <c r="BD503" s="74"/>
      <c r="BE503" s="74"/>
      <c r="BF503" s="74"/>
      <c r="BG503" s="74"/>
    </row>
    <row r="504" ht="12.0" customHeight="1">
      <c r="A504" s="62"/>
      <c r="B504" s="62"/>
      <c r="C504" s="62"/>
      <c r="D504" s="102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5"/>
      <c r="Q504" s="65"/>
      <c r="R504" s="64"/>
      <c r="S504" s="66"/>
      <c r="T504" s="66"/>
      <c r="U504" s="66"/>
      <c r="V504" s="66"/>
      <c r="W504" s="65"/>
      <c r="X504" s="65"/>
      <c r="Y504" s="67"/>
      <c r="Z504" s="68"/>
      <c r="AA504" s="66"/>
      <c r="AB504" s="64"/>
      <c r="AC504" s="69"/>
      <c r="AD504" s="70"/>
      <c r="AE504" s="71"/>
      <c r="AF504" s="74"/>
      <c r="AG504" s="74"/>
      <c r="AH504" s="74"/>
      <c r="AI504" s="74"/>
      <c r="AJ504" s="74"/>
      <c r="AK504" s="74"/>
      <c r="AL504" s="74"/>
      <c r="AM504" s="74"/>
      <c r="AN504" s="74"/>
      <c r="AO504" s="74"/>
      <c r="AP504" s="74"/>
      <c r="AQ504" s="74"/>
      <c r="AR504" s="74"/>
      <c r="AS504" s="74"/>
      <c r="AT504" s="74"/>
      <c r="AU504" s="74"/>
      <c r="AV504" s="74"/>
      <c r="AW504" s="74"/>
      <c r="AX504" s="74"/>
      <c r="AY504" s="74"/>
      <c r="AZ504" s="74"/>
      <c r="BA504" s="74"/>
      <c r="BB504" s="74"/>
      <c r="BC504" s="74"/>
      <c r="BD504" s="74"/>
      <c r="BE504" s="74"/>
      <c r="BF504" s="74"/>
      <c r="BG504" s="74"/>
    </row>
    <row r="505" ht="12.0" customHeight="1">
      <c r="A505" s="62"/>
      <c r="B505" s="62"/>
      <c r="C505" s="62"/>
      <c r="D505" s="102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5"/>
      <c r="Q505" s="65"/>
      <c r="R505" s="64"/>
      <c r="S505" s="66"/>
      <c r="T505" s="66"/>
      <c r="U505" s="66"/>
      <c r="V505" s="66"/>
      <c r="W505" s="65"/>
      <c r="X505" s="65"/>
      <c r="Y505" s="67"/>
      <c r="Z505" s="68"/>
      <c r="AA505" s="66"/>
      <c r="AB505" s="64"/>
      <c r="AC505" s="69"/>
      <c r="AD505" s="70"/>
      <c r="AE505" s="71"/>
      <c r="AF505" s="74"/>
      <c r="AG505" s="74"/>
      <c r="AH505" s="74"/>
      <c r="AI505" s="74"/>
      <c r="AJ505" s="74"/>
      <c r="AK505" s="74"/>
      <c r="AL505" s="74"/>
      <c r="AM505" s="74"/>
      <c r="AN505" s="74"/>
      <c r="AO505" s="74"/>
      <c r="AP505" s="74"/>
      <c r="AQ505" s="74"/>
      <c r="AR505" s="74"/>
      <c r="AS505" s="74"/>
      <c r="AT505" s="74"/>
      <c r="AU505" s="74"/>
      <c r="AV505" s="74"/>
      <c r="AW505" s="74"/>
      <c r="AX505" s="74"/>
      <c r="AY505" s="74"/>
      <c r="AZ505" s="74"/>
      <c r="BA505" s="74"/>
      <c r="BB505" s="74"/>
      <c r="BC505" s="74"/>
      <c r="BD505" s="74"/>
      <c r="BE505" s="74"/>
      <c r="BF505" s="74"/>
      <c r="BG505" s="74"/>
    </row>
    <row r="506" ht="12.0" customHeight="1">
      <c r="A506" s="62"/>
      <c r="B506" s="62"/>
      <c r="C506" s="62"/>
      <c r="D506" s="102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5"/>
      <c r="Q506" s="65"/>
      <c r="R506" s="64"/>
      <c r="S506" s="66"/>
      <c r="T506" s="66"/>
      <c r="U506" s="66"/>
      <c r="V506" s="66"/>
      <c r="W506" s="65"/>
      <c r="X506" s="65"/>
      <c r="Y506" s="67"/>
      <c r="Z506" s="68"/>
      <c r="AA506" s="66"/>
      <c r="AB506" s="64"/>
      <c r="AC506" s="69"/>
      <c r="AD506" s="70"/>
      <c r="AE506" s="71"/>
      <c r="AF506" s="74"/>
      <c r="AG506" s="74"/>
      <c r="AH506" s="74"/>
      <c r="AI506" s="74"/>
      <c r="AJ506" s="74"/>
      <c r="AK506" s="74"/>
      <c r="AL506" s="74"/>
      <c r="AM506" s="74"/>
      <c r="AN506" s="74"/>
      <c r="AO506" s="74"/>
      <c r="AP506" s="74"/>
      <c r="AQ506" s="74"/>
      <c r="AR506" s="74"/>
      <c r="AS506" s="74"/>
      <c r="AT506" s="74"/>
      <c r="AU506" s="74"/>
      <c r="AV506" s="74"/>
      <c r="AW506" s="74"/>
      <c r="AX506" s="74"/>
      <c r="AY506" s="74"/>
      <c r="AZ506" s="74"/>
      <c r="BA506" s="74"/>
      <c r="BB506" s="74"/>
      <c r="BC506" s="74"/>
      <c r="BD506" s="74"/>
      <c r="BE506" s="74"/>
      <c r="BF506" s="74"/>
      <c r="BG506" s="74"/>
    </row>
    <row r="507" ht="12.0" customHeight="1">
      <c r="A507" s="62"/>
      <c r="B507" s="62"/>
      <c r="C507" s="62"/>
      <c r="D507" s="102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5"/>
      <c r="Q507" s="65"/>
      <c r="R507" s="64"/>
      <c r="S507" s="66"/>
      <c r="T507" s="66"/>
      <c r="U507" s="66"/>
      <c r="V507" s="66"/>
      <c r="W507" s="65"/>
      <c r="X507" s="65"/>
      <c r="Y507" s="67"/>
      <c r="Z507" s="68"/>
      <c r="AA507" s="66"/>
      <c r="AB507" s="64"/>
      <c r="AC507" s="69"/>
      <c r="AD507" s="70"/>
      <c r="AE507" s="71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  <c r="AS507" s="74"/>
      <c r="AT507" s="74"/>
      <c r="AU507" s="74"/>
      <c r="AV507" s="74"/>
      <c r="AW507" s="74"/>
      <c r="AX507" s="74"/>
      <c r="AY507" s="74"/>
      <c r="AZ507" s="74"/>
      <c r="BA507" s="74"/>
      <c r="BB507" s="74"/>
      <c r="BC507" s="74"/>
      <c r="BD507" s="74"/>
      <c r="BE507" s="74"/>
      <c r="BF507" s="74"/>
      <c r="BG507" s="74"/>
    </row>
    <row r="508" ht="12.0" customHeight="1">
      <c r="A508" s="62"/>
      <c r="B508" s="62"/>
      <c r="C508" s="62"/>
      <c r="D508" s="102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5"/>
      <c r="Q508" s="65"/>
      <c r="R508" s="64"/>
      <c r="S508" s="66"/>
      <c r="T508" s="66"/>
      <c r="U508" s="66"/>
      <c r="V508" s="66"/>
      <c r="W508" s="65"/>
      <c r="X508" s="65"/>
      <c r="Y508" s="67"/>
      <c r="Z508" s="68"/>
      <c r="AA508" s="66"/>
      <c r="AB508" s="64"/>
      <c r="AC508" s="69"/>
      <c r="AD508" s="70"/>
      <c r="AE508" s="71"/>
      <c r="AF508" s="74"/>
      <c r="AG508" s="74"/>
      <c r="AH508" s="74"/>
      <c r="AI508" s="74"/>
      <c r="AJ508" s="74"/>
      <c r="AK508" s="74"/>
      <c r="AL508" s="74"/>
      <c r="AM508" s="74"/>
      <c r="AN508" s="74"/>
      <c r="AO508" s="74"/>
      <c r="AP508" s="74"/>
      <c r="AQ508" s="74"/>
      <c r="AR508" s="74"/>
      <c r="AS508" s="74"/>
      <c r="AT508" s="74"/>
      <c r="AU508" s="74"/>
      <c r="AV508" s="74"/>
      <c r="AW508" s="74"/>
      <c r="AX508" s="74"/>
      <c r="AY508" s="74"/>
      <c r="AZ508" s="74"/>
      <c r="BA508" s="74"/>
      <c r="BB508" s="74"/>
      <c r="BC508" s="74"/>
      <c r="BD508" s="74"/>
      <c r="BE508" s="74"/>
      <c r="BF508" s="74"/>
      <c r="BG508" s="74"/>
    </row>
    <row r="509" ht="12.0" customHeight="1">
      <c r="A509" s="62"/>
      <c r="B509" s="62"/>
      <c r="C509" s="62"/>
      <c r="D509" s="102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5"/>
      <c r="Q509" s="65"/>
      <c r="R509" s="64"/>
      <c r="S509" s="66"/>
      <c r="T509" s="66"/>
      <c r="U509" s="66"/>
      <c r="V509" s="66"/>
      <c r="W509" s="65"/>
      <c r="X509" s="65"/>
      <c r="Y509" s="67"/>
      <c r="Z509" s="68"/>
      <c r="AA509" s="66"/>
      <c r="AB509" s="64"/>
      <c r="AC509" s="69"/>
      <c r="AD509" s="70"/>
      <c r="AE509" s="71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/>
      <c r="AS509" s="74"/>
      <c r="AT509" s="74"/>
      <c r="AU509" s="74"/>
      <c r="AV509" s="74"/>
      <c r="AW509" s="74"/>
      <c r="AX509" s="74"/>
      <c r="AY509" s="74"/>
      <c r="AZ509" s="74"/>
      <c r="BA509" s="74"/>
      <c r="BB509" s="74"/>
      <c r="BC509" s="74"/>
      <c r="BD509" s="74"/>
      <c r="BE509" s="74"/>
      <c r="BF509" s="74"/>
      <c r="BG509" s="74"/>
    </row>
    <row r="510" ht="12.0" customHeight="1">
      <c r="A510" s="62"/>
      <c r="B510" s="62"/>
      <c r="C510" s="62"/>
      <c r="D510" s="102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5"/>
      <c r="Q510" s="65"/>
      <c r="R510" s="64"/>
      <c r="S510" s="66"/>
      <c r="T510" s="66"/>
      <c r="U510" s="66"/>
      <c r="V510" s="66"/>
      <c r="W510" s="65"/>
      <c r="X510" s="65"/>
      <c r="Y510" s="67"/>
      <c r="Z510" s="68"/>
      <c r="AA510" s="66"/>
      <c r="AB510" s="64"/>
      <c r="AC510" s="69"/>
      <c r="AD510" s="70"/>
      <c r="AE510" s="71"/>
      <c r="AF510" s="74"/>
      <c r="AG510" s="74"/>
      <c r="AH510" s="74"/>
      <c r="AI510" s="74"/>
      <c r="AJ510" s="74"/>
      <c r="AK510" s="74"/>
      <c r="AL510" s="74"/>
      <c r="AM510" s="74"/>
      <c r="AN510" s="74"/>
      <c r="AO510" s="74"/>
      <c r="AP510" s="74"/>
      <c r="AQ510" s="74"/>
      <c r="AR510" s="74"/>
      <c r="AS510" s="74"/>
      <c r="AT510" s="74"/>
      <c r="AU510" s="74"/>
      <c r="AV510" s="74"/>
      <c r="AW510" s="74"/>
      <c r="AX510" s="74"/>
      <c r="AY510" s="74"/>
      <c r="AZ510" s="74"/>
      <c r="BA510" s="74"/>
      <c r="BB510" s="74"/>
      <c r="BC510" s="74"/>
      <c r="BD510" s="74"/>
      <c r="BE510" s="74"/>
      <c r="BF510" s="74"/>
      <c r="BG510" s="74"/>
    </row>
    <row r="511" ht="12.0" customHeight="1">
      <c r="A511" s="62"/>
      <c r="B511" s="62"/>
      <c r="C511" s="62"/>
      <c r="D511" s="102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5"/>
      <c r="Q511" s="65"/>
      <c r="R511" s="64"/>
      <c r="S511" s="66"/>
      <c r="T511" s="66"/>
      <c r="U511" s="66"/>
      <c r="V511" s="66"/>
      <c r="W511" s="65"/>
      <c r="X511" s="65"/>
      <c r="Y511" s="67"/>
      <c r="Z511" s="68"/>
      <c r="AA511" s="66"/>
      <c r="AB511" s="64"/>
      <c r="AC511" s="69"/>
      <c r="AD511" s="70"/>
      <c r="AE511" s="71"/>
      <c r="AF511" s="74"/>
      <c r="AG511" s="74"/>
      <c r="AH511" s="74"/>
      <c r="AI511" s="74"/>
      <c r="AJ511" s="74"/>
      <c r="AK511" s="74"/>
      <c r="AL511" s="74"/>
      <c r="AM511" s="74"/>
      <c r="AN511" s="74"/>
      <c r="AO511" s="74"/>
      <c r="AP511" s="74"/>
      <c r="AQ511" s="74"/>
      <c r="AR511" s="74"/>
      <c r="AS511" s="74"/>
      <c r="AT511" s="74"/>
      <c r="AU511" s="74"/>
      <c r="AV511" s="74"/>
      <c r="AW511" s="74"/>
      <c r="AX511" s="74"/>
      <c r="AY511" s="74"/>
      <c r="AZ511" s="74"/>
      <c r="BA511" s="74"/>
      <c r="BB511" s="74"/>
      <c r="BC511" s="74"/>
      <c r="BD511" s="74"/>
      <c r="BE511" s="74"/>
      <c r="BF511" s="74"/>
      <c r="BG511" s="74"/>
    </row>
    <row r="512" ht="12.0" customHeight="1">
      <c r="A512" s="62"/>
      <c r="B512" s="62"/>
      <c r="C512" s="62"/>
      <c r="D512" s="102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5"/>
      <c r="Q512" s="65"/>
      <c r="R512" s="64"/>
      <c r="S512" s="66"/>
      <c r="T512" s="66"/>
      <c r="U512" s="66"/>
      <c r="V512" s="66"/>
      <c r="W512" s="65"/>
      <c r="X512" s="65"/>
      <c r="Y512" s="67"/>
      <c r="Z512" s="68"/>
      <c r="AA512" s="66"/>
      <c r="AB512" s="64"/>
      <c r="AC512" s="69"/>
      <c r="AD512" s="70"/>
      <c r="AE512" s="71"/>
      <c r="AF512" s="74"/>
      <c r="AG512" s="74"/>
      <c r="AH512" s="74"/>
      <c r="AI512" s="74"/>
      <c r="AJ512" s="74"/>
      <c r="AK512" s="74"/>
      <c r="AL512" s="74"/>
      <c r="AM512" s="74"/>
      <c r="AN512" s="74"/>
      <c r="AO512" s="74"/>
      <c r="AP512" s="74"/>
      <c r="AQ512" s="74"/>
      <c r="AR512" s="74"/>
      <c r="AS512" s="74"/>
      <c r="AT512" s="74"/>
      <c r="AU512" s="74"/>
      <c r="AV512" s="74"/>
      <c r="AW512" s="74"/>
      <c r="AX512" s="74"/>
      <c r="AY512" s="74"/>
      <c r="AZ512" s="74"/>
      <c r="BA512" s="74"/>
      <c r="BB512" s="74"/>
      <c r="BC512" s="74"/>
      <c r="BD512" s="74"/>
      <c r="BE512" s="74"/>
      <c r="BF512" s="74"/>
      <c r="BG512" s="74"/>
    </row>
    <row r="513" ht="12.0" customHeight="1">
      <c r="A513" s="62"/>
      <c r="B513" s="62"/>
      <c r="C513" s="62"/>
      <c r="D513" s="102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5"/>
      <c r="Q513" s="65"/>
      <c r="R513" s="64"/>
      <c r="S513" s="66"/>
      <c r="T513" s="66"/>
      <c r="U513" s="66"/>
      <c r="V513" s="66"/>
      <c r="W513" s="65"/>
      <c r="X513" s="65"/>
      <c r="Y513" s="67"/>
      <c r="Z513" s="68"/>
      <c r="AA513" s="66"/>
      <c r="AB513" s="64"/>
      <c r="AC513" s="69"/>
      <c r="AD513" s="70"/>
      <c r="AE513" s="71"/>
      <c r="AF513" s="74"/>
      <c r="AG513" s="74"/>
      <c r="AH513" s="74"/>
      <c r="AI513" s="74"/>
      <c r="AJ513" s="74"/>
      <c r="AK513" s="74"/>
      <c r="AL513" s="74"/>
      <c r="AM513" s="74"/>
      <c r="AN513" s="74"/>
      <c r="AO513" s="74"/>
      <c r="AP513" s="74"/>
      <c r="AQ513" s="74"/>
      <c r="AR513" s="74"/>
      <c r="AS513" s="74"/>
      <c r="AT513" s="74"/>
      <c r="AU513" s="74"/>
      <c r="AV513" s="74"/>
      <c r="AW513" s="74"/>
      <c r="AX513" s="74"/>
      <c r="AY513" s="74"/>
      <c r="AZ513" s="74"/>
      <c r="BA513" s="74"/>
      <c r="BB513" s="74"/>
      <c r="BC513" s="74"/>
      <c r="BD513" s="74"/>
      <c r="BE513" s="74"/>
      <c r="BF513" s="74"/>
      <c r="BG513" s="74"/>
    </row>
    <row r="514" ht="12.0" customHeight="1">
      <c r="A514" s="62"/>
      <c r="B514" s="62"/>
      <c r="C514" s="62"/>
      <c r="D514" s="102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5"/>
      <c r="Q514" s="65"/>
      <c r="R514" s="64"/>
      <c r="S514" s="66"/>
      <c r="T514" s="66"/>
      <c r="U514" s="66"/>
      <c r="V514" s="66"/>
      <c r="W514" s="65"/>
      <c r="X514" s="65"/>
      <c r="Y514" s="67"/>
      <c r="Z514" s="68"/>
      <c r="AA514" s="66"/>
      <c r="AB514" s="64"/>
      <c r="AC514" s="69"/>
      <c r="AD514" s="70"/>
      <c r="AE514" s="71"/>
      <c r="AF514" s="74"/>
      <c r="AG514" s="74"/>
      <c r="AH514" s="74"/>
      <c r="AI514" s="74"/>
      <c r="AJ514" s="74"/>
      <c r="AK514" s="74"/>
      <c r="AL514" s="74"/>
      <c r="AM514" s="74"/>
      <c r="AN514" s="74"/>
      <c r="AO514" s="74"/>
      <c r="AP514" s="74"/>
      <c r="AQ514" s="74"/>
      <c r="AR514" s="74"/>
      <c r="AS514" s="74"/>
      <c r="AT514" s="74"/>
      <c r="AU514" s="74"/>
      <c r="AV514" s="74"/>
      <c r="AW514" s="74"/>
      <c r="AX514" s="74"/>
      <c r="AY514" s="74"/>
      <c r="AZ514" s="74"/>
      <c r="BA514" s="74"/>
      <c r="BB514" s="74"/>
      <c r="BC514" s="74"/>
      <c r="BD514" s="74"/>
      <c r="BE514" s="74"/>
      <c r="BF514" s="74"/>
      <c r="BG514" s="74"/>
    </row>
    <row r="515" ht="12.0" customHeight="1">
      <c r="A515" s="62"/>
      <c r="B515" s="62"/>
      <c r="C515" s="62"/>
      <c r="D515" s="102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5"/>
      <c r="Q515" s="65"/>
      <c r="R515" s="64"/>
      <c r="S515" s="66"/>
      <c r="T515" s="66"/>
      <c r="U515" s="66"/>
      <c r="V515" s="66"/>
      <c r="W515" s="65"/>
      <c r="X515" s="65"/>
      <c r="Y515" s="67"/>
      <c r="Z515" s="68"/>
      <c r="AA515" s="66"/>
      <c r="AB515" s="64"/>
      <c r="AC515" s="69"/>
      <c r="AD515" s="70"/>
      <c r="AE515" s="71"/>
      <c r="AF515" s="74"/>
      <c r="AG515" s="74"/>
      <c r="AH515" s="74"/>
      <c r="AI515" s="74"/>
      <c r="AJ515" s="74"/>
      <c r="AK515" s="74"/>
      <c r="AL515" s="74"/>
      <c r="AM515" s="74"/>
      <c r="AN515" s="74"/>
      <c r="AO515" s="74"/>
      <c r="AP515" s="74"/>
      <c r="AQ515" s="74"/>
      <c r="AR515" s="74"/>
      <c r="AS515" s="74"/>
      <c r="AT515" s="74"/>
      <c r="AU515" s="74"/>
      <c r="AV515" s="74"/>
      <c r="AW515" s="74"/>
      <c r="AX515" s="74"/>
      <c r="AY515" s="74"/>
      <c r="AZ515" s="74"/>
      <c r="BA515" s="74"/>
      <c r="BB515" s="74"/>
      <c r="BC515" s="74"/>
      <c r="BD515" s="74"/>
      <c r="BE515" s="74"/>
      <c r="BF515" s="74"/>
      <c r="BG515" s="74"/>
    </row>
    <row r="516" ht="12.0" customHeight="1">
      <c r="A516" s="62"/>
      <c r="B516" s="62"/>
      <c r="C516" s="62"/>
      <c r="D516" s="102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5"/>
      <c r="Q516" s="65"/>
      <c r="R516" s="64"/>
      <c r="S516" s="66"/>
      <c r="T516" s="66"/>
      <c r="U516" s="66"/>
      <c r="V516" s="66"/>
      <c r="W516" s="65"/>
      <c r="X516" s="65"/>
      <c r="Y516" s="67"/>
      <c r="Z516" s="68"/>
      <c r="AA516" s="66"/>
      <c r="AB516" s="64"/>
      <c r="AC516" s="69"/>
      <c r="AD516" s="70"/>
      <c r="AE516" s="71"/>
      <c r="AF516" s="74"/>
      <c r="AG516" s="74"/>
      <c r="AH516" s="74"/>
      <c r="AI516" s="74"/>
      <c r="AJ516" s="74"/>
      <c r="AK516" s="74"/>
      <c r="AL516" s="74"/>
      <c r="AM516" s="74"/>
      <c r="AN516" s="74"/>
      <c r="AO516" s="74"/>
      <c r="AP516" s="74"/>
      <c r="AQ516" s="74"/>
      <c r="AR516" s="74"/>
      <c r="AS516" s="74"/>
      <c r="AT516" s="74"/>
      <c r="AU516" s="74"/>
      <c r="AV516" s="74"/>
      <c r="AW516" s="74"/>
      <c r="AX516" s="74"/>
      <c r="AY516" s="74"/>
      <c r="AZ516" s="74"/>
      <c r="BA516" s="74"/>
      <c r="BB516" s="74"/>
      <c r="BC516" s="74"/>
      <c r="BD516" s="74"/>
      <c r="BE516" s="74"/>
      <c r="BF516" s="74"/>
      <c r="BG516" s="74"/>
    </row>
    <row r="517" ht="12.0" customHeight="1">
      <c r="A517" s="62"/>
      <c r="B517" s="62"/>
      <c r="C517" s="62"/>
      <c r="D517" s="102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5"/>
      <c r="Q517" s="65"/>
      <c r="R517" s="64"/>
      <c r="S517" s="66"/>
      <c r="T517" s="66"/>
      <c r="U517" s="66"/>
      <c r="V517" s="66"/>
      <c r="W517" s="65"/>
      <c r="X517" s="65"/>
      <c r="Y517" s="67"/>
      <c r="Z517" s="68"/>
      <c r="AA517" s="66"/>
      <c r="AB517" s="64"/>
      <c r="AC517" s="69"/>
      <c r="AD517" s="70"/>
      <c r="AE517" s="71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/>
      <c r="AS517" s="74"/>
      <c r="AT517" s="74"/>
      <c r="AU517" s="74"/>
      <c r="AV517" s="74"/>
      <c r="AW517" s="74"/>
      <c r="AX517" s="74"/>
      <c r="AY517" s="74"/>
      <c r="AZ517" s="74"/>
      <c r="BA517" s="74"/>
      <c r="BB517" s="74"/>
      <c r="BC517" s="74"/>
      <c r="BD517" s="74"/>
      <c r="BE517" s="74"/>
      <c r="BF517" s="74"/>
      <c r="BG517" s="74"/>
    </row>
    <row r="518" ht="12.0" customHeight="1">
      <c r="A518" s="62"/>
      <c r="B518" s="62"/>
      <c r="C518" s="62"/>
      <c r="D518" s="102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5"/>
      <c r="Q518" s="65"/>
      <c r="R518" s="64"/>
      <c r="S518" s="66"/>
      <c r="T518" s="66"/>
      <c r="U518" s="66"/>
      <c r="V518" s="66"/>
      <c r="W518" s="65"/>
      <c r="X518" s="65"/>
      <c r="Y518" s="67"/>
      <c r="Z518" s="68"/>
      <c r="AA518" s="66"/>
      <c r="AB518" s="64"/>
      <c r="AC518" s="69"/>
      <c r="AD518" s="70"/>
      <c r="AE518" s="71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  <c r="AS518" s="74"/>
      <c r="AT518" s="74"/>
      <c r="AU518" s="74"/>
      <c r="AV518" s="74"/>
      <c r="AW518" s="74"/>
      <c r="AX518" s="74"/>
      <c r="AY518" s="74"/>
      <c r="AZ518" s="74"/>
      <c r="BA518" s="74"/>
      <c r="BB518" s="74"/>
      <c r="BC518" s="74"/>
      <c r="BD518" s="74"/>
      <c r="BE518" s="74"/>
      <c r="BF518" s="74"/>
      <c r="BG518" s="74"/>
    </row>
    <row r="519" ht="12.0" customHeight="1">
      <c r="A519" s="62"/>
      <c r="B519" s="62"/>
      <c r="C519" s="62"/>
      <c r="D519" s="102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5"/>
      <c r="Q519" s="65"/>
      <c r="R519" s="64"/>
      <c r="S519" s="66"/>
      <c r="T519" s="66"/>
      <c r="U519" s="66"/>
      <c r="V519" s="66"/>
      <c r="W519" s="65"/>
      <c r="X519" s="65"/>
      <c r="Y519" s="67"/>
      <c r="Z519" s="68"/>
      <c r="AA519" s="66"/>
      <c r="AB519" s="64"/>
      <c r="AC519" s="69"/>
      <c r="AD519" s="70"/>
      <c r="AE519" s="71"/>
      <c r="AF519" s="74"/>
      <c r="AG519" s="74"/>
      <c r="AH519" s="74"/>
      <c r="AI519" s="74"/>
      <c r="AJ519" s="74"/>
      <c r="AK519" s="74"/>
      <c r="AL519" s="74"/>
      <c r="AM519" s="74"/>
      <c r="AN519" s="74"/>
      <c r="AO519" s="74"/>
      <c r="AP519" s="74"/>
      <c r="AQ519" s="74"/>
      <c r="AR519" s="74"/>
      <c r="AS519" s="74"/>
      <c r="AT519" s="74"/>
      <c r="AU519" s="74"/>
      <c r="AV519" s="74"/>
      <c r="AW519" s="74"/>
      <c r="AX519" s="74"/>
      <c r="AY519" s="74"/>
      <c r="AZ519" s="74"/>
      <c r="BA519" s="74"/>
      <c r="BB519" s="74"/>
      <c r="BC519" s="74"/>
      <c r="BD519" s="74"/>
      <c r="BE519" s="74"/>
      <c r="BF519" s="74"/>
      <c r="BG519" s="74"/>
    </row>
    <row r="520" ht="12.0" customHeight="1">
      <c r="A520" s="62"/>
      <c r="B520" s="62"/>
      <c r="C520" s="62"/>
      <c r="D520" s="102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5"/>
      <c r="Q520" s="65"/>
      <c r="R520" s="64"/>
      <c r="S520" s="66"/>
      <c r="T520" s="66"/>
      <c r="U520" s="66"/>
      <c r="V520" s="66"/>
      <c r="W520" s="65"/>
      <c r="X520" s="65"/>
      <c r="Y520" s="67"/>
      <c r="Z520" s="68"/>
      <c r="AA520" s="66"/>
      <c r="AB520" s="64"/>
      <c r="AC520" s="69"/>
      <c r="AD520" s="70"/>
      <c r="AE520" s="71"/>
      <c r="AF520" s="74"/>
      <c r="AG520" s="74"/>
      <c r="AH520" s="74"/>
      <c r="AI520" s="74"/>
      <c r="AJ520" s="74"/>
      <c r="AK520" s="74"/>
      <c r="AL520" s="74"/>
      <c r="AM520" s="74"/>
      <c r="AN520" s="74"/>
      <c r="AO520" s="74"/>
      <c r="AP520" s="74"/>
      <c r="AQ520" s="74"/>
      <c r="AR520" s="74"/>
      <c r="AS520" s="74"/>
      <c r="AT520" s="74"/>
      <c r="AU520" s="74"/>
      <c r="AV520" s="74"/>
      <c r="AW520" s="74"/>
      <c r="AX520" s="74"/>
      <c r="AY520" s="74"/>
      <c r="AZ520" s="74"/>
      <c r="BA520" s="74"/>
      <c r="BB520" s="74"/>
      <c r="BC520" s="74"/>
      <c r="BD520" s="74"/>
      <c r="BE520" s="74"/>
      <c r="BF520" s="74"/>
      <c r="BG520" s="74"/>
    </row>
    <row r="521" ht="12.0" customHeight="1">
      <c r="A521" s="62"/>
      <c r="B521" s="62"/>
      <c r="C521" s="62"/>
      <c r="D521" s="102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5"/>
      <c r="Q521" s="65"/>
      <c r="R521" s="64"/>
      <c r="S521" s="66"/>
      <c r="T521" s="66"/>
      <c r="U521" s="66"/>
      <c r="V521" s="66"/>
      <c r="W521" s="65"/>
      <c r="X521" s="65"/>
      <c r="Y521" s="67"/>
      <c r="Z521" s="68"/>
      <c r="AA521" s="66"/>
      <c r="AB521" s="64"/>
      <c r="AC521" s="69"/>
      <c r="AD521" s="70"/>
      <c r="AE521" s="71"/>
      <c r="AF521" s="74"/>
      <c r="AG521" s="74"/>
      <c r="AH521" s="74"/>
      <c r="AI521" s="74"/>
      <c r="AJ521" s="74"/>
      <c r="AK521" s="74"/>
      <c r="AL521" s="74"/>
      <c r="AM521" s="74"/>
      <c r="AN521" s="74"/>
      <c r="AO521" s="74"/>
      <c r="AP521" s="74"/>
      <c r="AQ521" s="74"/>
      <c r="AR521" s="74"/>
      <c r="AS521" s="74"/>
      <c r="AT521" s="74"/>
      <c r="AU521" s="74"/>
      <c r="AV521" s="74"/>
      <c r="AW521" s="74"/>
      <c r="AX521" s="74"/>
      <c r="AY521" s="74"/>
      <c r="AZ521" s="74"/>
      <c r="BA521" s="74"/>
      <c r="BB521" s="74"/>
      <c r="BC521" s="74"/>
      <c r="BD521" s="74"/>
      <c r="BE521" s="74"/>
      <c r="BF521" s="74"/>
      <c r="BG521" s="74"/>
    </row>
    <row r="522" ht="12.0" customHeight="1">
      <c r="A522" s="62"/>
      <c r="B522" s="62"/>
      <c r="C522" s="62"/>
      <c r="D522" s="102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5"/>
      <c r="Q522" s="65"/>
      <c r="R522" s="64"/>
      <c r="S522" s="66"/>
      <c r="T522" s="66"/>
      <c r="U522" s="66"/>
      <c r="V522" s="66"/>
      <c r="W522" s="65"/>
      <c r="X522" s="65"/>
      <c r="Y522" s="67"/>
      <c r="Z522" s="68"/>
      <c r="AA522" s="66"/>
      <c r="AB522" s="64"/>
      <c r="AC522" s="69"/>
      <c r="AD522" s="70"/>
      <c r="AE522" s="71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  <c r="AS522" s="74"/>
      <c r="AT522" s="74"/>
      <c r="AU522" s="74"/>
      <c r="AV522" s="74"/>
      <c r="AW522" s="74"/>
      <c r="AX522" s="74"/>
      <c r="AY522" s="74"/>
      <c r="AZ522" s="74"/>
      <c r="BA522" s="74"/>
      <c r="BB522" s="74"/>
      <c r="BC522" s="74"/>
      <c r="BD522" s="74"/>
      <c r="BE522" s="74"/>
      <c r="BF522" s="74"/>
      <c r="BG522" s="74"/>
    </row>
    <row r="523" ht="12.0" customHeight="1">
      <c r="A523" s="62"/>
      <c r="B523" s="62"/>
      <c r="C523" s="62"/>
      <c r="D523" s="102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5"/>
      <c r="Q523" s="65"/>
      <c r="R523" s="64"/>
      <c r="S523" s="66"/>
      <c r="T523" s="66"/>
      <c r="U523" s="66"/>
      <c r="V523" s="66"/>
      <c r="W523" s="65"/>
      <c r="X523" s="65"/>
      <c r="Y523" s="67"/>
      <c r="Z523" s="68"/>
      <c r="AA523" s="66"/>
      <c r="AB523" s="64"/>
      <c r="AC523" s="69"/>
      <c r="AD523" s="70"/>
      <c r="AE523" s="71"/>
      <c r="AF523" s="74"/>
      <c r="AG523" s="74"/>
      <c r="AH523" s="74"/>
      <c r="AI523" s="74"/>
      <c r="AJ523" s="74"/>
      <c r="AK523" s="74"/>
      <c r="AL523" s="74"/>
      <c r="AM523" s="74"/>
      <c r="AN523" s="74"/>
      <c r="AO523" s="74"/>
      <c r="AP523" s="74"/>
      <c r="AQ523" s="74"/>
      <c r="AR523" s="74"/>
      <c r="AS523" s="74"/>
      <c r="AT523" s="74"/>
      <c r="AU523" s="74"/>
      <c r="AV523" s="74"/>
      <c r="AW523" s="74"/>
      <c r="AX523" s="74"/>
      <c r="AY523" s="74"/>
      <c r="AZ523" s="74"/>
      <c r="BA523" s="74"/>
      <c r="BB523" s="74"/>
      <c r="BC523" s="74"/>
      <c r="BD523" s="74"/>
      <c r="BE523" s="74"/>
      <c r="BF523" s="74"/>
      <c r="BG523" s="74"/>
    </row>
    <row r="524" ht="12.0" customHeight="1">
      <c r="A524" s="62"/>
      <c r="B524" s="62"/>
      <c r="C524" s="62"/>
      <c r="D524" s="102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5"/>
      <c r="Q524" s="65"/>
      <c r="R524" s="64"/>
      <c r="S524" s="66"/>
      <c r="T524" s="66"/>
      <c r="U524" s="66"/>
      <c r="V524" s="66"/>
      <c r="W524" s="65"/>
      <c r="X524" s="65"/>
      <c r="Y524" s="67"/>
      <c r="Z524" s="68"/>
      <c r="AA524" s="66"/>
      <c r="AB524" s="64"/>
      <c r="AC524" s="69"/>
      <c r="AD524" s="70"/>
      <c r="AE524" s="71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  <c r="AS524" s="74"/>
      <c r="AT524" s="74"/>
      <c r="AU524" s="74"/>
      <c r="AV524" s="74"/>
      <c r="AW524" s="74"/>
      <c r="AX524" s="74"/>
      <c r="AY524" s="74"/>
      <c r="AZ524" s="74"/>
      <c r="BA524" s="74"/>
      <c r="BB524" s="74"/>
      <c r="BC524" s="74"/>
      <c r="BD524" s="74"/>
      <c r="BE524" s="74"/>
      <c r="BF524" s="74"/>
      <c r="BG524" s="74"/>
    </row>
    <row r="525" ht="12.0" customHeight="1">
      <c r="A525" s="62"/>
      <c r="B525" s="62"/>
      <c r="C525" s="62"/>
      <c r="D525" s="102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5"/>
      <c r="Q525" s="65"/>
      <c r="R525" s="64"/>
      <c r="S525" s="66"/>
      <c r="T525" s="66"/>
      <c r="U525" s="66"/>
      <c r="V525" s="66"/>
      <c r="W525" s="65"/>
      <c r="X525" s="65"/>
      <c r="Y525" s="67"/>
      <c r="Z525" s="68"/>
      <c r="AA525" s="66"/>
      <c r="AB525" s="64"/>
      <c r="AC525" s="69"/>
      <c r="AD525" s="70"/>
      <c r="AE525" s="71"/>
      <c r="AF525" s="74"/>
      <c r="AG525" s="74"/>
      <c r="AH525" s="74"/>
      <c r="AI525" s="74"/>
      <c r="AJ525" s="74"/>
      <c r="AK525" s="74"/>
      <c r="AL525" s="74"/>
      <c r="AM525" s="74"/>
      <c r="AN525" s="74"/>
      <c r="AO525" s="74"/>
      <c r="AP525" s="74"/>
      <c r="AQ525" s="74"/>
      <c r="AR525" s="74"/>
      <c r="AS525" s="74"/>
      <c r="AT525" s="74"/>
      <c r="AU525" s="74"/>
      <c r="AV525" s="74"/>
      <c r="AW525" s="74"/>
      <c r="AX525" s="74"/>
      <c r="AY525" s="74"/>
      <c r="AZ525" s="74"/>
      <c r="BA525" s="74"/>
      <c r="BB525" s="74"/>
      <c r="BC525" s="74"/>
      <c r="BD525" s="74"/>
      <c r="BE525" s="74"/>
      <c r="BF525" s="74"/>
      <c r="BG525" s="74"/>
    </row>
    <row r="526" ht="12.0" customHeight="1">
      <c r="A526" s="62"/>
      <c r="B526" s="62"/>
      <c r="C526" s="62"/>
      <c r="D526" s="102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5"/>
      <c r="Q526" s="65"/>
      <c r="R526" s="64"/>
      <c r="S526" s="66"/>
      <c r="T526" s="66"/>
      <c r="U526" s="66"/>
      <c r="V526" s="66"/>
      <c r="W526" s="65"/>
      <c r="X526" s="65"/>
      <c r="Y526" s="67"/>
      <c r="Z526" s="68"/>
      <c r="AA526" s="66"/>
      <c r="AB526" s="64"/>
      <c r="AC526" s="69"/>
      <c r="AD526" s="70"/>
      <c r="AE526" s="71"/>
      <c r="AF526" s="74"/>
      <c r="AG526" s="74"/>
      <c r="AH526" s="74"/>
      <c r="AI526" s="74"/>
      <c r="AJ526" s="74"/>
      <c r="AK526" s="74"/>
      <c r="AL526" s="74"/>
      <c r="AM526" s="74"/>
      <c r="AN526" s="74"/>
      <c r="AO526" s="74"/>
      <c r="AP526" s="74"/>
      <c r="AQ526" s="74"/>
      <c r="AR526" s="74"/>
      <c r="AS526" s="74"/>
      <c r="AT526" s="74"/>
      <c r="AU526" s="74"/>
      <c r="AV526" s="74"/>
      <c r="AW526" s="74"/>
      <c r="AX526" s="74"/>
      <c r="AY526" s="74"/>
      <c r="AZ526" s="74"/>
      <c r="BA526" s="74"/>
      <c r="BB526" s="74"/>
      <c r="BC526" s="74"/>
      <c r="BD526" s="74"/>
      <c r="BE526" s="74"/>
      <c r="BF526" s="74"/>
      <c r="BG526" s="74"/>
    </row>
    <row r="527" ht="12.0" customHeight="1">
      <c r="A527" s="62"/>
      <c r="B527" s="62"/>
      <c r="C527" s="62"/>
      <c r="D527" s="102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5"/>
      <c r="Q527" s="65"/>
      <c r="R527" s="64"/>
      <c r="S527" s="66"/>
      <c r="T527" s="66"/>
      <c r="U527" s="66"/>
      <c r="V527" s="66"/>
      <c r="W527" s="65"/>
      <c r="X527" s="65"/>
      <c r="Y527" s="67"/>
      <c r="Z527" s="68"/>
      <c r="AA527" s="66"/>
      <c r="AB527" s="64"/>
      <c r="AC527" s="69"/>
      <c r="AD527" s="70"/>
      <c r="AE527" s="71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  <c r="AS527" s="74"/>
      <c r="AT527" s="74"/>
      <c r="AU527" s="74"/>
      <c r="AV527" s="74"/>
      <c r="AW527" s="74"/>
      <c r="AX527" s="74"/>
      <c r="AY527" s="74"/>
      <c r="AZ527" s="74"/>
      <c r="BA527" s="74"/>
      <c r="BB527" s="74"/>
      <c r="BC527" s="74"/>
      <c r="BD527" s="74"/>
      <c r="BE527" s="74"/>
      <c r="BF527" s="74"/>
      <c r="BG527" s="74"/>
    </row>
    <row r="528" ht="12.0" customHeight="1">
      <c r="A528" s="62"/>
      <c r="B528" s="62"/>
      <c r="C528" s="62"/>
      <c r="D528" s="102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5"/>
      <c r="Q528" s="65"/>
      <c r="R528" s="64"/>
      <c r="S528" s="66"/>
      <c r="T528" s="66"/>
      <c r="U528" s="66"/>
      <c r="V528" s="66"/>
      <c r="W528" s="65"/>
      <c r="X528" s="65"/>
      <c r="Y528" s="67"/>
      <c r="Z528" s="68"/>
      <c r="AA528" s="66"/>
      <c r="AB528" s="64"/>
      <c r="AC528" s="69"/>
      <c r="AD528" s="70"/>
      <c r="AE528" s="71"/>
      <c r="AF528" s="74"/>
      <c r="AG528" s="74"/>
      <c r="AH528" s="74"/>
      <c r="AI528" s="74"/>
      <c r="AJ528" s="74"/>
      <c r="AK528" s="74"/>
      <c r="AL528" s="74"/>
      <c r="AM528" s="74"/>
      <c r="AN528" s="74"/>
      <c r="AO528" s="74"/>
      <c r="AP528" s="74"/>
      <c r="AQ528" s="74"/>
      <c r="AR528" s="74"/>
      <c r="AS528" s="74"/>
      <c r="AT528" s="74"/>
      <c r="AU528" s="74"/>
      <c r="AV528" s="74"/>
      <c r="AW528" s="74"/>
      <c r="AX528" s="74"/>
      <c r="AY528" s="74"/>
      <c r="AZ528" s="74"/>
      <c r="BA528" s="74"/>
      <c r="BB528" s="74"/>
      <c r="BC528" s="74"/>
      <c r="BD528" s="74"/>
      <c r="BE528" s="74"/>
      <c r="BF528" s="74"/>
      <c r="BG528" s="74"/>
    </row>
    <row r="529" ht="12.0" customHeight="1">
      <c r="A529" s="62"/>
      <c r="B529" s="62"/>
      <c r="C529" s="62"/>
      <c r="D529" s="102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5"/>
      <c r="Q529" s="65"/>
      <c r="R529" s="64"/>
      <c r="S529" s="66"/>
      <c r="T529" s="66"/>
      <c r="U529" s="66"/>
      <c r="V529" s="66"/>
      <c r="W529" s="65"/>
      <c r="X529" s="65"/>
      <c r="Y529" s="67"/>
      <c r="Z529" s="68"/>
      <c r="AA529" s="66"/>
      <c r="AB529" s="64"/>
      <c r="AC529" s="69"/>
      <c r="AD529" s="70"/>
      <c r="AE529" s="71"/>
      <c r="AF529" s="74"/>
      <c r="AG529" s="74"/>
      <c r="AH529" s="74"/>
      <c r="AI529" s="74"/>
      <c r="AJ529" s="74"/>
      <c r="AK529" s="74"/>
      <c r="AL529" s="74"/>
      <c r="AM529" s="74"/>
      <c r="AN529" s="74"/>
      <c r="AO529" s="74"/>
      <c r="AP529" s="74"/>
      <c r="AQ529" s="74"/>
      <c r="AR529" s="74"/>
      <c r="AS529" s="74"/>
      <c r="AT529" s="74"/>
      <c r="AU529" s="74"/>
      <c r="AV529" s="74"/>
      <c r="AW529" s="74"/>
      <c r="AX529" s="74"/>
      <c r="AY529" s="74"/>
      <c r="AZ529" s="74"/>
      <c r="BA529" s="74"/>
      <c r="BB529" s="74"/>
      <c r="BC529" s="74"/>
      <c r="BD529" s="74"/>
      <c r="BE529" s="74"/>
      <c r="BF529" s="74"/>
      <c r="BG529" s="74"/>
    </row>
    <row r="530" ht="12.0" customHeight="1">
      <c r="A530" s="62"/>
      <c r="B530" s="62"/>
      <c r="C530" s="62"/>
      <c r="D530" s="102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5"/>
      <c r="Q530" s="65"/>
      <c r="R530" s="64"/>
      <c r="S530" s="66"/>
      <c r="T530" s="66"/>
      <c r="U530" s="66"/>
      <c r="V530" s="66"/>
      <c r="W530" s="65"/>
      <c r="X530" s="65"/>
      <c r="Y530" s="67"/>
      <c r="Z530" s="68"/>
      <c r="AA530" s="66"/>
      <c r="AB530" s="64"/>
      <c r="AC530" s="69"/>
      <c r="AD530" s="70"/>
      <c r="AE530" s="71"/>
      <c r="AF530" s="74"/>
      <c r="AG530" s="74"/>
      <c r="AH530" s="74"/>
      <c r="AI530" s="74"/>
      <c r="AJ530" s="74"/>
      <c r="AK530" s="74"/>
      <c r="AL530" s="74"/>
      <c r="AM530" s="74"/>
      <c r="AN530" s="74"/>
      <c r="AO530" s="74"/>
      <c r="AP530" s="74"/>
      <c r="AQ530" s="74"/>
      <c r="AR530" s="74"/>
      <c r="AS530" s="74"/>
      <c r="AT530" s="74"/>
      <c r="AU530" s="74"/>
      <c r="AV530" s="74"/>
      <c r="AW530" s="74"/>
      <c r="AX530" s="74"/>
      <c r="AY530" s="74"/>
      <c r="AZ530" s="74"/>
      <c r="BA530" s="74"/>
      <c r="BB530" s="74"/>
      <c r="BC530" s="74"/>
      <c r="BD530" s="74"/>
      <c r="BE530" s="74"/>
      <c r="BF530" s="74"/>
      <c r="BG530" s="74"/>
    </row>
    <row r="531" ht="12.0" customHeight="1">
      <c r="A531" s="62"/>
      <c r="B531" s="62"/>
      <c r="C531" s="62"/>
      <c r="D531" s="102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5"/>
      <c r="Q531" s="65"/>
      <c r="R531" s="64"/>
      <c r="S531" s="66"/>
      <c r="T531" s="66"/>
      <c r="U531" s="66"/>
      <c r="V531" s="66"/>
      <c r="W531" s="65"/>
      <c r="X531" s="65"/>
      <c r="Y531" s="67"/>
      <c r="Z531" s="68"/>
      <c r="AA531" s="66"/>
      <c r="AB531" s="64"/>
      <c r="AC531" s="69"/>
      <c r="AD531" s="70"/>
      <c r="AE531" s="71"/>
      <c r="AF531" s="74"/>
      <c r="AG531" s="74"/>
      <c r="AH531" s="74"/>
      <c r="AI531" s="74"/>
      <c r="AJ531" s="74"/>
      <c r="AK531" s="74"/>
      <c r="AL531" s="74"/>
      <c r="AM531" s="74"/>
      <c r="AN531" s="74"/>
      <c r="AO531" s="74"/>
      <c r="AP531" s="74"/>
      <c r="AQ531" s="74"/>
      <c r="AR531" s="74"/>
      <c r="AS531" s="74"/>
      <c r="AT531" s="74"/>
      <c r="AU531" s="74"/>
      <c r="AV531" s="74"/>
      <c r="AW531" s="74"/>
      <c r="AX531" s="74"/>
      <c r="AY531" s="74"/>
      <c r="AZ531" s="74"/>
      <c r="BA531" s="74"/>
      <c r="BB531" s="74"/>
      <c r="BC531" s="74"/>
      <c r="BD531" s="74"/>
      <c r="BE531" s="74"/>
      <c r="BF531" s="74"/>
      <c r="BG531" s="74"/>
    </row>
    <row r="532" ht="12.0" customHeight="1">
      <c r="A532" s="62"/>
      <c r="B532" s="62"/>
      <c r="C532" s="62"/>
      <c r="D532" s="102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5"/>
      <c r="Q532" s="65"/>
      <c r="R532" s="64"/>
      <c r="S532" s="66"/>
      <c r="T532" s="66"/>
      <c r="U532" s="66"/>
      <c r="V532" s="66"/>
      <c r="W532" s="65"/>
      <c r="X532" s="65"/>
      <c r="Y532" s="67"/>
      <c r="Z532" s="68"/>
      <c r="AA532" s="66"/>
      <c r="AB532" s="64"/>
      <c r="AC532" s="69"/>
      <c r="AD532" s="70"/>
      <c r="AE532" s="71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/>
      <c r="AS532" s="74"/>
      <c r="AT532" s="74"/>
      <c r="AU532" s="74"/>
      <c r="AV532" s="74"/>
      <c r="AW532" s="74"/>
      <c r="AX532" s="74"/>
      <c r="AY532" s="74"/>
      <c r="AZ532" s="74"/>
      <c r="BA532" s="74"/>
      <c r="BB532" s="74"/>
      <c r="BC532" s="74"/>
      <c r="BD532" s="74"/>
      <c r="BE532" s="74"/>
      <c r="BF532" s="74"/>
      <c r="BG532" s="74"/>
    </row>
    <row r="533" ht="12.0" customHeight="1">
      <c r="A533" s="62"/>
      <c r="B533" s="62"/>
      <c r="C533" s="62"/>
      <c r="D533" s="102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5"/>
      <c r="Q533" s="65"/>
      <c r="R533" s="64"/>
      <c r="S533" s="66"/>
      <c r="T533" s="66"/>
      <c r="U533" s="66"/>
      <c r="V533" s="66"/>
      <c r="W533" s="65"/>
      <c r="X533" s="65"/>
      <c r="Y533" s="67"/>
      <c r="Z533" s="68"/>
      <c r="AA533" s="66"/>
      <c r="AB533" s="64"/>
      <c r="AC533" s="69"/>
      <c r="AD533" s="70"/>
      <c r="AE533" s="71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  <c r="AS533" s="74"/>
      <c r="AT533" s="74"/>
      <c r="AU533" s="74"/>
      <c r="AV533" s="74"/>
      <c r="AW533" s="74"/>
      <c r="AX533" s="74"/>
      <c r="AY533" s="74"/>
      <c r="AZ533" s="74"/>
      <c r="BA533" s="74"/>
      <c r="BB533" s="74"/>
      <c r="BC533" s="74"/>
      <c r="BD533" s="74"/>
      <c r="BE533" s="74"/>
      <c r="BF533" s="74"/>
      <c r="BG533" s="74"/>
    </row>
    <row r="534" ht="12.0" customHeight="1">
      <c r="A534" s="62"/>
      <c r="B534" s="62"/>
      <c r="C534" s="62"/>
      <c r="D534" s="102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5"/>
      <c r="Q534" s="65"/>
      <c r="R534" s="64"/>
      <c r="S534" s="66"/>
      <c r="T534" s="66"/>
      <c r="U534" s="66"/>
      <c r="V534" s="66"/>
      <c r="W534" s="65"/>
      <c r="X534" s="65"/>
      <c r="Y534" s="67"/>
      <c r="Z534" s="68"/>
      <c r="AA534" s="66"/>
      <c r="AB534" s="64"/>
      <c r="AC534" s="69"/>
      <c r="AD534" s="70"/>
      <c r="AE534" s="71"/>
      <c r="AF534" s="74"/>
      <c r="AG534" s="74"/>
      <c r="AH534" s="74"/>
      <c r="AI534" s="74"/>
      <c r="AJ534" s="74"/>
      <c r="AK534" s="74"/>
      <c r="AL534" s="74"/>
      <c r="AM534" s="74"/>
      <c r="AN534" s="74"/>
      <c r="AO534" s="74"/>
      <c r="AP534" s="74"/>
      <c r="AQ534" s="74"/>
      <c r="AR534" s="74"/>
      <c r="AS534" s="74"/>
      <c r="AT534" s="74"/>
      <c r="AU534" s="74"/>
      <c r="AV534" s="74"/>
      <c r="AW534" s="74"/>
      <c r="AX534" s="74"/>
      <c r="AY534" s="74"/>
      <c r="AZ534" s="74"/>
      <c r="BA534" s="74"/>
      <c r="BB534" s="74"/>
      <c r="BC534" s="74"/>
      <c r="BD534" s="74"/>
      <c r="BE534" s="74"/>
      <c r="BF534" s="74"/>
      <c r="BG534" s="74"/>
    </row>
    <row r="535" ht="12.0" customHeight="1">
      <c r="A535" s="62"/>
      <c r="B535" s="62"/>
      <c r="C535" s="62"/>
      <c r="D535" s="102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5"/>
      <c r="Q535" s="65"/>
      <c r="R535" s="64"/>
      <c r="S535" s="66"/>
      <c r="T535" s="66"/>
      <c r="U535" s="66"/>
      <c r="V535" s="66"/>
      <c r="W535" s="65"/>
      <c r="X535" s="65"/>
      <c r="Y535" s="67"/>
      <c r="Z535" s="68"/>
      <c r="AA535" s="66"/>
      <c r="AB535" s="64"/>
      <c r="AC535" s="69"/>
      <c r="AD535" s="70"/>
      <c r="AE535" s="71"/>
      <c r="AF535" s="74"/>
      <c r="AG535" s="74"/>
      <c r="AH535" s="74"/>
      <c r="AI535" s="74"/>
      <c r="AJ535" s="74"/>
      <c r="AK535" s="74"/>
      <c r="AL535" s="74"/>
      <c r="AM535" s="74"/>
      <c r="AN535" s="74"/>
      <c r="AO535" s="74"/>
      <c r="AP535" s="74"/>
      <c r="AQ535" s="74"/>
      <c r="AR535" s="74"/>
      <c r="AS535" s="74"/>
      <c r="AT535" s="74"/>
      <c r="AU535" s="74"/>
      <c r="AV535" s="74"/>
      <c r="AW535" s="74"/>
      <c r="AX535" s="74"/>
      <c r="AY535" s="74"/>
      <c r="AZ535" s="74"/>
      <c r="BA535" s="74"/>
      <c r="BB535" s="74"/>
      <c r="BC535" s="74"/>
      <c r="BD535" s="74"/>
      <c r="BE535" s="74"/>
      <c r="BF535" s="74"/>
      <c r="BG535" s="74"/>
    </row>
    <row r="536" ht="12.0" customHeight="1">
      <c r="A536" s="62"/>
      <c r="B536" s="62"/>
      <c r="C536" s="62"/>
      <c r="D536" s="102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5"/>
      <c r="Q536" s="65"/>
      <c r="R536" s="64"/>
      <c r="S536" s="66"/>
      <c r="T536" s="66"/>
      <c r="U536" s="66"/>
      <c r="V536" s="66"/>
      <c r="W536" s="65"/>
      <c r="X536" s="65"/>
      <c r="Y536" s="67"/>
      <c r="Z536" s="68"/>
      <c r="AA536" s="66"/>
      <c r="AB536" s="64"/>
      <c r="AC536" s="69"/>
      <c r="AD536" s="70"/>
      <c r="AE536" s="71"/>
      <c r="AF536" s="74"/>
      <c r="AG536" s="74"/>
      <c r="AH536" s="74"/>
      <c r="AI536" s="74"/>
      <c r="AJ536" s="74"/>
      <c r="AK536" s="74"/>
      <c r="AL536" s="74"/>
      <c r="AM536" s="74"/>
      <c r="AN536" s="74"/>
      <c r="AO536" s="74"/>
      <c r="AP536" s="74"/>
      <c r="AQ536" s="74"/>
      <c r="AR536" s="74"/>
      <c r="AS536" s="74"/>
      <c r="AT536" s="74"/>
      <c r="AU536" s="74"/>
      <c r="AV536" s="74"/>
      <c r="AW536" s="74"/>
      <c r="AX536" s="74"/>
      <c r="AY536" s="74"/>
      <c r="AZ536" s="74"/>
      <c r="BA536" s="74"/>
      <c r="BB536" s="74"/>
      <c r="BC536" s="74"/>
      <c r="BD536" s="74"/>
      <c r="BE536" s="74"/>
      <c r="BF536" s="74"/>
      <c r="BG536" s="74"/>
    </row>
    <row r="537" ht="12.0" customHeight="1">
      <c r="A537" s="62"/>
      <c r="B537" s="62"/>
      <c r="C537" s="62"/>
      <c r="D537" s="102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5"/>
      <c r="Q537" s="65"/>
      <c r="R537" s="64"/>
      <c r="S537" s="66"/>
      <c r="T537" s="66"/>
      <c r="U537" s="66"/>
      <c r="V537" s="66"/>
      <c r="W537" s="65"/>
      <c r="X537" s="65"/>
      <c r="Y537" s="67"/>
      <c r="Z537" s="68"/>
      <c r="AA537" s="66"/>
      <c r="AB537" s="64"/>
      <c r="AC537" s="69"/>
      <c r="AD537" s="70"/>
      <c r="AE537" s="71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  <c r="AS537" s="74"/>
      <c r="AT537" s="74"/>
      <c r="AU537" s="74"/>
      <c r="AV537" s="74"/>
      <c r="AW537" s="74"/>
      <c r="AX537" s="74"/>
      <c r="AY537" s="74"/>
      <c r="AZ537" s="74"/>
      <c r="BA537" s="74"/>
      <c r="BB537" s="74"/>
      <c r="BC537" s="74"/>
      <c r="BD537" s="74"/>
      <c r="BE537" s="74"/>
      <c r="BF537" s="74"/>
      <c r="BG537" s="74"/>
    </row>
    <row r="538" ht="12.0" customHeight="1">
      <c r="A538" s="62"/>
      <c r="B538" s="62"/>
      <c r="C538" s="62"/>
      <c r="D538" s="102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5"/>
      <c r="Q538" s="65"/>
      <c r="R538" s="64"/>
      <c r="S538" s="66"/>
      <c r="T538" s="66"/>
      <c r="U538" s="66"/>
      <c r="V538" s="66"/>
      <c r="W538" s="65"/>
      <c r="X538" s="65"/>
      <c r="Y538" s="67"/>
      <c r="Z538" s="68"/>
      <c r="AA538" s="66"/>
      <c r="AB538" s="64"/>
      <c r="AC538" s="69"/>
      <c r="AD538" s="70"/>
      <c r="AE538" s="71"/>
      <c r="AF538" s="74"/>
      <c r="AG538" s="74"/>
      <c r="AH538" s="74"/>
      <c r="AI538" s="74"/>
      <c r="AJ538" s="74"/>
      <c r="AK538" s="74"/>
      <c r="AL538" s="74"/>
      <c r="AM538" s="74"/>
      <c r="AN538" s="74"/>
      <c r="AO538" s="74"/>
      <c r="AP538" s="74"/>
      <c r="AQ538" s="74"/>
      <c r="AR538" s="74"/>
      <c r="AS538" s="74"/>
      <c r="AT538" s="74"/>
      <c r="AU538" s="74"/>
      <c r="AV538" s="74"/>
      <c r="AW538" s="74"/>
      <c r="AX538" s="74"/>
      <c r="AY538" s="74"/>
      <c r="AZ538" s="74"/>
      <c r="BA538" s="74"/>
      <c r="BB538" s="74"/>
      <c r="BC538" s="74"/>
      <c r="BD538" s="74"/>
      <c r="BE538" s="74"/>
      <c r="BF538" s="74"/>
      <c r="BG538" s="74"/>
    </row>
    <row r="539" ht="12.0" customHeight="1">
      <c r="A539" s="62"/>
      <c r="B539" s="62"/>
      <c r="C539" s="62"/>
      <c r="D539" s="102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5"/>
      <c r="Q539" s="65"/>
      <c r="R539" s="64"/>
      <c r="S539" s="66"/>
      <c r="T539" s="66"/>
      <c r="U539" s="66"/>
      <c r="V539" s="66"/>
      <c r="W539" s="65"/>
      <c r="X539" s="65"/>
      <c r="Y539" s="67"/>
      <c r="Z539" s="68"/>
      <c r="AA539" s="66"/>
      <c r="AB539" s="64"/>
      <c r="AC539" s="69"/>
      <c r="AD539" s="70"/>
      <c r="AE539" s="71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  <c r="AS539" s="74"/>
      <c r="AT539" s="74"/>
      <c r="AU539" s="74"/>
      <c r="AV539" s="74"/>
      <c r="AW539" s="74"/>
      <c r="AX539" s="74"/>
      <c r="AY539" s="74"/>
      <c r="AZ539" s="74"/>
      <c r="BA539" s="74"/>
      <c r="BB539" s="74"/>
      <c r="BC539" s="74"/>
      <c r="BD539" s="74"/>
      <c r="BE539" s="74"/>
      <c r="BF539" s="74"/>
      <c r="BG539" s="74"/>
    </row>
    <row r="540" ht="12.0" customHeight="1">
      <c r="A540" s="62"/>
      <c r="B540" s="62"/>
      <c r="C540" s="62"/>
      <c r="D540" s="102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5"/>
      <c r="Q540" s="65"/>
      <c r="R540" s="64"/>
      <c r="S540" s="66"/>
      <c r="T540" s="66"/>
      <c r="U540" s="66"/>
      <c r="V540" s="66"/>
      <c r="W540" s="65"/>
      <c r="X540" s="65"/>
      <c r="Y540" s="67"/>
      <c r="Z540" s="68"/>
      <c r="AA540" s="66"/>
      <c r="AB540" s="64"/>
      <c r="AC540" s="69"/>
      <c r="AD540" s="70"/>
      <c r="AE540" s="71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  <c r="AS540" s="74"/>
      <c r="AT540" s="74"/>
      <c r="AU540" s="74"/>
      <c r="AV540" s="74"/>
      <c r="AW540" s="74"/>
      <c r="AX540" s="74"/>
      <c r="AY540" s="74"/>
      <c r="AZ540" s="74"/>
      <c r="BA540" s="74"/>
      <c r="BB540" s="74"/>
      <c r="BC540" s="74"/>
      <c r="BD540" s="74"/>
      <c r="BE540" s="74"/>
      <c r="BF540" s="74"/>
      <c r="BG540" s="74"/>
    </row>
    <row r="541" ht="12.0" customHeight="1">
      <c r="A541" s="62"/>
      <c r="B541" s="62"/>
      <c r="C541" s="62"/>
      <c r="D541" s="102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5"/>
      <c r="Q541" s="65"/>
      <c r="R541" s="64"/>
      <c r="S541" s="66"/>
      <c r="T541" s="66"/>
      <c r="U541" s="66"/>
      <c r="V541" s="66"/>
      <c r="W541" s="65"/>
      <c r="X541" s="65"/>
      <c r="Y541" s="67"/>
      <c r="Z541" s="68"/>
      <c r="AA541" s="66"/>
      <c r="AB541" s="64"/>
      <c r="AC541" s="69"/>
      <c r="AD541" s="70"/>
      <c r="AE541" s="71"/>
      <c r="AF541" s="74"/>
      <c r="AG541" s="74"/>
      <c r="AH541" s="74"/>
      <c r="AI541" s="74"/>
      <c r="AJ541" s="74"/>
      <c r="AK541" s="74"/>
      <c r="AL541" s="74"/>
      <c r="AM541" s="74"/>
      <c r="AN541" s="74"/>
      <c r="AO541" s="74"/>
      <c r="AP541" s="74"/>
      <c r="AQ541" s="74"/>
      <c r="AR541" s="74"/>
      <c r="AS541" s="74"/>
      <c r="AT541" s="74"/>
      <c r="AU541" s="74"/>
      <c r="AV541" s="74"/>
      <c r="AW541" s="74"/>
      <c r="AX541" s="74"/>
      <c r="AY541" s="74"/>
      <c r="AZ541" s="74"/>
      <c r="BA541" s="74"/>
      <c r="BB541" s="74"/>
      <c r="BC541" s="74"/>
      <c r="BD541" s="74"/>
      <c r="BE541" s="74"/>
      <c r="BF541" s="74"/>
      <c r="BG541" s="74"/>
    </row>
    <row r="542" ht="12.0" customHeight="1">
      <c r="A542" s="62"/>
      <c r="B542" s="62"/>
      <c r="C542" s="62"/>
      <c r="D542" s="102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5"/>
      <c r="Q542" s="65"/>
      <c r="R542" s="64"/>
      <c r="S542" s="66"/>
      <c r="T542" s="66"/>
      <c r="U542" s="66"/>
      <c r="V542" s="66"/>
      <c r="W542" s="65"/>
      <c r="X542" s="65"/>
      <c r="Y542" s="67"/>
      <c r="Z542" s="68"/>
      <c r="AA542" s="66"/>
      <c r="AB542" s="64"/>
      <c r="AC542" s="69"/>
      <c r="AD542" s="70"/>
      <c r="AE542" s="71"/>
      <c r="AF542" s="74"/>
      <c r="AG542" s="74"/>
      <c r="AH542" s="74"/>
      <c r="AI542" s="74"/>
      <c r="AJ542" s="74"/>
      <c r="AK542" s="74"/>
      <c r="AL542" s="74"/>
      <c r="AM542" s="74"/>
      <c r="AN542" s="74"/>
      <c r="AO542" s="74"/>
      <c r="AP542" s="74"/>
      <c r="AQ542" s="74"/>
      <c r="AR542" s="74"/>
      <c r="AS542" s="74"/>
      <c r="AT542" s="74"/>
      <c r="AU542" s="74"/>
      <c r="AV542" s="74"/>
      <c r="AW542" s="74"/>
      <c r="AX542" s="74"/>
      <c r="AY542" s="74"/>
      <c r="AZ542" s="74"/>
      <c r="BA542" s="74"/>
      <c r="BB542" s="74"/>
      <c r="BC542" s="74"/>
      <c r="BD542" s="74"/>
      <c r="BE542" s="74"/>
      <c r="BF542" s="74"/>
      <c r="BG542" s="74"/>
    </row>
    <row r="543" ht="12.0" customHeight="1">
      <c r="A543" s="62"/>
      <c r="B543" s="62"/>
      <c r="C543" s="62"/>
      <c r="D543" s="102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5"/>
      <c r="Q543" s="65"/>
      <c r="R543" s="64"/>
      <c r="S543" s="66"/>
      <c r="T543" s="66"/>
      <c r="U543" s="66"/>
      <c r="V543" s="66"/>
      <c r="W543" s="65"/>
      <c r="X543" s="65"/>
      <c r="Y543" s="67"/>
      <c r="Z543" s="68"/>
      <c r="AA543" s="66"/>
      <c r="AB543" s="64"/>
      <c r="AC543" s="69"/>
      <c r="AD543" s="70"/>
      <c r="AE543" s="71"/>
      <c r="AF543" s="74"/>
      <c r="AG543" s="74"/>
      <c r="AH543" s="74"/>
      <c r="AI543" s="74"/>
      <c r="AJ543" s="74"/>
      <c r="AK543" s="74"/>
      <c r="AL543" s="74"/>
      <c r="AM543" s="74"/>
      <c r="AN543" s="74"/>
      <c r="AO543" s="74"/>
      <c r="AP543" s="74"/>
      <c r="AQ543" s="74"/>
      <c r="AR543" s="74"/>
      <c r="AS543" s="74"/>
      <c r="AT543" s="74"/>
      <c r="AU543" s="74"/>
      <c r="AV543" s="74"/>
      <c r="AW543" s="74"/>
      <c r="AX543" s="74"/>
      <c r="AY543" s="74"/>
      <c r="AZ543" s="74"/>
      <c r="BA543" s="74"/>
      <c r="BB543" s="74"/>
      <c r="BC543" s="74"/>
      <c r="BD543" s="74"/>
      <c r="BE543" s="74"/>
      <c r="BF543" s="74"/>
      <c r="BG543" s="74"/>
    </row>
    <row r="544" ht="12.0" customHeight="1">
      <c r="A544" s="62"/>
      <c r="B544" s="62"/>
      <c r="C544" s="62"/>
      <c r="D544" s="102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5"/>
      <c r="Q544" s="65"/>
      <c r="R544" s="64"/>
      <c r="S544" s="66"/>
      <c r="T544" s="66"/>
      <c r="U544" s="66"/>
      <c r="V544" s="66"/>
      <c r="W544" s="65"/>
      <c r="X544" s="65"/>
      <c r="Y544" s="67"/>
      <c r="Z544" s="68"/>
      <c r="AA544" s="66"/>
      <c r="AB544" s="64"/>
      <c r="AC544" s="69"/>
      <c r="AD544" s="70"/>
      <c r="AE544" s="71"/>
      <c r="AF544" s="74"/>
      <c r="AG544" s="74"/>
      <c r="AH544" s="74"/>
      <c r="AI544" s="74"/>
      <c r="AJ544" s="74"/>
      <c r="AK544" s="74"/>
      <c r="AL544" s="74"/>
      <c r="AM544" s="74"/>
      <c r="AN544" s="74"/>
      <c r="AO544" s="74"/>
      <c r="AP544" s="74"/>
      <c r="AQ544" s="74"/>
      <c r="AR544" s="74"/>
      <c r="AS544" s="74"/>
      <c r="AT544" s="74"/>
      <c r="AU544" s="74"/>
      <c r="AV544" s="74"/>
      <c r="AW544" s="74"/>
      <c r="AX544" s="74"/>
      <c r="AY544" s="74"/>
      <c r="AZ544" s="74"/>
      <c r="BA544" s="74"/>
      <c r="BB544" s="74"/>
      <c r="BC544" s="74"/>
      <c r="BD544" s="74"/>
      <c r="BE544" s="74"/>
      <c r="BF544" s="74"/>
      <c r="BG544" s="74"/>
    </row>
    <row r="545" ht="12.0" customHeight="1">
      <c r="A545" s="62"/>
      <c r="B545" s="62"/>
      <c r="C545" s="62"/>
      <c r="D545" s="102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5"/>
      <c r="Q545" s="65"/>
      <c r="R545" s="64"/>
      <c r="S545" s="66"/>
      <c r="T545" s="66"/>
      <c r="U545" s="66"/>
      <c r="V545" s="66"/>
      <c r="W545" s="65"/>
      <c r="X545" s="65"/>
      <c r="Y545" s="67"/>
      <c r="Z545" s="68"/>
      <c r="AA545" s="66"/>
      <c r="AB545" s="64"/>
      <c r="AC545" s="69"/>
      <c r="AD545" s="70"/>
      <c r="AE545" s="71"/>
      <c r="AF545" s="74"/>
      <c r="AG545" s="74"/>
      <c r="AH545" s="74"/>
      <c r="AI545" s="74"/>
      <c r="AJ545" s="74"/>
      <c r="AK545" s="74"/>
      <c r="AL545" s="74"/>
      <c r="AM545" s="74"/>
      <c r="AN545" s="74"/>
      <c r="AO545" s="74"/>
      <c r="AP545" s="74"/>
      <c r="AQ545" s="74"/>
      <c r="AR545" s="74"/>
      <c r="AS545" s="74"/>
      <c r="AT545" s="74"/>
      <c r="AU545" s="74"/>
      <c r="AV545" s="74"/>
      <c r="AW545" s="74"/>
      <c r="AX545" s="74"/>
      <c r="AY545" s="74"/>
      <c r="AZ545" s="74"/>
      <c r="BA545" s="74"/>
      <c r="BB545" s="74"/>
      <c r="BC545" s="74"/>
      <c r="BD545" s="74"/>
      <c r="BE545" s="74"/>
      <c r="BF545" s="74"/>
      <c r="BG545" s="74"/>
    </row>
    <row r="546" ht="12.0" customHeight="1">
      <c r="A546" s="62"/>
      <c r="B546" s="62"/>
      <c r="C546" s="62"/>
      <c r="D546" s="102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5"/>
      <c r="Q546" s="65"/>
      <c r="R546" s="64"/>
      <c r="S546" s="66"/>
      <c r="T546" s="66"/>
      <c r="U546" s="66"/>
      <c r="V546" s="66"/>
      <c r="W546" s="65"/>
      <c r="X546" s="65"/>
      <c r="Y546" s="67"/>
      <c r="Z546" s="68"/>
      <c r="AA546" s="66"/>
      <c r="AB546" s="64"/>
      <c r="AC546" s="69"/>
      <c r="AD546" s="70"/>
      <c r="AE546" s="71"/>
      <c r="AF546" s="74"/>
      <c r="AG546" s="74"/>
      <c r="AH546" s="74"/>
      <c r="AI546" s="74"/>
      <c r="AJ546" s="74"/>
      <c r="AK546" s="74"/>
      <c r="AL546" s="74"/>
      <c r="AM546" s="74"/>
      <c r="AN546" s="74"/>
      <c r="AO546" s="74"/>
      <c r="AP546" s="74"/>
      <c r="AQ546" s="74"/>
      <c r="AR546" s="74"/>
      <c r="AS546" s="74"/>
      <c r="AT546" s="74"/>
      <c r="AU546" s="74"/>
      <c r="AV546" s="74"/>
      <c r="AW546" s="74"/>
      <c r="AX546" s="74"/>
      <c r="AY546" s="74"/>
      <c r="AZ546" s="74"/>
      <c r="BA546" s="74"/>
      <c r="BB546" s="74"/>
      <c r="BC546" s="74"/>
      <c r="BD546" s="74"/>
      <c r="BE546" s="74"/>
      <c r="BF546" s="74"/>
      <c r="BG546" s="74"/>
    </row>
    <row r="547" ht="12.0" customHeight="1">
      <c r="A547" s="62"/>
      <c r="B547" s="62"/>
      <c r="C547" s="62"/>
      <c r="D547" s="102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5"/>
      <c r="Q547" s="65"/>
      <c r="R547" s="64"/>
      <c r="S547" s="66"/>
      <c r="T547" s="66"/>
      <c r="U547" s="66"/>
      <c r="V547" s="66"/>
      <c r="W547" s="65"/>
      <c r="X547" s="65"/>
      <c r="Y547" s="67"/>
      <c r="Z547" s="68"/>
      <c r="AA547" s="66"/>
      <c r="AB547" s="64"/>
      <c r="AC547" s="69"/>
      <c r="AD547" s="70"/>
      <c r="AE547" s="71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/>
      <c r="AS547" s="74"/>
      <c r="AT547" s="74"/>
      <c r="AU547" s="74"/>
      <c r="AV547" s="74"/>
      <c r="AW547" s="74"/>
      <c r="AX547" s="74"/>
      <c r="AY547" s="74"/>
      <c r="AZ547" s="74"/>
      <c r="BA547" s="74"/>
      <c r="BB547" s="74"/>
      <c r="BC547" s="74"/>
      <c r="BD547" s="74"/>
      <c r="BE547" s="74"/>
      <c r="BF547" s="74"/>
      <c r="BG547" s="74"/>
    </row>
    <row r="548" ht="12.0" customHeight="1">
      <c r="A548" s="62"/>
      <c r="B548" s="62"/>
      <c r="C548" s="62"/>
      <c r="D548" s="102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5"/>
      <c r="Q548" s="65"/>
      <c r="R548" s="64"/>
      <c r="S548" s="66"/>
      <c r="T548" s="66"/>
      <c r="U548" s="66"/>
      <c r="V548" s="66"/>
      <c r="W548" s="65"/>
      <c r="X548" s="65"/>
      <c r="Y548" s="67"/>
      <c r="Z548" s="68"/>
      <c r="AA548" s="66"/>
      <c r="AB548" s="64"/>
      <c r="AC548" s="69"/>
      <c r="AD548" s="70"/>
      <c r="AE548" s="71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  <c r="AS548" s="74"/>
      <c r="AT548" s="74"/>
      <c r="AU548" s="74"/>
      <c r="AV548" s="74"/>
      <c r="AW548" s="74"/>
      <c r="AX548" s="74"/>
      <c r="AY548" s="74"/>
      <c r="AZ548" s="74"/>
      <c r="BA548" s="74"/>
      <c r="BB548" s="74"/>
      <c r="BC548" s="74"/>
      <c r="BD548" s="74"/>
      <c r="BE548" s="74"/>
      <c r="BF548" s="74"/>
      <c r="BG548" s="74"/>
    </row>
    <row r="549" ht="12.0" customHeight="1">
      <c r="A549" s="62"/>
      <c r="B549" s="62"/>
      <c r="C549" s="62"/>
      <c r="D549" s="102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5"/>
      <c r="Q549" s="65"/>
      <c r="R549" s="64"/>
      <c r="S549" s="66"/>
      <c r="T549" s="66"/>
      <c r="U549" s="66"/>
      <c r="V549" s="66"/>
      <c r="W549" s="65"/>
      <c r="X549" s="65"/>
      <c r="Y549" s="67"/>
      <c r="Z549" s="68"/>
      <c r="AA549" s="66"/>
      <c r="AB549" s="64"/>
      <c r="AC549" s="69"/>
      <c r="AD549" s="70"/>
      <c r="AE549" s="71"/>
      <c r="AF549" s="74"/>
      <c r="AG549" s="74"/>
      <c r="AH549" s="74"/>
      <c r="AI549" s="74"/>
      <c r="AJ549" s="74"/>
      <c r="AK549" s="74"/>
      <c r="AL549" s="74"/>
      <c r="AM549" s="74"/>
      <c r="AN549" s="74"/>
      <c r="AO549" s="74"/>
      <c r="AP549" s="74"/>
      <c r="AQ549" s="74"/>
      <c r="AR549" s="74"/>
      <c r="AS549" s="74"/>
      <c r="AT549" s="74"/>
      <c r="AU549" s="74"/>
      <c r="AV549" s="74"/>
      <c r="AW549" s="74"/>
      <c r="AX549" s="74"/>
      <c r="AY549" s="74"/>
      <c r="AZ549" s="74"/>
      <c r="BA549" s="74"/>
      <c r="BB549" s="74"/>
      <c r="BC549" s="74"/>
      <c r="BD549" s="74"/>
      <c r="BE549" s="74"/>
      <c r="BF549" s="74"/>
      <c r="BG549" s="74"/>
    </row>
    <row r="550" ht="12.0" customHeight="1">
      <c r="A550" s="62"/>
      <c r="B550" s="62"/>
      <c r="C550" s="62"/>
      <c r="D550" s="102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5"/>
      <c r="Q550" s="65"/>
      <c r="R550" s="64"/>
      <c r="S550" s="66"/>
      <c r="T550" s="66"/>
      <c r="U550" s="66"/>
      <c r="V550" s="66"/>
      <c r="W550" s="65"/>
      <c r="X550" s="65"/>
      <c r="Y550" s="67"/>
      <c r="Z550" s="68"/>
      <c r="AA550" s="66"/>
      <c r="AB550" s="64"/>
      <c r="AC550" s="69"/>
      <c r="AD550" s="70"/>
      <c r="AE550" s="71"/>
      <c r="AF550" s="74"/>
      <c r="AG550" s="74"/>
      <c r="AH550" s="74"/>
      <c r="AI550" s="74"/>
      <c r="AJ550" s="74"/>
      <c r="AK550" s="74"/>
      <c r="AL550" s="74"/>
      <c r="AM550" s="74"/>
      <c r="AN550" s="74"/>
      <c r="AO550" s="74"/>
      <c r="AP550" s="74"/>
      <c r="AQ550" s="74"/>
      <c r="AR550" s="74"/>
      <c r="AS550" s="74"/>
      <c r="AT550" s="74"/>
      <c r="AU550" s="74"/>
      <c r="AV550" s="74"/>
      <c r="AW550" s="74"/>
      <c r="AX550" s="74"/>
      <c r="AY550" s="74"/>
      <c r="AZ550" s="74"/>
      <c r="BA550" s="74"/>
      <c r="BB550" s="74"/>
      <c r="BC550" s="74"/>
      <c r="BD550" s="74"/>
      <c r="BE550" s="74"/>
      <c r="BF550" s="74"/>
      <c r="BG550" s="74"/>
    </row>
    <row r="551" ht="12.0" customHeight="1">
      <c r="A551" s="62"/>
      <c r="B551" s="62"/>
      <c r="C551" s="62"/>
      <c r="D551" s="102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5"/>
      <c r="Q551" s="65"/>
      <c r="R551" s="64"/>
      <c r="S551" s="66"/>
      <c r="T551" s="66"/>
      <c r="U551" s="66"/>
      <c r="V551" s="66"/>
      <c r="W551" s="65"/>
      <c r="X551" s="65"/>
      <c r="Y551" s="67"/>
      <c r="Z551" s="68"/>
      <c r="AA551" s="66"/>
      <c r="AB551" s="64"/>
      <c r="AC551" s="69"/>
      <c r="AD551" s="70"/>
      <c r="AE551" s="71"/>
      <c r="AF551" s="74"/>
      <c r="AG551" s="74"/>
      <c r="AH551" s="74"/>
      <c r="AI551" s="74"/>
      <c r="AJ551" s="74"/>
      <c r="AK551" s="74"/>
      <c r="AL551" s="74"/>
      <c r="AM551" s="74"/>
      <c r="AN551" s="74"/>
      <c r="AO551" s="74"/>
      <c r="AP551" s="74"/>
      <c r="AQ551" s="74"/>
      <c r="AR551" s="74"/>
      <c r="AS551" s="74"/>
      <c r="AT551" s="74"/>
      <c r="AU551" s="74"/>
      <c r="AV551" s="74"/>
      <c r="AW551" s="74"/>
      <c r="AX551" s="74"/>
      <c r="AY551" s="74"/>
      <c r="AZ551" s="74"/>
      <c r="BA551" s="74"/>
      <c r="BB551" s="74"/>
      <c r="BC551" s="74"/>
      <c r="BD551" s="74"/>
      <c r="BE551" s="74"/>
      <c r="BF551" s="74"/>
      <c r="BG551" s="74"/>
    </row>
    <row r="552" ht="12.0" customHeight="1">
      <c r="A552" s="62"/>
      <c r="B552" s="62"/>
      <c r="C552" s="62"/>
      <c r="D552" s="102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5"/>
      <c r="Q552" s="65"/>
      <c r="R552" s="64"/>
      <c r="S552" s="66"/>
      <c r="T552" s="66"/>
      <c r="U552" s="66"/>
      <c r="V552" s="66"/>
      <c r="W552" s="65"/>
      <c r="X552" s="65"/>
      <c r="Y552" s="67"/>
      <c r="Z552" s="68"/>
      <c r="AA552" s="66"/>
      <c r="AB552" s="64"/>
      <c r="AC552" s="69"/>
      <c r="AD552" s="70"/>
      <c r="AE552" s="71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  <c r="AS552" s="74"/>
      <c r="AT552" s="74"/>
      <c r="AU552" s="74"/>
      <c r="AV552" s="74"/>
      <c r="AW552" s="74"/>
      <c r="AX552" s="74"/>
      <c r="AY552" s="74"/>
      <c r="AZ552" s="74"/>
      <c r="BA552" s="74"/>
      <c r="BB552" s="74"/>
      <c r="BC552" s="74"/>
      <c r="BD552" s="74"/>
      <c r="BE552" s="74"/>
      <c r="BF552" s="74"/>
      <c r="BG552" s="74"/>
    </row>
    <row r="553" ht="12.0" customHeight="1">
      <c r="A553" s="62"/>
      <c r="B553" s="62"/>
      <c r="C553" s="62"/>
      <c r="D553" s="102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5"/>
      <c r="Q553" s="65"/>
      <c r="R553" s="64"/>
      <c r="S553" s="66"/>
      <c r="T553" s="66"/>
      <c r="U553" s="66"/>
      <c r="V553" s="66"/>
      <c r="W553" s="65"/>
      <c r="X553" s="65"/>
      <c r="Y553" s="67"/>
      <c r="Z553" s="68"/>
      <c r="AA553" s="66"/>
      <c r="AB553" s="64"/>
      <c r="AC553" s="69"/>
      <c r="AD553" s="70"/>
      <c r="AE553" s="71"/>
      <c r="AF553" s="74"/>
      <c r="AG553" s="74"/>
      <c r="AH553" s="74"/>
      <c r="AI553" s="74"/>
      <c r="AJ553" s="74"/>
      <c r="AK553" s="74"/>
      <c r="AL553" s="74"/>
      <c r="AM553" s="74"/>
      <c r="AN553" s="74"/>
      <c r="AO553" s="74"/>
      <c r="AP553" s="74"/>
      <c r="AQ553" s="74"/>
      <c r="AR553" s="74"/>
      <c r="AS553" s="74"/>
      <c r="AT553" s="74"/>
      <c r="AU553" s="74"/>
      <c r="AV553" s="74"/>
      <c r="AW553" s="74"/>
      <c r="AX553" s="74"/>
      <c r="AY553" s="74"/>
      <c r="AZ553" s="74"/>
      <c r="BA553" s="74"/>
      <c r="BB553" s="74"/>
      <c r="BC553" s="74"/>
      <c r="BD553" s="74"/>
      <c r="BE553" s="74"/>
      <c r="BF553" s="74"/>
      <c r="BG553" s="74"/>
    </row>
    <row r="554" ht="12.0" customHeight="1">
      <c r="A554" s="62"/>
      <c r="B554" s="62"/>
      <c r="C554" s="62"/>
      <c r="D554" s="102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5"/>
      <c r="Q554" s="65"/>
      <c r="R554" s="64"/>
      <c r="S554" s="66"/>
      <c r="T554" s="66"/>
      <c r="U554" s="66"/>
      <c r="V554" s="66"/>
      <c r="W554" s="65"/>
      <c r="X554" s="65"/>
      <c r="Y554" s="67"/>
      <c r="Z554" s="68"/>
      <c r="AA554" s="66"/>
      <c r="AB554" s="64"/>
      <c r="AC554" s="69"/>
      <c r="AD554" s="70"/>
      <c r="AE554" s="71"/>
      <c r="AF554" s="74"/>
      <c r="AG554" s="74"/>
      <c r="AH554" s="74"/>
      <c r="AI554" s="74"/>
      <c r="AJ554" s="74"/>
      <c r="AK554" s="74"/>
      <c r="AL554" s="74"/>
      <c r="AM554" s="74"/>
      <c r="AN554" s="74"/>
      <c r="AO554" s="74"/>
      <c r="AP554" s="74"/>
      <c r="AQ554" s="74"/>
      <c r="AR554" s="74"/>
      <c r="AS554" s="74"/>
      <c r="AT554" s="74"/>
      <c r="AU554" s="74"/>
      <c r="AV554" s="74"/>
      <c r="AW554" s="74"/>
      <c r="AX554" s="74"/>
      <c r="AY554" s="74"/>
      <c r="AZ554" s="74"/>
      <c r="BA554" s="74"/>
      <c r="BB554" s="74"/>
      <c r="BC554" s="74"/>
      <c r="BD554" s="74"/>
      <c r="BE554" s="74"/>
      <c r="BF554" s="74"/>
      <c r="BG554" s="74"/>
    </row>
    <row r="555" ht="12.0" customHeight="1">
      <c r="A555" s="62"/>
      <c r="B555" s="62"/>
      <c r="C555" s="62"/>
      <c r="D555" s="102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5"/>
      <c r="Q555" s="65"/>
      <c r="R555" s="64"/>
      <c r="S555" s="66"/>
      <c r="T555" s="66"/>
      <c r="U555" s="66"/>
      <c r="V555" s="66"/>
      <c r="W555" s="65"/>
      <c r="X555" s="65"/>
      <c r="Y555" s="67"/>
      <c r="Z555" s="68"/>
      <c r="AA555" s="66"/>
      <c r="AB555" s="64"/>
      <c r="AC555" s="69"/>
      <c r="AD555" s="70"/>
      <c r="AE555" s="71"/>
      <c r="AF555" s="74"/>
      <c r="AG555" s="74"/>
      <c r="AH555" s="74"/>
      <c r="AI555" s="74"/>
      <c r="AJ555" s="74"/>
      <c r="AK555" s="74"/>
      <c r="AL555" s="74"/>
      <c r="AM555" s="74"/>
      <c r="AN555" s="74"/>
      <c r="AO555" s="74"/>
      <c r="AP555" s="74"/>
      <c r="AQ555" s="74"/>
      <c r="AR555" s="74"/>
      <c r="AS555" s="74"/>
      <c r="AT555" s="74"/>
      <c r="AU555" s="74"/>
      <c r="AV555" s="74"/>
      <c r="AW555" s="74"/>
      <c r="AX555" s="74"/>
      <c r="AY555" s="74"/>
      <c r="AZ555" s="74"/>
      <c r="BA555" s="74"/>
      <c r="BB555" s="74"/>
      <c r="BC555" s="74"/>
      <c r="BD555" s="74"/>
      <c r="BE555" s="74"/>
      <c r="BF555" s="74"/>
      <c r="BG555" s="74"/>
    </row>
    <row r="556" ht="12.0" customHeight="1">
      <c r="A556" s="62"/>
      <c r="B556" s="62"/>
      <c r="C556" s="62"/>
      <c r="D556" s="102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5"/>
      <c r="Q556" s="65"/>
      <c r="R556" s="64"/>
      <c r="S556" s="66"/>
      <c r="T556" s="66"/>
      <c r="U556" s="66"/>
      <c r="V556" s="66"/>
      <c r="W556" s="65"/>
      <c r="X556" s="65"/>
      <c r="Y556" s="67"/>
      <c r="Z556" s="68"/>
      <c r="AA556" s="66"/>
      <c r="AB556" s="64"/>
      <c r="AC556" s="69"/>
      <c r="AD556" s="70"/>
      <c r="AE556" s="71"/>
      <c r="AF556" s="74"/>
      <c r="AG556" s="74"/>
      <c r="AH556" s="74"/>
      <c r="AI556" s="74"/>
      <c r="AJ556" s="74"/>
      <c r="AK556" s="74"/>
      <c r="AL556" s="74"/>
      <c r="AM556" s="74"/>
      <c r="AN556" s="74"/>
      <c r="AO556" s="74"/>
      <c r="AP556" s="74"/>
      <c r="AQ556" s="74"/>
      <c r="AR556" s="74"/>
      <c r="AS556" s="74"/>
      <c r="AT556" s="74"/>
      <c r="AU556" s="74"/>
      <c r="AV556" s="74"/>
      <c r="AW556" s="74"/>
      <c r="AX556" s="74"/>
      <c r="AY556" s="74"/>
      <c r="AZ556" s="74"/>
      <c r="BA556" s="74"/>
      <c r="BB556" s="74"/>
      <c r="BC556" s="74"/>
      <c r="BD556" s="74"/>
      <c r="BE556" s="74"/>
      <c r="BF556" s="74"/>
      <c r="BG556" s="74"/>
    </row>
    <row r="557" ht="12.0" customHeight="1">
      <c r="A557" s="62"/>
      <c r="B557" s="62"/>
      <c r="C557" s="62"/>
      <c r="D557" s="102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5"/>
      <c r="Q557" s="65"/>
      <c r="R557" s="64"/>
      <c r="S557" s="66"/>
      <c r="T557" s="66"/>
      <c r="U557" s="66"/>
      <c r="V557" s="66"/>
      <c r="W557" s="65"/>
      <c r="X557" s="65"/>
      <c r="Y557" s="67"/>
      <c r="Z557" s="68"/>
      <c r="AA557" s="66"/>
      <c r="AB557" s="64"/>
      <c r="AC557" s="69"/>
      <c r="AD557" s="70"/>
      <c r="AE557" s="71"/>
      <c r="AF557" s="74"/>
      <c r="AG557" s="74"/>
      <c r="AH557" s="74"/>
      <c r="AI557" s="74"/>
      <c r="AJ557" s="74"/>
      <c r="AK557" s="74"/>
      <c r="AL557" s="74"/>
      <c r="AM557" s="74"/>
      <c r="AN557" s="74"/>
      <c r="AO557" s="74"/>
      <c r="AP557" s="74"/>
      <c r="AQ557" s="74"/>
      <c r="AR557" s="74"/>
      <c r="AS557" s="74"/>
      <c r="AT557" s="74"/>
      <c r="AU557" s="74"/>
      <c r="AV557" s="74"/>
      <c r="AW557" s="74"/>
      <c r="AX557" s="74"/>
      <c r="AY557" s="74"/>
      <c r="AZ557" s="74"/>
      <c r="BA557" s="74"/>
      <c r="BB557" s="74"/>
      <c r="BC557" s="74"/>
      <c r="BD557" s="74"/>
      <c r="BE557" s="74"/>
      <c r="BF557" s="74"/>
      <c r="BG557" s="74"/>
    </row>
    <row r="558" ht="12.0" customHeight="1">
      <c r="A558" s="62"/>
      <c r="B558" s="62"/>
      <c r="C558" s="62"/>
      <c r="D558" s="102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5"/>
      <c r="Q558" s="65"/>
      <c r="R558" s="64"/>
      <c r="S558" s="66"/>
      <c r="T558" s="66"/>
      <c r="U558" s="66"/>
      <c r="V558" s="66"/>
      <c r="W558" s="65"/>
      <c r="X558" s="65"/>
      <c r="Y558" s="67"/>
      <c r="Z558" s="68"/>
      <c r="AA558" s="66"/>
      <c r="AB558" s="64"/>
      <c r="AC558" s="69"/>
      <c r="AD558" s="70"/>
      <c r="AE558" s="71"/>
      <c r="AF558" s="74"/>
      <c r="AG558" s="74"/>
      <c r="AH558" s="74"/>
      <c r="AI558" s="74"/>
      <c r="AJ558" s="74"/>
      <c r="AK558" s="74"/>
      <c r="AL558" s="74"/>
      <c r="AM558" s="74"/>
      <c r="AN558" s="74"/>
      <c r="AO558" s="74"/>
      <c r="AP558" s="74"/>
      <c r="AQ558" s="74"/>
      <c r="AR558" s="74"/>
      <c r="AS558" s="74"/>
      <c r="AT558" s="74"/>
      <c r="AU558" s="74"/>
      <c r="AV558" s="74"/>
      <c r="AW558" s="74"/>
      <c r="AX558" s="74"/>
      <c r="AY558" s="74"/>
      <c r="AZ558" s="74"/>
      <c r="BA558" s="74"/>
      <c r="BB558" s="74"/>
      <c r="BC558" s="74"/>
      <c r="BD558" s="74"/>
      <c r="BE558" s="74"/>
      <c r="BF558" s="74"/>
      <c r="BG558" s="74"/>
    </row>
    <row r="559" ht="12.0" customHeight="1">
      <c r="A559" s="62"/>
      <c r="B559" s="62"/>
      <c r="C559" s="62"/>
      <c r="D559" s="102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5"/>
      <c r="Q559" s="65"/>
      <c r="R559" s="64"/>
      <c r="S559" s="66"/>
      <c r="T559" s="66"/>
      <c r="U559" s="66"/>
      <c r="V559" s="66"/>
      <c r="W559" s="65"/>
      <c r="X559" s="65"/>
      <c r="Y559" s="67"/>
      <c r="Z559" s="68"/>
      <c r="AA559" s="66"/>
      <c r="AB559" s="64"/>
      <c r="AC559" s="69"/>
      <c r="AD559" s="70"/>
      <c r="AE559" s="71"/>
      <c r="AF559" s="74"/>
      <c r="AG559" s="74"/>
      <c r="AH559" s="74"/>
      <c r="AI559" s="74"/>
      <c r="AJ559" s="74"/>
      <c r="AK559" s="74"/>
      <c r="AL559" s="74"/>
      <c r="AM559" s="74"/>
      <c r="AN559" s="74"/>
      <c r="AO559" s="74"/>
      <c r="AP559" s="74"/>
      <c r="AQ559" s="74"/>
      <c r="AR559" s="74"/>
      <c r="AS559" s="74"/>
      <c r="AT559" s="74"/>
      <c r="AU559" s="74"/>
      <c r="AV559" s="74"/>
      <c r="AW559" s="74"/>
      <c r="AX559" s="74"/>
      <c r="AY559" s="74"/>
      <c r="AZ559" s="74"/>
      <c r="BA559" s="74"/>
      <c r="BB559" s="74"/>
      <c r="BC559" s="74"/>
      <c r="BD559" s="74"/>
      <c r="BE559" s="74"/>
      <c r="BF559" s="74"/>
      <c r="BG559" s="74"/>
    </row>
    <row r="560" ht="12.0" customHeight="1">
      <c r="A560" s="62"/>
      <c r="B560" s="62"/>
      <c r="C560" s="62"/>
      <c r="D560" s="102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5"/>
      <c r="Q560" s="65"/>
      <c r="R560" s="64"/>
      <c r="S560" s="66"/>
      <c r="T560" s="66"/>
      <c r="U560" s="66"/>
      <c r="V560" s="66"/>
      <c r="W560" s="65"/>
      <c r="X560" s="65"/>
      <c r="Y560" s="67"/>
      <c r="Z560" s="68"/>
      <c r="AA560" s="66"/>
      <c r="AB560" s="64"/>
      <c r="AC560" s="69"/>
      <c r="AD560" s="70"/>
      <c r="AE560" s="71"/>
      <c r="AF560" s="74"/>
      <c r="AG560" s="74"/>
      <c r="AH560" s="74"/>
      <c r="AI560" s="74"/>
      <c r="AJ560" s="74"/>
      <c r="AK560" s="74"/>
      <c r="AL560" s="74"/>
      <c r="AM560" s="74"/>
      <c r="AN560" s="74"/>
      <c r="AO560" s="74"/>
      <c r="AP560" s="74"/>
      <c r="AQ560" s="74"/>
      <c r="AR560" s="74"/>
      <c r="AS560" s="74"/>
      <c r="AT560" s="74"/>
      <c r="AU560" s="74"/>
      <c r="AV560" s="74"/>
      <c r="AW560" s="74"/>
      <c r="AX560" s="74"/>
      <c r="AY560" s="74"/>
      <c r="AZ560" s="74"/>
      <c r="BA560" s="74"/>
      <c r="BB560" s="74"/>
      <c r="BC560" s="74"/>
      <c r="BD560" s="74"/>
      <c r="BE560" s="74"/>
      <c r="BF560" s="74"/>
      <c r="BG560" s="74"/>
    </row>
    <row r="561" ht="12.0" customHeight="1">
      <c r="A561" s="62"/>
      <c r="B561" s="62"/>
      <c r="C561" s="62"/>
      <c r="D561" s="102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5"/>
      <c r="Q561" s="65"/>
      <c r="R561" s="64"/>
      <c r="S561" s="66"/>
      <c r="T561" s="66"/>
      <c r="U561" s="66"/>
      <c r="V561" s="66"/>
      <c r="W561" s="65"/>
      <c r="X561" s="65"/>
      <c r="Y561" s="67"/>
      <c r="Z561" s="68"/>
      <c r="AA561" s="66"/>
      <c r="AB561" s="64"/>
      <c r="AC561" s="69"/>
      <c r="AD561" s="70"/>
      <c r="AE561" s="71"/>
      <c r="AF561" s="74"/>
      <c r="AG561" s="74"/>
      <c r="AH561" s="74"/>
      <c r="AI561" s="74"/>
      <c r="AJ561" s="74"/>
      <c r="AK561" s="74"/>
      <c r="AL561" s="74"/>
      <c r="AM561" s="74"/>
      <c r="AN561" s="74"/>
      <c r="AO561" s="74"/>
      <c r="AP561" s="74"/>
      <c r="AQ561" s="74"/>
      <c r="AR561" s="74"/>
      <c r="AS561" s="74"/>
      <c r="AT561" s="74"/>
      <c r="AU561" s="74"/>
      <c r="AV561" s="74"/>
      <c r="AW561" s="74"/>
      <c r="AX561" s="74"/>
      <c r="AY561" s="74"/>
      <c r="AZ561" s="74"/>
      <c r="BA561" s="74"/>
      <c r="BB561" s="74"/>
      <c r="BC561" s="74"/>
      <c r="BD561" s="74"/>
      <c r="BE561" s="74"/>
      <c r="BF561" s="74"/>
      <c r="BG561" s="74"/>
    </row>
    <row r="562" ht="12.0" customHeight="1">
      <c r="A562" s="62"/>
      <c r="B562" s="62"/>
      <c r="C562" s="62"/>
      <c r="D562" s="102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5"/>
      <c r="Q562" s="65"/>
      <c r="R562" s="64"/>
      <c r="S562" s="66"/>
      <c r="T562" s="66"/>
      <c r="U562" s="66"/>
      <c r="V562" s="66"/>
      <c r="W562" s="65"/>
      <c r="X562" s="65"/>
      <c r="Y562" s="67"/>
      <c r="Z562" s="68"/>
      <c r="AA562" s="66"/>
      <c r="AB562" s="64"/>
      <c r="AC562" s="69"/>
      <c r="AD562" s="70"/>
      <c r="AE562" s="71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  <c r="AS562" s="74"/>
      <c r="AT562" s="74"/>
      <c r="AU562" s="74"/>
      <c r="AV562" s="74"/>
      <c r="AW562" s="74"/>
      <c r="AX562" s="74"/>
      <c r="AY562" s="74"/>
      <c r="AZ562" s="74"/>
      <c r="BA562" s="74"/>
      <c r="BB562" s="74"/>
      <c r="BC562" s="74"/>
      <c r="BD562" s="74"/>
      <c r="BE562" s="74"/>
      <c r="BF562" s="74"/>
      <c r="BG562" s="74"/>
    </row>
    <row r="563" ht="12.0" customHeight="1">
      <c r="A563" s="62"/>
      <c r="B563" s="62"/>
      <c r="C563" s="62"/>
      <c r="D563" s="102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5"/>
      <c r="Q563" s="65"/>
      <c r="R563" s="64"/>
      <c r="S563" s="66"/>
      <c r="T563" s="66"/>
      <c r="U563" s="66"/>
      <c r="V563" s="66"/>
      <c r="W563" s="65"/>
      <c r="X563" s="65"/>
      <c r="Y563" s="67"/>
      <c r="Z563" s="68"/>
      <c r="AA563" s="66"/>
      <c r="AB563" s="64"/>
      <c r="AC563" s="69"/>
      <c r="AD563" s="70"/>
      <c r="AE563" s="71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  <c r="AS563" s="74"/>
      <c r="AT563" s="74"/>
      <c r="AU563" s="74"/>
      <c r="AV563" s="74"/>
      <c r="AW563" s="74"/>
      <c r="AX563" s="74"/>
      <c r="AY563" s="74"/>
      <c r="AZ563" s="74"/>
      <c r="BA563" s="74"/>
      <c r="BB563" s="74"/>
      <c r="BC563" s="74"/>
      <c r="BD563" s="74"/>
      <c r="BE563" s="74"/>
      <c r="BF563" s="74"/>
      <c r="BG563" s="74"/>
    </row>
    <row r="564" ht="12.0" customHeight="1">
      <c r="A564" s="62"/>
      <c r="B564" s="62"/>
      <c r="C564" s="62"/>
      <c r="D564" s="102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5"/>
      <c r="Q564" s="65"/>
      <c r="R564" s="64"/>
      <c r="S564" s="66"/>
      <c r="T564" s="66"/>
      <c r="U564" s="66"/>
      <c r="V564" s="66"/>
      <c r="W564" s="65"/>
      <c r="X564" s="65"/>
      <c r="Y564" s="67"/>
      <c r="Z564" s="68"/>
      <c r="AA564" s="66"/>
      <c r="AB564" s="64"/>
      <c r="AC564" s="69"/>
      <c r="AD564" s="70"/>
      <c r="AE564" s="71"/>
      <c r="AF564" s="74"/>
      <c r="AG564" s="74"/>
      <c r="AH564" s="74"/>
      <c r="AI564" s="74"/>
      <c r="AJ564" s="74"/>
      <c r="AK564" s="74"/>
      <c r="AL564" s="74"/>
      <c r="AM564" s="74"/>
      <c r="AN564" s="74"/>
      <c r="AO564" s="74"/>
      <c r="AP564" s="74"/>
      <c r="AQ564" s="74"/>
      <c r="AR564" s="74"/>
      <c r="AS564" s="74"/>
      <c r="AT564" s="74"/>
      <c r="AU564" s="74"/>
      <c r="AV564" s="74"/>
      <c r="AW564" s="74"/>
      <c r="AX564" s="74"/>
      <c r="AY564" s="74"/>
      <c r="AZ564" s="74"/>
      <c r="BA564" s="74"/>
      <c r="BB564" s="74"/>
      <c r="BC564" s="74"/>
      <c r="BD564" s="74"/>
      <c r="BE564" s="74"/>
      <c r="BF564" s="74"/>
      <c r="BG564" s="74"/>
    </row>
    <row r="565" ht="12.0" customHeight="1">
      <c r="A565" s="62"/>
      <c r="B565" s="62"/>
      <c r="C565" s="62"/>
      <c r="D565" s="102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5"/>
      <c r="Q565" s="65"/>
      <c r="R565" s="64"/>
      <c r="S565" s="66"/>
      <c r="T565" s="66"/>
      <c r="U565" s="66"/>
      <c r="V565" s="66"/>
      <c r="W565" s="65"/>
      <c r="X565" s="65"/>
      <c r="Y565" s="67"/>
      <c r="Z565" s="68"/>
      <c r="AA565" s="66"/>
      <c r="AB565" s="64"/>
      <c r="AC565" s="69"/>
      <c r="AD565" s="70"/>
      <c r="AE565" s="71"/>
      <c r="AF565" s="74"/>
      <c r="AG565" s="74"/>
      <c r="AH565" s="74"/>
      <c r="AI565" s="74"/>
      <c r="AJ565" s="74"/>
      <c r="AK565" s="74"/>
      <c r="AL565" s="74"/>
      <c r="AM565" s="74"/>
      <c r="AN565" s="74"/>
      <c r="AO565" s="74"/>
      <c r="AP565" s="74"/>
      <c r="AQ565" s="74"/>
      <c r="AR565" s="74"/>
      <c r="AS565" s="74"/>
      <c r="AT565" s="74"/>
      <c r="AU565" s="74"/>
      <c r="AV565" s="74"/>
      <c r="AW565" s="74"/>
      <c r="AX565" s="74"/>
      <c r="AY565" s="74"/>
      <c r="AZ565" s="74"/>
      <c r="BA565" s="74"/>
      <c r="BB565" s="74"/>
      <c r="BC565" s="74"/>
      <c r="BD565" s="74"/>
      <c r="BE565" s="74"/>
      <c r="BF565" s="74"/>
      <c r="BG565" s="74"/>
    </row>
    <row r="566" ht="12.0" customHeight="1">
      <c r="A566" s="62"/>
      <c r="B566" s="62"/>
      <c r="C566" s="62"/>
      <c r="D566" s="102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5"/>
      <c r="Q566" s="65"/>
      <c r="R566" s="64"/>
      <c r="S566" s="66"/>
      <c r="T566" s="66"/>
      <c r="U566" s="66"/>
      <c r="V566" s="66"/>
      <c r="W566" s="65"/>
      <c r="X566" s="65"/>
      <c r="Y566" s="67"/>
      <c r="Z566" s="68"/>
      <c r="AA566" s="66"/>
      <c r="AB566" s="64"/>
      <c r="AC566" s="69"/>
      <c r="AD566" s="70"/>
      <c r="AE566" s="71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  <c r="AS566" s="74"/>
      <c r="AT566" s="74"/>
      <c r="AU566" s="74"/>
      <c r="AV566" s="74"/>
      <c r="AW566" s="74"/>
      <c r="AX566" s="74"/>
      <c r="AY566" s="74"/>
      <c r="AZ566" s="74"/>
      <c r="BA566" s="74"/>
      <c r="BB566" s="74"/>
      <c r="BC566" s="74"/>
      <c r="BD566" s="74"/>
      <c r="BE566" s="74"/>
      <c r="BF566" s="74"/>
      <c r="BG566" s="74"/>
    </row>
    <row r="567" ht="12.0" customHeight="1">
      <c r="A567" s="62"/>
      <c r="B567" s="62"/>
      <c r="C567" s="62"/>
      <c r="D567" s="102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5"/>
      <c r="Q567" s="65"/>
      <c r="R567" s="64"/>
      <c r="S567" s="66"/>
      <c r="T567" s="66"/>
      <c r="U567" s="66"/>
      <c r="V567" s="66"/>
      <c r="W567" s="65"/>
      <c r="X567" s="65"/>
      <c r="Y567" s="67"/>
      <c r="Z567" s="68"/>
      <c r="AA567" s="66"/>
      <c r="AB567" s="64"/>
      <c r="AC567" s="69"/>
      <c r="AD567" s="70"/>
      <c r="AE567" s="71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  <c r="AS567" s="74"/>
      <c r="AT567" s="74"/>
      <c r="AU567" s="74"/>
      <c r="AV567" s="74"/>
      <c r="AW567" s="74"/>
      <c r="AX567" s="74"/>
      <c r="AY567" s="74"/>
      <c r="AZ567" s="74"/>
      <c r="BA567" s="74"/>
      <c r="BB567" s="74"/>
      <c r="BC567" s="74"/>
      <c r="BD567" s="74"/>
      <c r="BE567" s="74"/>
      <c r="BF567" s="74"/>
      <c r="BG567" s="74"/>
    </row>
    <row r="568" ht="12.0" customHeight="1">
      <c r="A568" s="62"/>
      <c r="B568" s="62"/>
      <c r="C568" s="62"/>
      <c r="D568" s="102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5"/>
      <c r="Q568" s="65"/>
      <c r="R568" s="64"/>
      <c r="S568" s="66"/>
      <c r="T568" s="66"/>
      <c r="U568" s="66"/>
      <c r="V568" s="66"/>
      <c r="W568" s="65"/>
      <c r="X568" s="65"/>
      <c r="Y568" s="67"/>
      <c r="Z568" s="68"/>
      <c r="AA568" s="66"/>
      <c r="AB568" s="64"/>
      <c r="AC568" s="69"/>
      <c r="AD568" s="70"/>
      <c r="AE568" s="71"/>
      <c r="AF568" s="74"/>
      <c r="AG568" s="74"/>
      <c r="AH568" s="74"/>
      <c r="AI568" s="74"/>
      <c r="AJ568" s="74"/>
      <c r="AK568" s="74"/>
      <c r="AL568" s="74"/>
      <c r="AM568" s="74"/>
      <c r="AN568" s="74"/>
      <c r="AO568" s="74"/>
      <c r="AP568" s="74"/>
      <c r="AQ568" s="74"/>
      <c r="AR568" s="74"/>
      <c r="AS568" s="74"/>
      <c r="AT568" s="74"/>
      <c r="AU568" s="74"/>
      <c r="AV568" s="74"/>
      <c r="AW568" s="74"/>
      <c r="AX568" s="74"/>
      <c r="AY568" s="74"/>
      <c r="AZ568" s="74"/>
      <c r="BA568" s="74"/>
      <c r="BB568" s="74"/>
      <c r="BC568" s="74"/>
      <c r="BD568" s="74"/>
      <c r="BE568" s="74"/>
      <c r="BF568" s="74"/>
      <c r="BG568" s="74"/>
    </row>
    <row r="569" ht="12.0" customHeight="1">
      <c r="A569" s="62"/>
      <c r="B569" s="62"/>
      <c r="C569" s="62"/>
      <c r="D569" s="102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5"/>
      <c r="Q569" s="65"/>
      <c r="R569" s="64"/>
      <c r="S569" s="66"/>
      <c r="T569" s="66"/>
      <c r="U569" s="66"/>
      <c r="V569" s="66"/>
      <c r="W569" s="65"/>
      <c r="X569" s="65"/>
      <c r="Y569" s="67"/>
      <c r="Z569" s="68"/>
      <c r="AA569" s="66"/>
      <c r="AB569" s="64"/>
      <c r="AC569" s="69"/>
      <c r="AD569" s="70"/>
      <c r="AE569" s="71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  <c r="AS569" s="74"/>
      <c r="AT569" s="74"/>
      <c r="AU569" s="74"/>
      <c r="AV569" s="74"/>
      <c r="AW569" s="74"/>
      <c r="AX569" s="74"/>
      <c r="AY569" s="74"/>
      <c r="AZ569" s="74"/>
      <c r="BA569" s="74"/>
      <c r="BB569" s="74"/>
      <c r="BC569" s="74"/>
      <c r="BD569" s="74"/>
      <c r="BE569" s="74"/>
      <c r="BF569" s="74"/>
      <c r="BG569" s="74"/>
    </row>
    <row r="570" ht="12.0" customHeight="1">
      <c r="A570" s="62"/>
      <c r="B570" s="62"/>
      <c r="C570" s="62"/>
      <c r="D570" s="102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5"/>
      <c r="Q570" s="65"/>
      <c r="R570" s="64"/>
      <c r="S570" s="66"/>
      <c r="T570" s="66"/>
      <c r="U570" s="66"/>
      <c r="V570" s="66"/>
      <c r="W570" s="65"/>
      <c r="X570" s="65"/>
      <c r="Y570" s="67"/>
      <c r="Z570" s="68"/>
      <c r="AA570" s="66"/>
      <c r="AB570" s="64"/>
      <c r="AC570" s="69"/>
      <c r="AD570" s="70"/>
      <c r="AE570" s="71"/>
      <c r="AF570" s="74"/>
      <c r="AG570" s="74"/>
      <c r="AH570" s="74"/>
      <c r="AI570" s="74"/>
      <c r="AJ570" s="74"/>
      <c r="AK570" s="74"/>
      <c r="AL570" s="74"/>
      <c r="AM570" s="74"/>
      <c r="AN570" s="74"/>
      <c r="AO570" s="74"/>
      <c r="AP570" s="74"/>
      <c r="AQ570" s="74"/>
      <c r="AR570" s="74"/>
      <c r="AS570" s="74"/>
      <c r="AT570" s="74"/>
      <c r="AU570" s="74"/>
      <c r="AV570" s="74"/>
      <c r="AW570" s="74"/>
      <c r="AX570" s="74"/>
      <c r="AY570" s="74"/>
      <c r="AZ570" s="74"/>
      <c r="BA570" s="74"/>
      <c r="BB570" s="74"/>
      <c r="BC570" s="74"/>
      <c r="BD570" s="74"/>
      <c r="BE570" s="74"/>
      <c r="BF570" s="74"/>
      <c r="BG570" s="74"/>
    </row>
    <row r="571" ht="12.0" customHeight="1">
      <c r="A571" s="62"/>
      <c r="B571" s="62"/>
      <c r="C571" s="62"/>
      <c r="D571" s="102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5"/>
      <c r="Q571" s="65"/>
      <c r="R571" s="64"/>
      <c r="S571" s="66"/>
      <c r="T571" s="66"/>
      <c r="U571" s="66"/>
      <c r="V571" s="66"/>
      <c r="W571" s="65"/>
      <c r="X571" s="65"/>
      <c r="Y571" s="67"/>
      <c r="Z571" s="68"/>
      <c r="AA571" s="66"/>
      <c r="AB571" s="64"/>
      <c r="AC571" s="69"/>
      <c r="AD571" s="70"/>
      <c r="AE571" s="71"/>
      <c r="AF571" s="74"/>
      <c r="AG571" s="74"/>
      <c r="AH571" s="74"/>
      <c r="AI571" s="74"/>
      <c r="AJ571" s="74"/>
      <c r="AK571" s="74"/>
      <c r="AL571" s="74"/>
      <c r="AM571" s="74"/>
      <c r="AN571" s="74"/>
      <c r="AO571" s="74"/>
      <c r="AP571" s="74"/>
      <c r="AQ571" s="74"/>
      <c r="AR571" s="74"/>
      <c r="AS571" s="74"/>
      <c r="AT571" s="74"/>
      <c r="AU571" s="74"/>
      <c r="AV571" s="74"/>
      <c r="AW571" s="74"/>
      <c r="AX571" s="74"/>
      <c r="AY571" s="74"/>
      <c r="AZ571" s="74"/>
      <c r="BA571" s="74"/>
      <c r="BB571" s="74"/>
      <c r="BC571" s="74"/>
      <c r="BD571" s="74"/>
      <c r="BE571" s="74"/>
      <c r="BF571" s="74"/>
      <c r="BG571" s="74"/>
    </row>
    <row r="572" ht="12.0" customHeight="1">
      <c r="A572" s="62"/>
      <c r="B572" s="62"/>
      <c r="C572" s="62"/>
      <c r="D572" s="102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5"/>
      <c r="Q572" s="65"/>
      <c r="R572" s="64"/>
      <c r="S572" s="66"/>
      <c r="T572" s="66"/>
      <c r="U572" s="66"/>
      <c r="V572" s="66"/>
      <c r="W572" s="65"/>
      <c r="X572" s="65"/>
      <c r="Y572" s="67"/>
      <c r="Z572" s="68"/>
      <c r="AA572" s="66"/>
      <c r="AB572" s="64"/>
      <c r="AC572" s="69"/>
      <c r="AD572" s="70"/>
      <c r="AE572" s="71"/>
      <c r="AF572" s="74"/>
      <c r="AG572" s="74"/>
      <c r="AH572" s="74"/>
      <c r="AI572" s="74"/>
      <c r="AJ572" s="74"/>
      <c r="AK572" s="74"/>
      <c r="AL572" s="74"/>
      <c r="AM572" s="74"/>
      <c r="AN572" s="74"/>
      <c r="AO572" s="74"/>
      <c r="AP572" s="74"/>
      <c r="AQ572" s="74"/>
      <c r="AR572" s="74"/>
      <c r="AS572" s="74"/>
      <c r="AT572" s="74"/>
      <c r="AU572" s="74"/>
      <c r="AV572" s="74"/>
      <c r="AW572" s="74"/>
      <c r="AX572" s="74"/>
      <c r="AY572" s="74"/>
      <c r="AZ572" s="74"/>
      <c r="BA572" s="74"/>
      <c r="BB572" s="74"/>
      <c r="BC572" s="74"/>
      <c r="BD572" s="74"/>
      <c r="BE572" s="74"/>
      <c r="BF572" s="74"/>
      <c r="BG572" s="74"/>
    </row>
    <row r="573" ht="12.0" customHeight="1">
      <c r="A573" s="62"/>
      <c r="B573" s="62"/>
      <c r="C573" s="62"/>
      <c r="D573" s="102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5"/>
      <c r="Q573" s="65"/>
      <c r="R573" s="64"/>
      <c r="S573" s="66"/>
      <c r="T573" s="66"/>
      <c r="U573" s="66"/>
      <c r="V573" s="66"/>
      <c r="W573" s="65"/>
      <c r="X573" s="65"/>
      <c r="Y573" s="67"/>
      <c r="Z573" s="68"/>
      <c r="AA573" s="66"/>
      <c r="AB573" s="64"/>
      <c r="AC573" s="69"/>
      <c r="AD573" s="70"/>
      <c r="AE573" s="71"/>
      <c r="AF573" s="74"/>
      <c r="AG573" s="74"/>
      <c r="AH573" s="74"/>
      <c r="AI573" s="74"/>
      <c r="AJ573" s="74"/>
      <c r="AK573" s="74"/>
      <c r="AL573" s="74"/>
      <c r="AM573" s="74"/>
      <c r="AN573" s="74"/>
      <c r="AO573" s="74"/>
      <c r="AP573" s="74"/>
      <c r="AQ573" s="74"/>
      <c r="AR573" s="74"/>
      <c r="AS573" s="74"/>
      <c r="AT573" s="74"/>
      <c r="AU573" s="74"/>
      <c r="AV573" s="74"/>
      <c r="AW573" s="74"/>
      <c r="AX573" s="74"/>
      <c r="AY573" s="74"/>
      <c r="AZ573" s="74"/>
      <c r="BA573" s="74"/>
      <c r="BB573" s="74"/>
      <c r="BC573" s="74"/>
      <c r="BD573" s="74"/>
      <c r="BE573" s="74"/>
      <c r="BF573" s="74"/>
      <c r="BG573" s="74"/>
    </row>
    <row r="574" ht="12.0" customHeight="1">
      <c r="A574" s="62"/>
      <c r="B574" s="62"/>
      <c r="C574" s="62"/>
      <c r="D574" s="102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5"/>
      <c r="Q574" s="65"/>
      <c r="R574" s="64"/>
      <c r="S574" s="66"/>
      <c r="T574" s="66"/>
      <c r="U574" s="66"/>
      <c r="V574" s="66"/>
      <c r="W574" s="65"/>
      <c r="X574" s="65"/>
      <c r="Y574" s="67"/>
      <c r="Z574" s="68"/>
      <c r="AA574" s="66"/>
      <c r="AB574" s="64"/>
      <c r="AC574" s="69"/>
      <c r="AD574" s="70"/>
      <c r="AE574" s="71"/>
      <c r="AF574" s="74"/>
      <c r="AG574" s="74"/>
      <c r="AH574" s="74"/>
      <c r="AI574" s="74"/>
      <c r="AJ574" s="74"/>
      <c r="AK574" s="74"/>
      <c r="AL574" s="74"/>
      <c r="AM574" s="74"/>
      <c r="AN574" s="74"/>
      <c r="AO574" s="74"/>
      <c r="AP574" s="74"/>
      <c r="AQ574" s="74"/>
      <c r="AR574" s="74"/>
      <c r="AS574" s="74"/>
      <c r="AT574" s="74"/>
      <c r="AU574" s="74"/>
      <c r="AV574" s="74"/>
      <c r="AW574" s="74"/>
      <c r="AX574" s="74"/>
      <c r="AY574" s="74"/>
      <c r="AZ574" s="74"/>
      <c r="BA574" s="74"/>
      <c r="BB574" s="74"/>
      <c r="BC574" s="74"/>
      <c r="BD574" s="74"/>
      <c r="BE574" s="74"/>
      <c r="BF574" s="74"/>
      <c r="BG574" s="74"/>
    </row>
    <row r="575" ht="12.0" customHeight="1">
      <c r="A575" s="62"/>
      <c r="B575" s="62"/>
      <c r="C575" s="62"/>
      <c r="D575" s="102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5"/>
      <c r="Q575" s="65"/>
      <c r="R575" s="64"/>
      <c r="S575" s="66"/>
      <c r="T575" s="66"/>
      <c r="U575" s="66"/>
      <c r="V575" s="66"/>
      <c r="W575" s="65"/>
      <c r="X575" s="65"/>
      <c r="Y575" s="67"/>
      <c r="Z575" s="68"/>
      <c r="AA575" s="66"/>
      <c r="AB575" s="64"/>
      <c r="AC575" s="69"/>
      <c r="AD575" s="70"/>
      <c r="AE575" s="71"/>
      <c r="AF575" s="74"/>
      <c r="AG575" s="74"/>
      <c r="AH575" s="74"/>
      <c r="AI575" s="74"/>
      <c r="AJ575" s="74"/>
      <c r="AK575" s="74"/>
      <c r="AL575" s="74"/>
      <c r="AM575" s="74"/>
      <c r="AN575" s="74"/>
      <c r="AO575" s="74"/>
      <c r="AP575" s="74"/>
      <c r="AQ575" s="74"/>
      <c r="AR575" s="74"/>
      <c r="AS575" s="74"/>
      <c r="AT575" s="74"/>
      <c r="AU575" s="74"/>
      <c r="AV575" s="74"/>
      <c r="AW575" s="74"/>
      <c r="AX575" s="74"/>
      <c r="AY575" s="74"/>
      <c r="AZ575" s="74"/>
      <c r="BA575" s="74"/>
      <c r="BB575" s="74"/>
      <c r="BC575" s="74"/>
      <c r="BD575" s="74"/>
      <c r="BE575" s="74"/>
      <c r="BF575" s="74"/>
      <c r="BG575" s="74"/>
    </row>
    <row r="576" ht="12.0" customHeight="1">
      <c r="A576" s="62"/>
      <c r="B576" s="62"/>
      <c r="C576" s="62"/>
      <c r="D576" s="102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5"/>
      <c r="Q576" s="65"/>
      <c r="R576" s="64"/>
      <c r="S576" s="66"/>
      <c r="T576" s="66"/>
      <c r="U576" s="66"/>
      <c r="V576" s="66"/>
      <c r="W576" s="65"/>
      <c r="X576" s="65"/>
      <c r="Y576" s="67"/>
      <c r="Z576" s="68"/>
      <c r="AA576" s="66"/>
      <c r="AB576" s="64"/>
      <c r="AC576" s="69"/>
      <c r="AD576" s="70"/>
      <c r="AE576" s="71"/>
      <c r="AF576" s="74"/>
      <c r="AG576" s="74"/>
      <c r="AH576" s="74"/>
      <c r="AI576" s="74"/>
      <c r="AJ576" s="74"/>
      <c r="AK576" s="74"/>
      <c r="AL576" s="74"/>
      <c r="AM576" s="74"/>
      <c r="AN576" s="74"/>
      <c r="AO576" s="74"/>
      <c r="AP576" s="74"/>
      <c r="AQ576" s="74"/>
      <c r="AR576" s="74"/>
      <c r="AS576" s="74"/>
      <c r="AT576" s="74"/>
      <c r="AU576" s="74"/>
      <c r="AV576" s="74"/>
      <c r="AW576" s="74"/>
      <c r="AX576" s="74"/>
      <c r="AY576" s="74"/>
      <c r="AZ576" s="74"/>
      <c r="BA576" s="74"/>
      <c r="BB576" s="74"/>
      <c r="BC576" s="74"/>
      <c r="BD576" s="74"/>
      <c r="BE576" s="74"/>
      <c r="BF576" s="74"/>
      <c r="BG576" s="74"/>
    </row>
    <row r="577" ht="12.0" customHeight="1">
      <c r="A577" s="62"/>
      <c r="B577" s="62"/>
      <c r="C577" s="62"/>
      <c r="D577" s="102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5"/>
      <c r="Q577" s="65"/>
      <c r="R577" s="64"/>
      <c r="S577" s="66"/>
      <c r="T577" s="66"/>
      <c r="U577" s="66"/>
      <c r="V577" s="66"/>
      <c r="W577" s="65"/>
      <c r="X577" s="65"/>
      <c r="Y577" s="67"/>
      <c r="Z577" s="68"/>
      <c r="AA577" s="66"/>
      <c r="AB577" s="64"/>
      <c r="AC577" s="69"/>
      <c r="AD577" s="70"/>
      <c r="AE577" s="71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/>
      <c r="AS577" s="74"/>
      <c r="AT577" s="74"/>
      <c r="AU577" s="74"/>
      <c r="AV577" s="74"/>
      <c r="AW577" s="74"/>
      <c r="AX577" s="74"/>
      <c r="AY577" s="74"/>
      <c r="AZ577" s="74"/>
      <c r="BA577" s="74"/>
      <c r="BB577" s="74"/>
      <c r="BC577" s="74"/>
      <c r="BD577" s="74"/>
      <c r="BE577" s="74"/>
      <c r="BF577" s="74"/>
      <c r="BG577" s="74"/>
    </row>
    <row r="578" ht="12.0" customHeight="1">
      <c r="A578" s="62"/>
      <c r="B578" s="62"/>
      <c r="C578" s="62"/>
      <c r="D578" s="102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5"/>
      <c r="Q578" s="65"/>
      <c r="R578" s="64"/>
      <c r="S578" s="66"/>
      <c r="T578" s="66"/>
      <c r="U578" s="66"/>
      <c r="V578" s="66"/>
      <c r="W578" s="65"/>
      <c r="X578" s="65"/>
      <c r="Y578" s="67"/>
      <c r="Z578" s="68"/>
      <c r="AA578" s="66"/>
      <c r="AB578" s="64"/>
      <c r="AC578" s="69"/>
      <c r="AD578" s="70"/>
      <c r="AE578" s="71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  <c r="AS578" s="74"/>
      <c r="AT578" s="74"/>
      <c r="AU578" s="74"/>
      <c r="AV578" s="74"/>
      <c r="AW578" s="74"/>
      <c r="AX578" s="74"/>
      <c r="AY578" s="74"/>
      <c r="AZ578" s="74"/>
      <c r="BA578" s="74"/>
      <c r="BB578" s="74"/>
      <c r="BC578" s="74"/>
      <c r="BD578" s="74"/>
      <c r="BE578" s="74"/>
      <c r="BF578" s="74"/>
      <c r="BG578" s="74"/>
    </row>
    <row r="579" ht="12.0" customHeight="1">
      <c r="A579" s="62"/>
      <c r="B579" s="62"/>
      <c r="C579" s="62"/>
      <c r="D579" s="102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5"/>
      <c r="Q579" s="65"/>
      <c r="R579" s="64"/>
      <c r="S579" s="66"/>
      <c r="T579" s="66"/>
      <c r="U579" s="66"/>
      <c r="V579" s="66"/>
      <c r="W579" s="65"/>
      <c r="X579" s="65"/>
      <c r="Y579" s="67"/>
      <c r="Z579" s="68"/>
      <c r="AA579" s="66"/>
      <c r="AB579" s="64"/>
      <c r="AC579" s="69"/>
      <c r="AD579" s="70"/>
      <c r="AE579" s="71"/>
      <c r="AF579" s="74"/>
      <c r="AG579" s="74"/>
      <c r="AH579" s="74"/>
      <c r="AI579" s="74"/>
      <c r="AJ579" s="74"/>
      <c r="AK579" s="74"/>
      <c r="AL579" s="74"/>
      <c r="AM579" s="74"/>
      <c r="AN579" s="74"/>
      <c r="AO579" s="74"/>
      <c r="AP579" s="74"/>
      <c r="AQ579" s="74"/>
      <c r="AR579" s="74"/>
      <c r="AS579" s="74"/>
      <c r="AT579" s="74"/>
      <c r="AU579" s="74"/>
      <c r="AV579" s="74"/>
      <c r="AW579" s="74"/>
      <c r="AX579" s="74"/>
      <c r="AY579" s="74"/>
      <c r="AZ579" s="74"/>
      <c r="BA579" s="74"/>
      <c r="BB579" s="74"/>
      <c r="BC579" s="74"/>
      <c r="BD579" s="74"/>
      <c r="BE579" s="74"/>
      <c r="BF579" s="74"/>
      <c r="BG579" s="74"/>
    </row>
    <row r="580" ht="12.0" customHeight="1">
      <c r="A580" s="62"/>
      <c r="B580" s="62"/>
      <c r="C580" s="62"/>
      <c r="D580" s="102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5"/>
      <c r="Q580" s="65"/>
      <c r="R580" s="64"/>
      <c r="S580" s="66"/>
      <c r="T580" s="66"/>
      <c r="U580" s="66"/>
      <c r="V580" s="66"/>
      <c r="W580" s="65"/>
      <c r="X580" s="65"/>
      <c r="Y580" s="67"/>
      <c r="Z580" s="68"/>
      <c r="AA580" s="66"/>
      <c r="AB580" s="64"/>
      <c r="AC580" s="69"/>
      <c r="AD580" s="70"/>
      <c r="AE580" s="71"/>
      <c r="AF580" s="74"/>
      <c r="AG580" s="74"/>
      <c r="AH580" s="74"/>
      <c r="AI580" s="74"/>
      <c r="AJ580" s="74"/>
      <c r="AK580" s="74"/>
      <c r="AL580" s="74"/>
      <c r="AM580" s="74"/>
      <c r="AN580" s="74"/>
      <c r="AO580" s="74"/>
      <c r="AP580" s="74"/>
      <c r="AQ580" s="74"/>
      <c r="AR580" s="74"/>
      <c r="AS580" s="74"/>
      <c r="AT580" s="74"/>
      <c r="AU580" s="74"/>
      <c r="AV580" s="74"/>
      <c r="AW580" s="74"/>
      <c r="AX580" s="74"/>
      <c r="AY580" s="74"/>
      <c r="AZ580" s="74"/>
      <c r="BA580" s="74"/>
      <c r="BB580" s="74"/>
      <c r="BC580" s="74"/>
      <c r="BD580" s="74"/>
      <c r="BE580" s="74"/>
      <c r="BF580" s="74"/>
      <c r="BG580" s="74"/>
    </row>
    <row r="581" ht="12.0" customHeight="1">
      <c r="A581" s="62"/>
      <c r="B581" s="62"/>
      <c r="C581" s="62"/>
      <c r="D581" s="102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5"/>
      <c r="Q581" s="65"/>
      <c r="R581" s="64"/>
      <c r="S581" s="66"/>
      <c r="T581" s="66"/>
      <c r="U581" s="66"/>
      <c r="V581" s="66"/>
      <c r="W581" s="65"/>
      <c r="X581" s="65"/>
      <c r="Y581" s="67"/>
      <c r="Z581" s="68"/>
      <c r="AA581" s="66"/>
      <c r="AB581" s="64"/>
      <c r="AC581" s="69"/>
      <c r="AD581" s="70"/>
      <c r="AE581" s="71"/>
      <c r="AF581" s="74"/>
      <c r="AG581" s="74"/>
      <c r="AH581" s="74"/>
      <c r="AI581" s="74"/>
      <c r="AJ581" s="74"/>
      <c r="AK581" s="74"/>
      <c r="AL581" s="74"/>
      <c r="AM581" s="74"/>
      <c r="AN581" s="74"/>
      <c r="AO581" s="74"/>
      <c r="AP581" s="74"/>
      <c r="AQ581" s="74"/>
      <c r="AR581" s="74"/>
      <c r="AS581" s="74"/>
      <c r="AT581" s="74"/>
      <c r="AU581" s="74"/>
      <c r="AV581" s="74"/>
      <c r="AW581" s="74"/>
      <c r="AX581" s="74"/>
      <c r="AY581" s="74"/>
      <c r="AZ581" s="74"/>
      <c r="BA581" s="74"/>
      <c r="BB581" s="74"/>
      <c r="BC581" s="74"/>
      <c r="BD581" s="74"/>
      <c r="BE581" s="74"/>
      <c r="BF581" s="74"/>
      <c r="BG581" s="74"/>
    </row>
    <row r="582" ht="12.0" customHeight="1">
      <c r="A582" s="62"/>
      <c r="B582" s="62"/>
      <c r="C582" s="62"/>
      <c r="D582" s="102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5"/>
      <c r="Q582" s="65"/>
      <c r="R582" s="64"/>
      <c r="S582" s="66"/>
      <c r="T582" s="66"/>
      <c r="U582" s="66"/>
      <c r="V582" s="66"/>
      <c r="W582" s="65"/>
      <c r="X582" s="65"/>
      <c r="Y582" s="67"/>
      <c r="Z582" s="68"/>
      <c r="AA582" s="66"/>
      <c r="AB582" s="64"/>
      <c r="AC582" s="69"/>
      <c r="AD582" s="70"/>
      <c r="AE582" s="71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  <c r="AS582" s="74"/>
      <c r="AT582" s="74"/>
      <c r="AU582" s="74"/>
      <c r="AV582" s="74"/>
      <c r="AW582" s="74"/>
      <c r="AX582" s="74"/>
      <c r="AY582" s="74"/>
      <c r="AZ582" s="74"/>
      <c r="BA582" s="74"/>
      <c r="BB582" s="74"/>
      <c r="BC582" s="74"/>
      <c r="BD582" s="74"/>
      <c r="BE582" s="74"/>
      <c r="BF582" s="74"/>
      <c r="BG582" s="74"/>
    </row>
    <row r="583" ht="12.0" customHeight="1">
      <c r="A583" s="62"/>
      <c r="B583" s="62"/>
      <c r="C583" s="62"/>
      <c r="D583" s="102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5"/>
      <c r="Q583" s="65"/>
      <c r="R583" s="64"/>
      <c r="S583" s="66"/>
      <c r="T583" s="66"/>
      <c r="U583" s="66"/>
      <c r="V583" s="66"/>
      <c r="W583" s="65"/>
      <c r="X583" s="65"/>
      <c r="Y583" s="67"/>
      <c r="Z583" s="68"/>
      <c r="AA583" s="66"/>
      <c r="AB583" s="64"/>
      <c r="AC583" s="69"/>
      <c r="AD583" s="70"/>
      <c r="AE583" s="71"/>
      <c r="AF583" s="74"/>
      <c r="AG583" s="74"/>
      <c r="AH583" s="74"/>
      <c r="AI583" s="74"/>
      <c r="AJ583" s="74"/>
      <c r="AK583" s="74"/>
      <c r="AL583" s="74"/>
      <c r="AM583" s="74"/>
      <c r="AN583" s="74"/>
      <c r="AO583" s="74"/>
      <c r="AP583" s="74"/>
      <c r="AQ583" s="74"/>
      <c r="AR583" s="74"/>
      <c r="AS583" s="74"/>
      <c r="AT583" s="74"/>
      <c r="AU583" s="74"/>
      <c r="AV583" s="74"/>
      <c r="AW583" s="74"/>
      <c r="AX583" s="74"/>
      <c r="AY583" s="74"/>
      <c r="AZ583" s="74"/>
      <c r="BA583" s="74"/>
      <c r="BB583" s="74"/>
      <c r="BC583" s="74"/>
      <c r="BD583" s="74"/>
      <c r="BE583" s="74"/>
      <c r="BF583" s="74"/>
      <c r="BG583" s="74"/>
    </row>
    <row r="584" ht="12.0" customHeight="1">
      <c r="A584" s="62"/>
      <c r="B584" s="62"/>
      <c r="C584" s="62"/>
      <c r="D584" s="102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5"/>
      <c r="Q584" s="65"/>
      <c r="R584" s="64"/>
      <c r="S584" s="66"/>
      <c r="T584" s="66"/>
      <c r="U584" s="66"/>
      <c r="V584" s="66"/>
      <c r="W584" s="65"/>
      <c r="X584" s="65"/>
      <c r="Y584" s="67"/>
      <c r="Z584" s="68"/>
      <c r="AA584" s="66"/>
      <c r="AB584" s="64"/>
      <c r="AC584" s="69"/>
      <c r="AD584" s="70"/>
      <c r="AE584" s="71"/>
      <c r="AF584" s="74"/>
      <c r="AG584" s="74"/>
      <c r="AH584" s="74"/>
      <c r="AI584" s="74"/>
      <c r="AJ584" s="74"/>
      <c r="AK584" s="74"/>
      <c r="AL584" s="74"/>
      <c r="AM584" s="74"/>
      <c r="AN584" s="74"/>
      <c r="AO584" s="74"/>
      <c r="AP584" s="74"/>
      <c r="AQ584" s="74"/>
      <c r="AR584" s="74"/>
      <c r="AS584" s="74"/>
      <c r="AT584" s="74"/>
      <c r="AU584" s="74"/>
      <c r="AV584" s="74"/>
      <c r="AW584" s="74"/>
      <c r="AX584" s="74"/>
      <c r="AY584" s="74"/>
      <c r="AZ584" s="74"/>
      <c r="BA584" s="74"/>
      <c r="BB584" s="74"/>
      <c r="BC584" s="74"/>
      <c r="BD584" s="74"/>
      <c r="BE584" s="74"/>
      <c r="BF584" s="74"/>
      <c r="BG584" s="74"/>
    </row>
    <row r="585" ht="12.0" customHeight="1">
      <c r="A585" s="62"/>
      <c r="B585" s="62"/>
      <c r="C585" s="62"/>
      <c r="D585" s="102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5"/>
      <c r="Q585" s="65"/>
      <c r="R585" s="64"/>
      <c r="S585" s="66"/>
      <c r="T585" s="66"/>
      <c r="U585" s="66"/>
      <c r="V585" s="66"/>
      <c r="W585" s="65"/>
      <c r="X585" s="65"/>
      <c r="Y585" s="67"/>
      <c r="Z585" s="68"/>
      <c r="AA585" s="66"/>
      <c r="AB585" s="64"/>
      <c r="AC585" s="69"/>
      <c r="AD585" s="70"/>
      <c r="AE585" s="71"/>
      <c r="AF585" s="74"/>
      <c r="AG585" s="74"/>
      <c r="AH585" s="74"/>
      <c r="AI585" s="74"/>
      <c r="AJ585" s="74"/>
      <c r="AK585" s="74"/>
      <c r="AL585" s="74"/>
      <c r="AM585" s="74"/>
      <c r="AN585" s="74"/>
      <c r="AO585" s="74"/>
      <c r="AP585" s="74"/>
      <c r="AQ585" s="74"/>
      <c r="AR585" s="74"/>
      <c r="AS585" s="74"/>
      <c r="AT585" s="74"/>
      <c r="AU585" s="74"/>
      <c r="AV585" s="74"/>
      <c r="AW585" s="74"/>
      <c r="AX585" s="74"/>
      <c r="AY585" s="74"/>
      <c r="AZ585" s="74"/>
      <c r="BA585" s="74"/>
      <c r="BB585" s="74"/>
      <c r="BC585" s="74"/>
      <c r="BD585" s="74"/>
      <c r="BE585" s="74"/>
      <c r="BF585" s="74"/>
      <c r="BG585" s="74"/>
    </row>
    <row r="586" ht="12.0" customHeight="1">
      <c r="A586" s="62"/>
      <c r="B586" s="62"/>
      <c r="C586" s="62"/>
      <c r="D586" s="102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5"/>
      <c r="Q586" s="65"/>
      <c r="R586" s="64"/>
      <c r="S586" s="66"/>
      <c r="T586" s="66"/>
      <c r="U586" s="66"/>
      <c r="V586" s="66"/>
      <c r="W586" s="65"/>
      <c r="X586" s="65"/>
      <c r="Y586" s="67"/>
      <c r="Z586" s="68"/>
      <c r="AA586" s="66"/>
      <c r="AB586" s="64"/>
      <c r="AC586" s="69"/>
      <c r="AD586" s="70"/>
      <c r="AE586" s="71"/>
      <c r="AF586" s="74"/>
      <c r="AG586" s="74"/>
      <c r="AH586" s="74"/>
      <c r="AI586" s="74"/>
      <c r="AJ586" s="74"/>
      <c r="AK586" s="74"/>
      <c r="AL586" s="74"/>
      <c r="AM586" s="74"/>
      <c r="AN586" s="74"/>
      <c r="AO586" s="74"/>
      <c r="AP586" s="74"/>
      <c r="AQ586" s="74"/>
      <c r="AR586" s="74"/>
      <c r="AS586" s="74"/>
      <c r="AT586" s="74"/>
      <c r="AU586" s="74"/>
      <c r="AV586" s="74"/>
      <c r="AW586" s="74"/>
      <c r="AX586" s="74"/>
      <c r="AY586" s="74"/>
      <c r="AZ586" s="74"/>
      <c r="BA586" s="74"/>
      <c r="BB586" s="74"/>
      <c r="BC586" s="74"/>
      <c r="BD586" s="74"/>
      <c r="BE586" s="74"/>
      <c r="BF586" s="74"/>
      <c r="BG586" s="74"/>
    </row>
    <row r="587" ht="12.0" customHeight="1">
      <c r="A587" s="62"/>
      <c r="B587" s="62"/>
      <c r="C587" s="62"/>
      <c r="D587" s="102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5"/>
      <c r="Q587" s="65"/>
      <c r="R587" s="64"/>
      <c r="S587" s="66"/>
      <c r="T587" s="66"/>
      <c r="U587" s="66"/>
      <c r="V587" s="66"/>
      <c r="W587" s="65"/>
      <c r="X587" s="65"/>
      <c r="Y587" s="67"/>
      <c r="Z587" s="68"/>
      <c r="AA587" s="66"/>
      <c r="AB587" s="64"/>
      <c r="AC587" s="69"/>
      <c r="AD587" s="70"/>
      <c r="AE587" s="71"/>
      <c r="AF587" s="74"/>
      <c r="AG587" s="74"/>
      <c r="AH587" s="74"/>
      <c r="AI587" s="74"/>
      <c r="AJ587" s="74"/>
      <c r="AK587" s="74"/>
      <c r="AL587" s="74"/>
      <c r="AM587" s="74"/>
      <c r="AN587" s="74"/>
      <c r="AO587" s="74"/>
      <c r="AP587" s="74"/>
      <c r="AQ587" s="74"/>
      <c r="AR587" s="74"/>
      <c r="AS587" s="74"/>
      <c r="AT587" s="74"/>
      <c r="AU587" s="74"/>
      <c r="AV587" s="74"/>
      <c r="AW587" s="74"/>
      <c r="AX587" s="74"/>
      <c r="AY587" s="74"/>
      <c r="AZ587" s="74"/>
      <c r="BA587" s="74"/>
      <c r="BB587" s="74"/>
      <c r="BC587" s="74"/>
      <c r="BD587" s="74"/>
      <c r="BE587" s="74"/>
      <c r="BF587" s="74"/>
      <c r="BG587" s="74"/>
    </row>
    <row r="588" ht="12.0" customHeight="1">
      <c r="A588" s="62"/>
      <c r="B588" s="62"/>
      <c r="C588" s="62"/>
      <c r="D588" s="102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5"/>
      <c r="Q588" s="65"/>
      <c r="R588" s="64"/>
      <c r="S588" s="66"/>
      <c r="T588" s="66"/>
      <c r="U588" s="66"/>
      <c r="V588" s="66"/>
      <c r="W588" s="65"/>
      <c r="X588" s="65"/>
      <c r="Y588" s="67"/>
      <c r="Z588" s="68"/>
      <c r="AA588" s="66"/>
      <c r="AB588" s="64"/>
      <c r="AC588" s="69"/>
      <c r="AD588" s="70"/>
      <c r="AE588" s="71"/>
      <c r="AF588" s="74"/>
      <c r="AG588" s="74"/>
      <c r="AH588" s="74"/>
      <c r="AI588" s="74"/>
      <c r="AJ588" s="74"/>
      <c r="AK588" s="74"/>
      <c r="AL588" s="74"/>
      <c r="AM588" s="74"/>
      <c r="AN588" s="74"/>
      <c r="AO588" s="74"/>
      <c r="AP588" s="74"/>
      <c r="AQ588" s="74"/>
      <c r="AR588" s="74"/>
      <c r="AS588" s="74"/>
      <c r="AT588" s="74"/>
      <c r="AU588" s="74"/>
      <c r="AV588" s="74"/>
      <c r="AW588" s="74"/>
      <c r="AX588" s="74"/>
      <c r="AY588" s="74"/>
      <c r="AZ588" s="74"/>
      <c r="BA588" s="74"/>
      <c r="BB588" s="74"/>
      <c r="BC588" s="74"/>
      <c r="BD588" s="74"/>
      <c r="BE588" s="74"/>
      <c r="BF588" s="74"/>
      <c r="BG588" s="74"/>
    </row>
    <row r="589" ht="12.0" customHeight="1">
      <c r="A589" s="62"/>
      <c r="B589" s="62"/>
      <c r="C589" s="62"/>
      <c r="D589" s="102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5"/>
      <c r="Q589" s="65"/>
      <c r="R589" s="64"/>
      <c r="S589" s="66"/>
      <c r="T589" s="66"/>
      <c r="U589" s="66"/>
      <c r="V589" s="66"/>
      <c r="W589" s="65"/>
      <c r="X589" s="65"/>
      <c r="Y589" s="67"/>
      <c r="Z589" s="68"/>
      <c r="AA589" s="66"/>
      <c r="AB589" s="64"/>
      <c r="AC589" s="69"/>
      <c r="AD589" s="70"/>
      <c r="AE589" s="71"/>
      <c r="AF589" s="74"/>
      <c r="AG589" s="74"/>
      <c r="AH589" s="74"/>
      <c r="AI589" s="74"/>
      <c r="AJ589" s="74"/>
      <c r="AK589" s="74"/>
      <c r="AL589" s="74"/>
      <c r="AM589" s="74"/>
      <c r="AN589" s="74"/>
      <c r="AO589" s="74"/>
      <c r="AP589" s="74"/>
      <c r="AQ589" s="74"/>
      <c r="AR589" s="74"/>
      <c r="AS589" s="74"/>
      <c r="AT589" s="74"/>
      <c r="AU589" s="74"/>
      <c r="AV589" s="74"/>
      <c r="AW589" s="74"/>
      <c r="AX589" s="74"/>
      <c r="AY589" s="74"/>
      <c r="AZ589" s="74"/>
      <c r="BA589" s="74"/>
      <c r="BB589" s="74"/>
      <c r="BC589" s="74"/>
      <c r="BD589" s="74"/>
      <c r="BE589" s="74"/>
      <c r="BF589" s="74"/>
      <c r="BG589" s="74"/>
    </row>
    <row r="590" ht="12.0" customHeight="1">
      <c r="A590" s="62"/>
      <c r="B590" s="62"/>
      <c r="C590" s="62"/>
      <c r="D590" s="102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5"/>
      <c r="Q590" s="65"/>
      <c r="R590" s="64"/>
      <c r="S590" s="66"/>
      <c r="T590" s="66"/>
      <c r="U590" s="66"/>
      <c r="V590" s="66"/>
      <c r="W590" s="65"/>
      <c r="X590" s="65"/>
      <c r="Y590" s="67"/>
      <c r="Z590" s="68"/>
      <c r="AA590" s="66"/>
      <c r="AB590" s="64"/>
      <c r="AC590" s="69"/>
      <c r="AD590" s="70"/>
      <c r="AE590" s="71"/>
      <c r="AF590" s="74"/>
      <c r="AG590" s="74"/>
      <c r="AH590" s="74"/>
      <c r="AI590" s="74"/>
      <c r="AJ590" s="74"/>
      <c r="AK590" s="74"/>
      <c r="AL590" s="74"/>
      <c r="AM590" s="74"/>
      <c r="AN590" s="74"/>
      <c r="AO590" s="74"/>
      <c r="AP590" s="74"/>
      <c r="AQ590" s="74"/>
      <c r="AR590" s="74"/>
      <c r="AS590" s="74"/>
      <c r="AT590" s="74"/>
      <c r="AU590" s="74"/>
      <c r="AV590" s="74"/>
      <c r="AW590" s="74"/>
      <c r="AX590" s="74"/>
      <c r="AY590" s="74"/>
      <c r="AZ590" s="74"/>
      <c r="BA590" s="74"/>
      <c r="BB590" s="74"/>
      <c r="BC590" s="74"/>
      <c r="BD590" s="74"/>
      <c r="BE590" s="74"/>
      <c r="BF590" s="74"/>
      <c r="BG590" s="74"/>
    </row>
    <row r="591" ht="12.0" customHeight="1">
      <c r="A591" s="62"/>
      <c r="B591" s="62"/>
      <c r="C591" s="62"/>
      <c r="D591" s="102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5"/>
      <c r="Q591" s="65"/>
      <c r="R591" s="64"/>
      <c r="S591" s="66"/>
      <c r="T591" s="66"/>
      <c r="U591" s="66"/>
      <c r="V591" s="66"/>
      <c r="W591" s="65"/>
      <c r="X591" s="65"/>
      <c r="Y591" s="67"/>
      <c r="Z591" s="68"/>
      <c r="AA591" s="66"/>
      <c r="AB591" s="64"/>
      <c r="AC591" s="69"/>
      <c r="AD591" s="70"/>
      <c r="AE591" s="71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  <c r="AS591" s="74"/>
      <c r="AT591" s="74"/>
      <c r="AU591" s="74"/>
      <c r="AV591" s="74"/>
      <c r="AW591" s="74"/>
      <c r="AX591" s="74"/>
      <c r="AY591" s="74"/>
      <c r="AZ591" s="74"/>
      <c r="BA591" s="74"/>
      <c r="BB591" s="74"/>
      <c r="BC591" s="74"/>
      <c r="BD591" s="74"/>
      <c r="BE591" s="74"/>
      <c r="BF591" s="74"/>
      <c r="BG591" s="74"/>
    </row>
    <row r="592" ht="12.0" customHeight="1">
      <c r="A592" s="62"/>
      <c r="B592" s="62"/>
      <c r="C592" s="62"/>
      <c r="D592" s="102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5"/>
      <c r="Q592" s="65"/>
      <c r="R592" s="64"/>
      <c r="S592" s="66"/>
      <c r="T592" s="66"/>
      <c r="U592" s="66"/>
      <c r="V592" s="66"/>
      <c r="W592" s="65"/>
      <c r="X592" s="65"/>
      <c r="Y592" s="67"/>
      <c r="Z592" s="68"/>
      <c r="AA592" s="66"/>
      <c r="AB592" s="64"/>
      <c r="AC592" s="69"/>
      <c r="AD592" s="70"/>
      <c r="AE592" s="71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/>
      <c r="AS592" s="74"/>
      <c r="AT592" s="74"/>
      <c r="AU592" s="74"/>
      <c r="AV592" s="74"/>
      <c r="AW592" s="74"/>
      <c r="AX592" s="74"/>
      <c r="AY592" s="74"/>
      <c r="AZ592" s="74"/>
      <c r="BA592" s="74"/>
      <c r="BB592" s="74"/>
      <c r="BC592" s="74"/>
      <c r="BD592" s="74"/>
      <c r="BE592" s="74"/>
      <c r="BF592" s="74"/>
      <c r="BG592" s="74"/>
    </row>
    <row r="593" ht="12.0" customHeight="1">
      <c r="A593" s="62"/>
      <c r="B593" s="62"/>
      <c r="C593" s="62"/>
      <c r="D593" s="102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5"/>
      <c r="Q593" s="65"/>
      <c r="R593" s="64"/>
      <c r="S593" s="66"/>
      <c r="T593" s="66"/>
      <c r="U593" s="66"/>
      <c r="V593" s="66"/>
      <c r="W593" s="65"/>
      <c r="X593" s="65"/>
      <c r="Y593" s="67"/>
      <c r="Z593" s="68"/>
      <c r="AA593" s="66"/>
      <c r="AB593" s="64"/>
      <c r="AC593" s="69"/>
      <c r="AD593" s="70"/>
      <c r="AE593" s="71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  <c r="AS593" s="74"/>
      <c r="AT593" s="74"/>
      <c r="AU593" s="74"/>
      <c r="AV593" s="74"/>
      <c r="AW593" s="74"/>
      <c r="AX593" s="74"/>
      <c r="AY593" s="74"/>
      <c r="AZ593" s="74"/>
      <c r="BA593" s="74"/>
      <c r="BB593" s="74"/>
      <c r="BC593" s="74"/>
      <c r="BD593" s="74"/>
      <c r="BE593" s="74"/>
      <c r="BF593" s="74"/>
      <c r="BG593" s="74"/>
    </row>
    <row r="594" ht="12.0" customHeight="1">
      <c r="A594" s="62"/>
      <c r="B594" s="62"/>
      <c r="C594" s="62"/>
      <c r="D594" s="102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5"/>
      <c r="Q594" s="65"/>
      <c r="R594" s="64"/>
      <c r="S594" s="66"/>
      <c r="T594" s="66"/>
      <c r="U594" s="66"/>
      <c r="V594" s="66"/>
      <c r="W594" s="65"/>
      <c r="X594" s="65"/>
      <c r="Y594" s="67"/>
      <c r="Z594" s="68"/>
      <c r="AA594" s="66"/>
      <c r="AB594" s="64"/>
      <c r="AC594" s="69"/>
      <c r="AD594" s="70"/>
      <c r="AE594" s="71"/>
      <c r="AF594" s="74"/>
      <c r="AG594" s="74"/>
      <c r="AH594" s="74"/>
      <c r="AI594" s="74"/>
      <c r="AJ594" s="74"/>
      <c r="AK594" s="74"/>
      <c r="AL594" s="74"/>
      <c r="AM594" s="74"/>
      <c r="AN594" s="74"/>
      <c r="AO594" s="74"/>
      <c r="AP594" s="74"/>
      <c r="AQ594" s="74"/>
      <c r="AR594" s="74"/>
      <c r="AS594" s="74"/>
      <c r="AT594" s="74"/>
      <c r="AU594" s="74"/>
      <c r="AV594" s="74"/>
      <c r="AW594" s="74"/>
      <c r="AX594" s="74"/>
      <c r="AY594" s="74"/>
      <c r="AZ594" s="74"/>
      <c r="BA594" s="74"/>
      <c r="BB594" s="74"/>
      <c r="BC594" s="74"/>
      <c r="BD594" s="74"/>
      <c r="BE594" s="74"/>
      <c r="BF594" s="74"/>
      <c r="BG594" s="74"/>
    </row>
    <row r="595" ht="12.0" customHeight="1">
      <c r="A595" s="62"/>
      <c r="B595" s="62"/>
      <c r="C595" s="62"/>
      <c r="D595" s="102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5"/>
      <c r="Q595" s="65"/>
      <c r="R595" s="64"/>
      <c r="S595" s="66"/>
      <c r="T595" s="66"/>
      <c r="U595" s="66"/>
      <c r="V595" s="66"/>
      <c r="W595" s="65"/>
      <c r="X595" s="65"/>
      <c r="Y595" s="67"/>
      <c r="Z595" s="68"/>
      <c r="AA595" s="66"/>
      <c r="AB595" s="64"/>
      <c r="AC595" s="69"/>
      <c r="AD595" s="70"/>
      <c r="AE595" s="71"/>
      <c r="AF595" s="74"/>
      <c r="AG595" s="74"/>
      <c r="AH595" s="74"/>
      <c r="AI595" s="74"/>
      <c r="AJ595" s="74"/>
      <c r="AK595" s="74"/>
      <c r="AL595" s="74"/>
      <c r="AM595" s="74"/>
      <c r="AN595" s="74"/>
      <c r="AO595" s="74"/>
      <c r="AP595" s="74"/>
      <c r="AQ595" s="74"/>
      <c r="AR595" s="74"/>
      <c r="AS595" s="74"/>
      <c r="AT595" s="74"/>
      <c r="AU595" s="74"/>
      <c r="AV595" s="74"/>
      <c r="AW595" s="74"/>
      <c r="AX595" s="74"/>
      <c r="AY595" s="74"/>
      <c r="AZ595" s="74"/>
      <c r="BA595" s="74"/>
      <c r="BB595" s="74"/>
      <c r="BC595" s="74"/>
      <c r="BD595" s="74"/>
      <c r="BE595" s="74"/>
      <c r="BF595" s="74"/>
      <c r="BG595" s="74"/>
    </row>
    <row r="596" ht="12.0" customHeight="1">
      <c r="A596" s="62"/>
      <c r="B596" s="62"/>
      <c r="C596" s="62"/>
      <c r="D596" s="102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5"/>
      <c r="Q596" s="65"/>
      <c r="R596" s="64"/>
      <c r="S596" s="66"/>
      <c r="T596" s="66"/>
      <c r="U596" s="66"/>
      <c r="V596" s="66"/>
      <c r="W596" s="65"/>
      <c r="X596" s="65"/>
      <c r="Y596" s="67"/>
      <c r="Z596" s="68"/>
      <c r="AA596" s="66"/>
      <c r="AB596" s="64"/>
      <c r="AC596" s="69"/>
      <c r="AD596" s="70"/>
      <c r="AE596" s="71"/>
      <c r="AF596" s="74"/>
      <c r="AG596" s="74"/>
      <c r="AH596" s="74"/>
      <c r="AI596" s="74"/>
      <c r="AJ596" s="74"/>
      <c r="AK596" s="74"/>
      <c r="AL596" s="74"/>
      <c r="AM596" s="74"/>
      <c r="AN596" s="74"/>
      <c r="AO596" s="74"/>
      <c r="AP596" s="74"/>
      <c r="AQ596" s="74"/>
      <c r="AR596" s="74"/>
      <c r="AS596" s="74"/>
      <c r="AT596" s="74"/>
      <c r="AU596" s="74"/>
      <c r="AV596" s="74"/>
      <c r="AW596" s="74"/>
      <c r="AX596" s="74"/>
      <c r="AY596" s="74"/>
      <c r="AZ596" s="74"/>
      <c r="BA596" s="74"/>
      <c r="BB596" s="74"/>
      <c r="BC596" s="74"/>
      <c r="BD596" s="74"/>
      <c r="BE596" s="74"/>
      <c r="BF596" s="74"/>
      <c r="BG596" s="74"/>
    </row>
    <row r="597" ht="12.0" customHeight="1">
      <c r="A597" s="62"/>
      <c r="B597" s="62"/>
      <c r="C597" s="62"/>
      <c r="D597" s="102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5"/>
      <c r="Q597" s="65"/>
      <c r="R597" s="64"/>
      <c r="S597" s="66"/>
      <c r="T597" s="66"/>
      <c r="U597" s="66"/>
      <c r="V597" s="66"/>
      <c r="W597" s="65"/>
      <c r="X597" s="65"/>
      <c r="Y597" s="67"/>
      <c r="Z597" s="68"/>
      <c r="AA597" s="66"/>
      <c r="AB597" s="64"/>
      <c r="AC597" s="69"/>
      <c r="AD597" s="70"/>
      <c r="AE597" s="71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  <c r="AS597" s="74"/>
      <c r="AT597" s="74"/>
      <c r="AU597" s="74"/>
      <c r="AV597" s="74"/>
      <c r="AW597" s="74"/>
      <c r="AX597" s="74"/>
      <c r="AY597" s="74"/>
      <c r="AZ597" s="74"/>
      <c r="BA597" s="74"/>
      <c r="BB597" s="74"/>
      <c r="BC597" s="74"/>
      <c r="BD597" s="74"/>
      <c r="BE597" s="74"/>
      <c r="BF597" s="74"/>
      <c r="BG597" s="74"/>
    </row>
    <row r="598" ht="12.0" customHeight="1">
      <c r="A598" s="62"/>
      <c r="B598" s="62"/>
      <c r="C598" s="62"/>
      <c r="D598" s="102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5"/>
      <c r="Q598" s="65"/>
      <c r="R598" s="64"/>
      <c r="S598" s="66"/>
      <c r="T598" s="66"/>
      <c r="U598" s="66"/>
      <c r="V598" s="66"/>
      <c r="W598" s="65"/>
      <c r="X598" s="65"/>
      <c r="Y598" s="67"/>
      <c r="Z598" s="68"/>
      <c r="AA598" s="66"/>
      <c r="AB598" s="64"/>
      <c r="AC598" s="69"/>
      <c r="AD598" s="70"/>
      <c r="AE598" s="71"/>
      <c r="AF598" s="74"/>
      <c r="AG598" s="74"/>
      <c r="AH598" s="74"/>
      <c r="AI598" s="74"/>
      <c r="AJ598" s="74"/>
      <c r="AK598" s="74"/>
      <c r="AL598" s="74"/>
      <c r="AM598" s="74"/>
      <c r="AN598" s="74"/>
      <c r="AO598" s="74"/>
      <c r="AP598" s="74"/>
      <c r="AQ598" s="74"/>
      <c r="AR598" s="74"/>
      <c r="AS598" s="74"/>
      <c r="AT598" s="74"/>
      <c r="AU598" s="74"/>
      <c r="AV598" s="74"/>
      <c r="AW598" s="74"/>
      <c r="AX598" s="74"/>
      <c r="AY598" s="74"/>
      <c r="AZ598" s="74"/>
      <c r="BA598" s="74"/>
      <c r="BB598" s="74"/>
      <c r="BC598" s="74"/>
      <c r="BD598" s="74"/>
      <c r="BE598" s="74"/>
      <c r="BF598" s="74"/>
      <c r="BG598" s="74"/>
    </row>
    <row r="599" ht="12.0" customHeight="1">
      <c r="A599" s="62"/>
      <c r="B599" s="62"/>
      <c r="C599" s="62"/>
      <c r="D599" s="102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5"/>
      <c r="Q599" s="65"/>
      <c r="R599" s="64"/>
      <c r="S599" s="66"/>
      <c r="T599" s="66"/>
      <c r="U599" s="66"/>
      <c r="V599" s="66"/>
      <c r="W599" s="65"/>
      <c r="X599" s="65"/>
      <c r="Y599" s="67"/>
      <c r="Z599" s="68"/>
      <c r="AA599" s="66"/>
      <c r="AB599" s="64"/>
      <c r="AC599" s="69"/>
      <c r="AD599" s="70"/>
      <c r="AE599" s="71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  <c r="AS599" s="74"/>
      <c r="AT599" s="74"/>
      <c r="AU599" s="74"/>
      <c r="AV599" s="74"/>
      <c r="AW599" s="74"/>
      <c r="AX599" s="74"/>
      <c r="AY599" s="74"/>
      <c r="AZ599" s="74"/>
      <c r="BA599" s="74"/>
      <c r="BB599" s="74"/>
      <c r="BC599" s="74"/>
      <c r="BD599" s="74"/>
      <c r="BE599" s="74"/>
      <c r="BF599" s="74"/>
      <c r="BG599" s="74"/>
    </row>
    <row r="600" ht="12.0" customHeight="1">
      <c r="A600" s="62"/>
      <c r="B600" s="62"/>
      <c r="C600" s="62"/>
      <c r="D600" s="102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5"/>
      <c r="Q600" s="65"/>
      <c r="R600" s="64"/>
      <c r="S600" s="66"/>
      <c r="T600" s="66"/>
      <c r="U600" s="66"/>
      <c r="V600" s="66"/>
      <c r="W600" s="65"/>
      <c r="X600" s="65"/>
      <c r="Y600" s="67"/>
      <c r="Z600" s="68"/>
      <c r="AA600" s="66"/>
      <c r="AB600" s="64"/>
      <c r="AC600" s="69"/>
      <c r="AD600" s="70"/>
      <c r="AE600" s="71"/>
      <c r="AF600" s="74"/>
      <c r="AG600" s="74"/>
      <c r="AH600" s="74"/>
      <c r="AI600" s="74"/>
      <c r="AJ600" s="74"/>
      <c r="AK600" s="74"/>
      <c r="AL600" s="74"/>
      <c r="AM600" s="74"/>
      <c r="AN600" s="74"/>
      <c r="AO600" s="74"/>
      <c r="AP600" s="74"/>
      <c r="AQ600" s="74"/>
      <c r="AR600" s="74"/>
      <c r="AS600" s="74"/>
      <c r="AT600" s="74"/>
      <c r="AU600" s="74"/>
      <c r="AV600" s="74"/>
      <c r="AW600" s="74"/>
      <c r="AX600" s="74"/>
      <c r="AY600" s="74"/>
      <c r="AZ600" s="74"/>
      <c r="BA600" s="74"/>
      <c r="BB600" s="74"/>
      <c r="BC600" s="74"/>
      <c r="BD600" s="74"/>
      <c r="BE600" s="74"/>
      <c r="BF600" s="74"/>
      <c r="BG600" s="74"/>
    </row>
    <row r="601" ht="12.0" customHeight="1">
      <c r="A601" s="62"/>
      <c r="B601" s="62"/>
      <c r="C601" s="62"/>
      <c r="D601" s="102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5"/>
      <c r="Q601" s="65"/>
      <c r="R601" s="64"/>
      <c r="S601" s="66"/>
      <c r="T601" s="66"/>
      <c r="U601" s="66"/>
      <c r="V601" s="66"/>
      <c r="W601" s="65"/>
      <c r="X601" s="65"/>
      <c r="Y601" s="67"/>
      <c r="Z601" s="68"/>
      <c r="AA601" s="66"/>
      <c r="AB601" s="64"/>
      <c r="AC601" s="69"/>
      <c r="AD601" s="70"/>
      <c r="AE601" s="71"/>
      <c r="AF601" s="74"/>
      <c r="AG601" s="74"/>
      <c r="AH601" s="74"/>
      <c r="AI601" s="74"/>
      <c r="AJ601" s="74"/>
      <c r="AK601" s="74"/>
      <c r="AL601" s="74"/>
      <c r="AM601" s="74"/>
      <c r="AN601" s="74"/>
      <c r="AO601" s="74"/>
      <c r="AP601" s="74"/>
      <c r="AQ601" s="74"/>
      <c r="AR601" s="74"/>
      <c r="AS601" s="74"/>
      <c r="AT601" s="74"/>
      <c r="AU601" s="74"/>
      <c r="AV601" s="74"/>
      <c r="AW601" s="74"/>
      <c r="AX601" s="74"/>
      <c r="AY601" s="74"/>
      <c r="AZ601" s="74"/>
      <c r="BA601" s="74"/>
      <c r="BB601" s="74"/>
      <c r="BC601" s="74"/>
      <c r="BD601" s="74"/>
      <c r="BE601" s="74"/>
      <c r="BF601" s="74"/>
      <c r="BG601" s="74"/>
    </row>
    <row r="602" ht="12.0" customHeight="1">
      <c r="A602" s="62"/>
      <c r="B602" s="62"/>
      <c r="C602" s="62"/>
      <c r="D602" s="102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5"/>
      <c r="Q602" s="65"/>
      <c r="R602" s="64"/>
      <c r="S602" s="66"/>
      <c r="T602" s="66"/>
      <c r="U602" s="66"/>
      <c r="V602" s="66"/>
      <c r="W602" s="65"/>
      <c r="X602" s="65"/>
      <c r="Y602" s="67"/>
      <c r="Z602" s="68"/>
      <c r="AA602" s="66"/>
      <c r="AB602" s="64"/>
      <c r="AC602" s="69"/>
      <c r="AD602" s="70"/>
      <c r="AE602" s="71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  <c r="AS602" s="74"/>
      <c r="AT602" s="74"/>
      <c r="AU602" s="74"/>
      <c r="AV602" s="74"/>
      <c r="AW602" s="74"/>
      <c r="AX602" s="74"/>
      <c r="AY602" s="74"/>
      <c r="AZ602" s="74"/>
      <c r="BA602" s="74"/>
      <c r="BB602" s="74"/>
      <c r="BC602" s="74"/>
      <c r="BD602" s="74"/>
      <c r="BE602" s="74"/>
      <c r="BF602" s="74"/>
      <c r="BG602" s="74"/>
    </row>
    <row r="603" ht="12.0" customHeight="1">
      <c r="A603" s="62"/>
      <c r="B603" s="62"/>
      <c r="C603" s="62"/>
      <c r="D603" s="102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5"/>
      <c r="Q603" s="65"/>
      <c r="R603" s="64"/>
      <c r="S603" s="66"/>
      <c r="T603" s="66"/>
      <c r="U603" s="66"/>
      <c r="V603" s="66"/>
      <c r="W603" s="65"/>
      <c r="X603" s="65"/>
      <c r="Y603" s="67"/>
      <c r="Z603" s="68"/>
      <c r="AA603" s="66"/>
      <c r="AB603" s="64"/>
      <c r="AC603" s="69"/>
      <c r="AD603" s="70"/>
      <c r="AE603" s="71"/>
      <c r="AF603" s="74"/>
      <c r="AG603" s="74"/>
      <c r="AH603" s="74"/>
      <c r="AI603" s="74"/>
      <c r="AJ603" s="74"/>
      <c r="AK603" s="74"/>
      <c r="AL603" s="74"/>
      <c r="AM603" s="74"/>
      <c r="AN603" s="74"/>
      <c r="AO603" s="74"/>
      <c r="AP603" s="74"/>
      <c r="AQ603" s="74"/>
      <c r="AR603" s="74"/>
      <c r="AS603" s="74"/>
      <c r="AT603" s="74"/>
      <c r="AU603" s="74"/>
      <c r="AV603" s="74"/>
      <c r="AW603" s="74"/>
      <c r="AX603" s="74"/>
      <c r="AY603" s="74"/>
      <c r="AZ603" s="74"/>
      <c r="BA603" s="74"/>
      <c r="BB603" s="74"/>
      <c r="BC603" s="74"/>
      <c r="BD603" s="74"/>
      <c r="BE603" s="74"/>
      <c r="BF603" s="74"/>
      <c r="BG603" s="74"/>
    </row>
    <row r="604" ht="12.0" customHeight="1">
      <c r="A604" s="62"/>
      <c r="B604" s="62"/>
      <c r="C604" s="62"/>
      <c r="D604" s="102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5"/>
      <c r="Q604" s="65"/>
      <c r="R604" s="64"/>
      <c r="S604" s="66"/>
      <c r="T604" s="66"/>
      <c r="U604" s="66"/>
      <c r="V604" s="66"/>
      <c r="W604" s="65"/>
      <c r="X604" s="65"/>
      <c r="Y604" s="67"/>
      <c r="Z604" s="68"/>
      <c r="AA604" s="66"/>
      <c r="AB604" s="64"/>
      <c r="AC604" s="69"/>
      <c r="AD604" s="70"/>
      <c r="AE604" s="71"/>
      <c r="AF604" s="74"/>
      <c r="AG604" s="74"/>
      <c r="AH604" s="74"/>
      <c r="AI604" s="74"/>
      <c r="AJ604" s="74"/>
      <c r="AK604" s="74"/>
      <c r="AL604" s="74"/>
      <c r="AM604" s="74"/>
      <c r="AN604" s="74"/>
      <c r="AO604" s="74"/>
      <c r="AP604" s="74"/>
      <c r="AQ604" s="74"/>
      <c r="AR604" s="74"/>
      <c r="AS604" s="74"/>
      <c r="AT604" s="74"/>
      <c r="AU604" s="74"/>
      <c r="AV604" s="74"/>
      <c r="AW604" s="74"/>
      <c r="AX604" s="74"/>
      <c r="AY604" s="74"/>
      <c r="AZ604" s="74"/>
      <c r="BA604" s="74"/>
      <c r="BB604" s="74"/>
      <c r="BC604" s="74"/>
      <c r="BD604" s="74"/>
      <c r="BE604" s="74"/>
      <c r="BF604" s="74"/>
      <c r="BG604" s="74"/>
    </row>
    <row r="605" ht="12.0" customHeight="1">
      <c r="A605" s="62"/>
      <c r="B605" s="62"/>
      <c r="C605" s="62"/>
      <c r="D605" s="102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5"/>
      <c r="Q605" s="65"/>
      <c r="R605" s="64"/>
      <c r="S605" s="66"/>
      <c r="T605" s="66"/>
      <c r="U605" s="66"/>
      <c r="V605" s="66"/>
      <c r="W605" s="65"/>
      <c r="X605" s="65"/>
      <c r="Y605" s="67"/>
      <c r="Z605" s="68"/>
      <c r="AA605" s="66"/>
      <c r="AB605" s="64"/>
      <c r="AC605" s="69"/>
      <c r="AD605" s="70"/>
      <c r="AE605" s="71"/>
      <c r="AF605" s="74"/>
      <c r="AG605" s="74"/>
      <c r="AH605" s="74"/>
      <c r="AI605" s="74"/>
      <c r="AJ605" s="74"/>
      <c r="AK605" s="74"/>
      <c r="AL605" s="74"/>
      <c r="AM605" s="74"/>
      <c r="AN605" s="74"/>
      <c r="AO605" s="74"/>
      <c r="AP605" s="74"/>
      <c r="AQ605" s="74"/>
      <c r="AR605" s="74"/>
      <c r="AS605" s="74"/>
      <c r="AT605" s="74"/>
      <c r="AU605" s="74"/>
      <c r="AV605" s="74"/>
      <c r="AW605" s="74"/>
      <c r="AX605" s="74"/>
      <c r="AY605" s="74"/>
      <c r="AZ605" s="74"/>
      <c r="BA605" s="74"/>
      <c r="BB605" s="74"/>
      <c r="BC605" s="74"/>
      <c r="BD605" s="74"/>
      <c r="BE605" s="74"/>
      <c r="BF605" s="74"/>
      <c r="BG605" s="74"/>
    </row>
    <row r="606" ht="12.0" customHeight="1">
      <c r="A606" s="62"/>
      <c r="B606" s="62"/>
      <c r="C606" s="62"/>
      <c r="D606" s="102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5"/>
      <c r="Q606" s="65"/>
      <c r="R606" s="64"/>
      <c r="S606" s="66"/>
      <c r="T606" s="66"/>
      <c r="U606" s="66"/>
      <c r="V606" s="66"/>
      <c r="W606" s="65"/>
      <c r="X606" s="65"/>
      <c r="Y606" s="67"/>
      <c r="Z606" s="68"/>
      <c r="AA606" s="66"/>
      <c r="AB606" s="64"/>
      <c r="AC606" s="69"/>
      <c r="AD606" s="70"/>
      <c r="AE606" s="71"/>
      <c r="AF606" s="74"/>
      <c r="AG606" s="74"/>
      <c r="AH606" s="74"/>
      <c r="AI606" s="74"/>
      <c r="AJ606" s="74"/>
      <c r="AK606" s="74"/>
      <c r="AL606" s="74"/>
      <c r="AM606" s="74"/>
      <c r="AN606" s="74"/>
      <c r="AO606" s="74"/>
      <c r="AP606" s="74"/>
      <c r="AQ606" s="74"/>
      <c r="AR606" s="74"/>
      <c r="AS606" s="74"/>
      <c r="AT606" s="74"/>
      <c r="AU606" s="74"/>
      <c r="AV606" s="74"/>
      <c r="AW606" s="74"/>
      <c r="AX606" s="74"/>
      <c r="AY606" s="74"/>
      <c r="AZ606" s="74"/>
      <c r="BA606" s="74"/>
      <c r="BB606" s="74"/>
      <c r="BC606" s="74"/>
      <c r="BD606" s="74"/>
      <c r="BE606" s="74"/>
      <c r="BF606" s="74"/>
      <c r="BG606" s="74"/>
    </row>
    <row r="607" ht="12.0" customHeight="1">
      <c r="A607" s="62"/>
      <c r="B607" s="62"/>
      <c r="C607" s="62"/>
      <c r="D607" s="102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5"/>
      <c r="Q607" s="65"/>
      <c r="R607" s="64"/>
      <c r="S607" s="66"/>
      <c r="T607" s="66"/>
      <c r="U607" s="66"/>
      <c r="V607" s="66"/>
      <c r="W607" s="65"/>
      <c r="X607" s="65"/>
      <c r="Y607" s="67"/>
      <c r="Z607" s="68"/>
      <c r="AA607" s="66"/>
      <c r="AB607" s="64"/>
      <c r="AC607" s="69"/>
      <c r="AD607" s="70"/>
      <c r="AE607" s="71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/>
      <c r="AS607" s="74"/>
      <c r="AT607" s="74"/>
      <c r="AU607" s="74"/>
      <c r="AV607" s="74"/>
      <c r="AW607" s="74"/>
      <c r="AX607" s="74"/>
      <c r="AY607" s="74"/>
      <c r="AZ607" s="74"/>
      <c r="BA607" s="74"/>
      <c r="BB607" s="74"/>
      <c r="BC607" s="74"/>
      <c r="BD607" s="74"/>
      <c r="BE607" s="74"/>
      <c r="BF607" s="74"/>
      <c r="BG607" s="74"/>
    </row>
    <row r="608" ht="12.0" customHeight="1">
      <c r="A608" s="62"/>
      <c r="B608" s="62"/>
      <c r="C608" s="62"/>
      <c r="D608" s="102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5"/>
      <c r="Q608" s="65"/>
      <c r="R608" s="64"/>
      <c r="S608" s="66"/>
      <c r="T608" s="66"/>
      <c r="U608" s="66"/>
      <c r="V608" s="66"/>
      <c r="W608" s="65"/>
      <c r="X608" s="65"/>
      <c r="Y608" s="67"/>
      <c r="Z608" s="68"/>
      <c r="AA608" s="66"/>
      <c r="AB608" s="64"/>
      <c r="AC608" s="69"/>
      <c r="AD608" s="70"/>
      <c r="AE608" s="71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  <c r="AS608" s="74"/>
      <c r="AT608" s="74"/>
      <c r="AU608" s="74"/>
      <c r="AV608" s="74"/>
      <c r="AW608" s="74"/>
      <c r="AX608" s="74"/>
      <c r="AY608" s="74"/>
      <c r="AZ608" s="74"/>
      <c r="BA608" s="74"/>
      <c r="BB608" s="74"/>
      <c r="BC608" s="74"/>
      <c r="BD608" s="74"/>
      <c r="BE608" s="74"/>
      <c r="BF608" s="74"/>
      <c r="BG608" s="74"/>
    </row>
    <row r="609" ht="12.0" customHeight="1">
      <c r="A609" s="62"/>
      <c r="B609" s="62"/>
      <c r="C609" s="62"/>
      <c r="D609" s="102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5"/>
      <c r="Q609" s="65"/>
      <c r="R609" s="64"/>
      <c r="S609" s="66"/>
      <c r="T609" s="66"/>
      <c r="U609" s="66"/>
      <c r="V609" s="66"/>
      <c r="W609" s="65"/>
      <c r="X609" s="65"/>
      <c r="Y609" s="67"/>
      <c r="Z609" s="68"/>
      <c r="AA609" s="66"/>
      <c r="AB609" s="64"/>
      <c r="AC609" s="69"/>
      <c r="AD609" s="70"/>
      <c r="AE609" s="71"/>
      <c r="AF609" s="74"/>
      <c r="AG609" s="74"/>
      <c r="AH609" s="74"/>
      <c r="AI609" s="74"/>
      <c r="AJ609" s="74"/>
      <c r="AK609" s="74"/>
      <c r="AL609" s="74"/>
      <c r="AM609" s="74"/>
      <c r="AN609" s="74"/>
      <c r="AO609" s="74"/>
      <c r="AP609" s="74"/>
      <c r="AQ609" s="74"/>
      <c r="AR609" s="74"/>
      <c r="AS609" s="74"/>
      <c r="AT609" s="74"/>
      <c r="AU609" s="74"/>
      <c r="AV609" s="74"/>
      <c r="AW609" s="74"/>
      <c r="AX609" s="74"/>
      <c r="AY609" s="74"/>
      <c r="AZ609" s="74"/>
      <c r="BA609" s="74"/>
      <c r="BB609" s="74"/>
      <c r="BC609" s="74"/>
      <c r="BD609" s="74"/>
      <c r="BE609" s="74"/>
      <c r="BF609" s="74"/>
      <c r="BG609" s="74"/>
    </row>
    <row r="610" ht="12.0" customHeight="1">
      <c r="A610" s="62"/>
      <c r="B610" s="62"/>
      <c r="C610" s="62"/>
      <c r="D610" s="102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5"/>
      <c r="Q610" s="65"/>
      <c r="R610" s="64"/>
      <c r="S610" s="66"/>
      <c r="T610" s="66"/>
      <c r="U610" s="66"/>
      <c r="V610" s="66"/>
      <c r="W610" s="65"/>
      <c r="X610" s="65"/>
      <c r="Y610" s="67"/>
      <c r="Z610" s="68"/>
      <c r="AA610" s="66"/>
      <c r="AB610" s="64"/>
      <c r="AC610" s="69"/>
      <c r="AD610" s="70"/>
      <c r="AE610" s="71"/>
      <c r="AF610" s="74"/>
      <c r="AG610" s="74"/>
      <c r="AH610" s="74"/>
      <c r="AI610" s="74"/>
      <c r="AJ610" s="74"/>
      <c r="AK610" s="74"/>
      <c r="AL610" s="74"/>
      <c r="AM610" s="74"/>
      <c r="AN610" s="74"/>
      <c r="AO610" s="74"/>
      <c r="AP610" s="74"/>
      <c r="AQ610" s="74"/>
      <c r="AR610" s="74"/>
      <c r="AS610" s="74"/>
      <c r="AT610" s="74"/>
      <c r="AU610" s="74"/>
      <c r="AV610" s="74"/>
      <c r="AW610" s="74"/>
      <c r="AX610" s="74"/>
      <c r="AY610" s="74"/>
      <c r="AZ610" s="74"/>
      <c r="BA610" s="74"/>
      <c r="BB610" s="74"/>
      <c r="BC610" s="74"/>
      <c r="BD610" s="74"/>
      <c r="BE610" s="74"/>
      <c r="BF610" s="74"/>
      <c r="BG610" s="74"/>
    </row>
    <row r="611" ht="12.0" customHeight="1">
      <c r="A611" s="62"/>
      <c r="B611" s="62"/>
      <c r="C611" s="62"/>
      <c r="D611" s="102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5"/>
      <c r="Q611" s="65"/>
      <c r="R611" s="64"/>
      <c r="S611" s="66"/>
      <c r="T611" s="66"/>
      <c r="U611" s="66"/>
      <c r="V611" s="66"/>
      <c r="W611" s="65"/>
      <c r="X611" s="65"/>
      <c r="Y611" s="67"/>
      <c r="Z611" s="68"/>
      <c r="AA611" s="66"/>
      <c r="AB611" s="64"/>
      <c r="AC611" s="69"/>
      <c r="AD611" s="70"/>
      <c r="AE611" s="71"/>
      <c r="AF611" s="74"/>
      <c r="AG611" s="74"/>
      <c r="AH611" s="74"/>
      <c r="AI611" s="74"/>
      <c r="AJ611" s="74"/>
      <c r="AK611" s="74"/>
      <c r="AL611" s="74"/>
      <c r="AM611" s="74"/>
      <c r="AN611" s="74"/>
      <c r="AO611" s="74"/>
      <c r="AP611" s="74"/>
      <c r="AQ611" s="74"/>
      <c r="AR611" s="74"/>
      <c r="AS611" s="74"/>
      <c r="AT611" s="74"/>
      <c r="AU611" s="74"/>
      <c r="AV611" s="74"/>
      <c r="AW611" s="74"/>
      <c r="AX611" s="74"/>
      <c r="AY611" s="74"/>
      <c r="AZ611" s="74"/>
      <c r="BA611" s="74"/>
      <c r="BB611" s="74"/>
      <c r="BC611" s="74"/>
      <c r="BD611" s="74"/>
      <c r="BE611" s="74"/>
      <c r="BF611" s="74"/>
      <c r="BG611" s="74"/>
    </row>
    <row r="612" ht="12.0" customHeight="1">
      <c r="A612" s="62"/>
      <c r="B612" s="62"/>
      <c r="C612" s="62"/>
      <c r="D612" s="102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5"/>
      <c r="Q612" s="65"/>
      <c r="R612" s="64"/>
      <c r="S612" s="66"/>
      <c r="T612" s="66"/>
      <c r="U612" s="66"/>
      <c r="V612" s="66"/>
      <c r="W612" s="65"/>
      <c r="X612" s="65"/>
      <c r="Y612" s="67"/>
      <c r="Z612" s="68"/>
      <c r="AA612" s="66"/>
      <c r="AB612" s="64"/>
      <c r="AC612" s="69"/>
      <c r="AD612" s="70"/>
      <c r="AE612" s="71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  <c r="AS612" s="74"/>
      <c r="AT612" s="74"/>
      <c r="AU612" s="74"/>
      <c r="AV612" s="74"/>
      <c r="AW612" s="74"/>
      <c r="AX612" s="74"/>
      <c r="AY612" s="74"/>
      <c r="AZ612" s="74"/>
      <c r="BA612" s="74"/>
      <c r="BB612" s="74"/>
      <c r="BC612" s="74"/>
      <c r="BD612" s="74"/>
      <c r="BE612" s="74"/>
      <c r="BF612" s="74"/>
      <c r="BG612" s="74"/>
    </row>
    <row r="613" ht="12.0" customHeight="1">
      <c r="A613" s="62"/>
      <c r="B613" s="62"/>
      <c r="C613" s="62"/>
      <c r="D613" s="102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5"/>
      <c r="Q613" s="65"/>
      <c r="R613" s="64"/>
      <c r="S613" s="66"/>
      <c r="T613" s="66"/>
      <c r="U613" s="66"/>
      <c r="V613" s="66"/>
      <c r="W613" s="65"/>
      <c r="X613" s="65"/>
      <c r="Y613" s="67"/>
      <c r="Z613" s="68"/>
      <c r="AA613" s="66"/>
      <c r="AB613" s="64"/>
      <c r="AC613" s="69"/>
      <c r="AD613" s="70"/>
      <c r="AE613" s="71"/>
      <c r="AF613" s="74"/>
      <c r="AG613" s="74"/>
      <c r="AH613" s="74"/>
      <c r="AI613" s="74"/>
      <c r="AJ613" s="74"/>
      <c r="AK613" s="74"/>
      <c r="AL613" s="74"/>
      <c r="AM613" s="74"/>
      <c r="AN613" s="74"/>
      <c r="AO613" s="74"/>
      <c r="AP613" s="74"/>
      <c r="AQ613" s="74"/>
      <c r="AR613" s="74"/>
      <c r="AS613" s="74"/>
      <c r="AT613" s="74"/>
      <c r="AU613" s="74"/>
      <c r="AV613" s="74"/>
      <c r="AW613" s="74"/>
      <c r="AX613" s="74"/>
      <c r="AY613" s="74"/>
      <c r="AZ613" s="74"/>
      <c r="BA613" s="74"/>
      <c r="BB613" s="74"/>
      <c r="BC613" s="74"/>
      <c r="BD613" s="74"/>
      <c r="BE613" s="74"/>
      <c r="BF613" s="74"/>
      <c r="BG613" s="74"/>
    </row>
    <row r="614" ht="12.0" customHeight="1">
      <c r="A614" s="62"/>
      <c r="B614" s="62"/>
      <c r="C614" s="62"/>
      <c r="D614" s="102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5"/>
      <c r="Q614" s="65"/>
      <c r="R614" s="64"/>
      <c r="S614" s="66"/>
      <c r="T614" s="66"/>
      <c r="U614" s="66"/>
      <c r="V614" s="66"/>
      <c r="W614" s="65"/>
      <c r="X614" s="65"/>
      <c r="Y614" s="67"/>
      <c r="Z614" s="68"/>
      <c r="AA614" s="66"/>
      <c r="AB614" s="64"/>
      <c r="AC614" s="69"/>
      <c r="AD614" s="70"/>
      <c r="AE614" s="71"/>
      <c r="AF614" s="74"/>
      <c r="AG614" s="74"/>
      <c r="AH614" s="74"/>
      <c r="AI614" s="74"/>
      <c r="AJ614" s="74"/>
      <c r="AK614" s="74"/>
      <c r="AL614" s="74"/>
      <c r="AM614" s="74"/>
      <c r="AN614" s="74"/>
      <c r="AO614" s="74"/>
      <c r="AP614" s="74"/>
      <c r="AQ614" s="74"/>
      <c r="AR614" s="74"/>
      <c r="AS614" s="74"/>
      <c r="AT614" s="74"/>
      <c r="AU614" s="74"/>
      <c r="AV614" s="74"/>
      <c r="AW614" s="74"/>
      <c r="AX614" s="74"/>
      <c r="AY614" s="74"/>
      <c r="AZ614" s="74"/>
      <c r="BA614" s="74"/>
      <c r="BB614" s="74"/>
      <c r="BC614" s="74"/>
      <c r="BD614" s="74"/>
      <c r="BE614" s="74"/>
      <c r="BF614" s="74"/>
      <c r="BG614" s="74"/>
    </row>
    <row r="615" ht="12.0" customHeight="1">
      <c r="A615" s="62"/>
      <c r="B615" s="62"/>
      <c r="C615" s="62"/>
      <c r="D615" s="102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5"/>
      <c r="Q615" s="65"/>
      <c r="R615" s="64"/>
      <c r="S615" s="66"/>
      <c r="T615" s="66"/>
      <c r="U615" s="66"/>
      <c r="V615" s="66"/>
      <c r="W615" s="65"/>
      <c r="X615" s="65"/>
      <c r="Y615" s="67"/>
      <c r="Z615" s="68"/>
      <c r="AA615" s="66"/>
      <c r="AB615" s="64"/>
      <c r="AC615" s="69"/>
      <c r="AD615" s="70"/>
      <c r="AE615" s="71"/>
      <c r="AF615" s="74"/>
      <c r="AG615" s="74"/>
      <c r="AH615" s="74"/>
      <c r="AI615" s="74"/>
      <c r="AJ615" s="74"/>
      <c r="AK615" s="74"/>
      <c r="AL615" s="74"/>
      <c r="AM615" s="74"/>
      <c r="AN615" s="74"/>
      <c r="AO615" s="74"/>
      <c r="AP615" s="74"/>
      <c r="AQ615" s="74"/>
      <c r="AR615" s="74"/>
      <c r="AS615" s="74"/>
      <c r="AT615" s="74"/>
      <c r="AU615" s="74"/>
      <c r="AV615" s="74"/>
      <c r="AW615" s="74"/>
      <c r="AX615" s="74"/>
      <c r="AY615" s="74"/>
      <c r="AZ615" s="74"/>
      <c r="BA615" s="74"/>
      <c r="BB615" s="74"/>
      <c r="BC615" s="74"/>
      <c r="BD615" s="74"/>
      <c r="BE615" s="74"/>
      <c r="BF615" s="74"/>
      <c r="BG615" s="74"/>
    </row>
    <row r="616" ht="12.0" customHeight="1">
      <c r="A616" s="62"/>
      <c r="B616" s="62"/>
      <c r="C616" s="62"/>
      <c r="D616" s="102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5"/>
      <c r="Q616" s="65"/>
      <c r="R616" s="64"/>
      <c r="S616" s="66"/>
      <c r="T616" s="66"/>
      <c r="U616" s="66"/>
      <c r="V616" s="66"/>
      <c r="W616" s="65"/>
      <c r="X616" s="65"/>
      <c r="Y616" s="67"/>
      <c r="Z616" s="68"/>
      <c r="AA616" s="66"/>
      <c r="AB616" s="64"/>
      <c r="AC616" s="69"/>
      <c r="AD616" s="70"/>
      <c r="AE616" s="71"/>
      <c r="AF616" s="74"/>
      <c r="AG616" s="74"/>
      <c r="AH616" s="74"/>
      <c r="AI616" s="74"/>
      <c r="AJ616" s="74"/>
      <c r="AK616" s="74"/>
      <c r="AL616" s="74"/>
      <c r="AM616" s="74"/>
      <c r="AN616" s="74"/>
      <c r="AO616" s="74"/>
      <c r="AP616" s="74"/>
      <c r="AQ616" s="74"/>
      <c r="AR616" s="74"/>
      <c r="AS616" s="74"/>
      <c r="AT616" s="74"/>
      <c r="AU616" s="74"/>
      <c r="AV616" s="74"/>
      <c r="AW616" s="74"/>
      <c r="AX616" s="74"/>
      <c r="AY616" s="74"/>
      <c r="AZ616" s="74"/>
      <c r="BA616" s="74"/>
      <c r="BB616" s="74"/>
      <c r="BC616" s="74"/>
      <c r="BD616" s="74"/>
      <c r="BE616" s="74"/>
      <c r="BF616" s="74"/>
      <c r="BG616" s="74"/>
    </row>
    <row r="617" ht="12.0" customHeight="1">
      <c r="A617" s="62"/>
      <c r="B617" s="62"/>
      <c r="C617" s="62"/>
      <c r="D617" s="102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5"/>
      <c r="Q617" s="65"/>
      <c r="R617" s="64"/>
      <c r="S617" s="66"/>
      <c r="T617" s="66"/>
      <c r="U617" s="66"/>
      <c r="V617" s="66"/>
      <c r="W617" s="65"/>
      <c r="X617" s="65"/>
      <c r="Y617" s="67"/>
      <c r="Z617" s="68"/>
      <c r="AA617" s="66"/>
      <c r="AB617" s="64"/>
      <c r="AC617" s="69"/>
      <c r="AD617" s="70"/>
      <c r="AE617" s="71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  <c r="AS617" s="74"/>
      <c r="AT617" s="74"/>
      <c r="AU617" s="74"/>
      <c r="AV617" s="74"/>
      <c r="AW617" s="74"/>
      <c r="AX617" s="74"/>
      <c r="AY617" s="74"/>
      <c r="AZ617" s="74"/>
      <c r="BA617" s="74"/>
      <c r="BB617" s="74"/>
      <c r="BC617" s="74"/>
      <c r="BD617" s="74"/>
      <c r="BE617" s="74"/>
      <c r="BF617" s="74"/>
      <c r="BG617" s="74"/>
    </row>
    <row r="618" ht="12.0" customHeight="1">
      <c r="A618" s="62"/>
      <c r="B618" s="62"/>
      <c r="C618" s="62"/>
      <c r="D618" s="102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5"/>
      <c r="Q618" s="65"/>
      <c r="R618" s="64"/>
      <c r="S618" s="66"/>
      <c r="T618" s="66"/>
      <c r="U618" s="66"/>
      <c r="V618" s="66"/>
      <c r="W618" s="65"/>
      <c r="X618" s="65"/>
      <c r="Y618" s="67"/>
      <c r="Z618" s="68"/>
      <c r="AA618" s="66"/>
      <c r="AB618" s="64"/>
      <c r="AC618" s="69"/>
      <c r="AD618" s="70"/>
      <c r="AE618" s="71"/>
      <c r="AF618" s="74"/>
      <c r="AG618" s="74"/>
      <c r="AH618" s="74"/>
      <c r="AI618" s="74"/>
      <c r="AJ618" s="74"/>
      <c r="AK618" s="74"/>
      <c r="AL618" s="74"/>
      <c r="AM618" s="74"/>
      <c r="AN618" s="74"/>
      <c r="AO618" s="74"/>
      <c r="AP618" s="74"/>
      <c r="AQ618" s="74"/>
      <c r="AR618" s="74"/>
      <c r="AS618" s="74"/>
      <c r="AT618" s="74"/>
      <c r="AU618" s="74"/>
      <c r="AV618" s="74"/>
      <c r="AW618" s="74"/>
      <c r="AX618" s="74"/>
      <c r="AY618" s="74"/>
      <c r="AZ618" s="74"/>
      <c r="BA618" s="74"/>
      <c r="BB618" s="74"/>
      <c r="BC618" s="74"/>
      <c r="BD618" s="74"/>
      <c r="BE618" s="74"/>
      <c r="BF618" s="74"/>
      <c r="BG618" s="74"/>
    </row>
    <row r="619" ht="12.0" customHeight="1">
      <c r="A619" s="62"/>
      <c r="B619" s="62"/>
      <c r="C619" s="62"/>
      <c r="D619" s="102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5"/>
      <c r="Q619" s="65"/>
      <c r="R619" s="64"/>
      <c r="S619" s="66"/>
      <c r="T619" s="66"/>
      <c r="U619" s="66"/>
      <c r="V619" s="66"/>
      <c r="W619" s="65"/>
      <c r="X619" s="65"/>
      <c r="Y619" s="67"/>
      <c r="Z619" s="68"/>
      <c r="AA619" s="66"/>
      <c r="AB619" s="64"/>
      <c r="AC619" s="69"/>
      <c r="AD619" s="70"/>
      <c r="AE619" s="71"/>
      <c r="AF619" s="74"/>
      <c r="AG619" s="74"/>
      <c r="AH619" s="74"/>
      <c r="AI619" s="74"/>
      <c r="AJ619" s="74"/>
      <c r="AK619" s="74"/>
      <c r="AL619" s="74"/>
      <c r="AM619" s="74"/>
      <c r="AN619" s="74"/>
      <c r="AO619" s="74"/>
      <c r="AP619" s="74"/>
      <c r="AQ619" s="74"/>
      <c r="AR619" s="74"/>
      <c r="AS619" s="74"/>
      <c r="AT619" s="74"/>
      <c r="AU619" s="74"/>
      <c r="AV619" s="74"/>
      <c r="AW619" s="74"/>
      <c r="AX619" s="74"/>
      <c r="AY619" s="74"/>
      <c r="AZ619" s="74"/>
      <c r="BA619" s="74"/>
      <c r="BB619" s="74"/>
      <c r="BC619" s="74"/>
      <c r="BD619" s="74"/>
      <c r="BE619" s="74"/>
      <c r="BF619" s="74"/>
      <c r="BG619" s="74"/>
    </row>
    <row r="620" ht="12.0" customHeight="1">
      <c r="A620" s="62"/>
      <c r="B620" s="62"/>
      <c r="C620" s="62"/>
      <c r="D620" s="102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5"/>
      <c r="Q620" s="65"/>
      <c r="R620" s="64"/>
      <c r="S620" s="66"/>
      <c r="T620" s="66"/>
      <c r="U620" s="66"/>
      <c r="V620" s="66"/>
      <c r="W620" s="65"/>
      <c r="X620" s="65"/>
      <c r="Y620" s="67"/>
      <c r="Z620" s="68"/>
      <c r="AA620" s="66"/>
      <c r="AB620" s="64"/>
      <c r="AC620" s="69"/>
      <c r="AD620" s="70"/>
      <c r="AE620" s="71"/>
      <c r="AF620" s="74"/>
      <c r="AG620" s="74"/>
      <c r="AH620" s="74"/>
      <c r="AI620" s="74"/>
      <c r="AJ620" s="74"/>
      <c r="AK620" s="74"/>
      <c r="AL620" s="74"/>
      <c r="AM620" s="74"/>
      <c r="AN620" s="74"/>
      <c r="AO620" s="74"/>
      <c r="AP620" s="74"/>
      <c r="AQ620" s="74"/>
      <c r="AR620" s="74"/>
      <c r="AS620" s="74"/>
      <c r="AT620" s="74"/>
      <c r="AU620" s="74"/>
      <c r="AV620" s="74"/>
      <c r="AW620" s="74"/>
      <c r="AX620" s="74"/>
      <c r="AY620" s="74"/>
      <c r="AZ620" s="74"/>
      <c r="BA620" s="74"/>
      <c r="BB620" s="74"/>
      <c r="BC620" s="74"/>
      <c r="BD620" s="74"/>
      <c r="BE620" s="74"/>
      <c r="BF620" s="74"/>
      <c r="BG620" s="74"/>
    </row>
    <row r="621" ht="12.0" customHeight="1">
      <c r="A621" s="62"/>
      <c r="B621" s="62"/>
      <c r="C621" s="62"/>
      <c r="D621" s="102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5"/>
      <c r="Q621" s="65"/>
      <c r="R621" s="64"/>
      <c r="S621" s="66"/>
      <c r="T621" s="66"/>
      <c r="U621" s="66"/>
      <c r="V621" s="66"/>
      <c r="W621" s="65"/>
      <c r="X621" s="65"/>
      <c r="Y621" s="67"/>
      <c r="Z621" s="68"/>
      <c r="AA621" s="66"/>
      <c r="AB621" s="64"/>
      <c r="AC621" s="69"/>
      <c r="AD621" s="70"/>
      <c r="AE621" s="71"/>
      <c r="AF621" s="74"/>
      <c r="AG621" s="74"/>
      <c r="AH621" s="74"/>
      <c r="AI621" s="74"/>
      <c r="AJ621" s="74"/>
      <c r="AK621" s="74"/>
      <c r="AL621" s="74"/>
      <c r="AM621" s="74"/>
      <c r="AN621" s="74"/>
      <c r="AO621" s="74"/>
      <c r="AP621" s="74"/>
      <c r="AQ621" s="74"/>
      <c r="AR621" s="74"/>
      <c r="AS621" s="74"/>
      <c r="AT621" s="74"/>
      <c r="AU621" s="74"/>
      <c r="AV621" s="74"/>
      <c r="AW621" s="74"/>
      <c r="AX621" s="74"/>
      <c r="AY621" s="74"/>
      <c r="AZ621" s="74"/>
      <c r="BA621" s="74"/>
      <c r="BB621" s="74"/>
      <c r="BC621" s="74"/>
      <c r="BD621" s="74"/>
      <c r="BE621" s="74"/>
      <c r="BF621" s="74"/>
      <c r="BG621" s="74"/>
    </row>
    <row r="622" ht="12.0" customHeight="1">
      <c r="A622" s="62"/>
      <c r="B622" s="62"/>
      <c r="C622" s="62"/>
      <c r="D622" s="102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5"/>
      <c r="Q622" s="65"/>
      <c r="R622" s="64"/>
      <c r="S622" s="66"/>
      <c r="T622" s="66"/>
      <c r="U622" s="66"/>
      <c r="V622" s="66"/>
      <c r="W622" s="65"/>
      <c r="X622" s="65"/>
      <c r="Y622" s="67"/>
      <c r="Z622" s="68"/>
      <c r="AA622" s="66"/>
      <c r="AB622" s="64"/>
      <c r="AC622" s="69"/>
      <c r="AD622" s="70"/>
      <c r="AE622" s="71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/>
      <c r="AS622" s="74"/>
      <c r="AT622" s="74"/>
      <c r="AU622" s="74"/>
      <c r="AV622" s="74"/>
      <c r="AW622" s="74"/>
      <c r="AX622" s="74"/>
      <c r="AY622" s="74"/>
      <c r="AZ622" s="74"/>
      <c r="BA622" s="74"/>
      <c r="BB622" s="74"/>
      <c r="BC622" s="74"/>
      <c r="BD622" s="74"/>
      <c r="BE622" s="74"/>
      <c r="BF622" s="74"/>
      <c r="BG622" s="74"/>
    </row>
    <row r="623" ht="12.0" customHeight="1">
      <c r="A623" s="62"/>
      <c r="B623" s="62"/>
      <c r="C623" s="62"/>
      <c r="D623" s="102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5"/>
      <c r="Q623" s="65"/>
      <c r="R623" s="64"/>
      <c r="S623" s="66"/>
      <c r="T623" s="66"/>
      <c r="U623" s="66"/>
      <c r="V623" s="66"/>
      <c r="W623" s="65"/>
      <c r="X623" s="65"/>
      <c r="Y623" s="67"/>
      <c r="Z623" s="68"/>
      <c r="AA623" s="66"/>
      <c r="AB623" s="64"/>
      <c r="AC623" s="69"/>
      <c r="AD623" s="70"/>
      <c r="AE623" s="71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  <c r="AS623" s="74"/>
      <c r="AT623" s="74"/>
      <c r="AU623" s="74"/>
      <c r="AV623" s="74"/>
      <c r="AW623" s="74"/>
      <c r="AX623" s="74"/>
      <c r="AY623" s="74"/>
      <c r="AZ623" s="74"/>
      <c r="BA623" s="74"/>
      <c r="BB623" s="74"/>
      <c r="BC623" s="74"/>
      <c r="BD623" s="74"/>
      <c r="BE623" s="74"/>
      <c r="BF623" s="74"/>
      <c r="BG623" s="74"/>
    </row>
    <row r="624" ht="12.0" customHeight="1">
      <c r="A624" s="62"/>
      <c r="B624" s="62"/>
      <c r="C624" s="62"/>
      <c r="D624" s="102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5"/>
      <c r="Q624" s="65"/>
      <c r="R624" s="64"/>
      <c r="S624" s="66"/>
      <c r="T624" s="66"/>
      <c r="U624" s="66"/>
      <c r="V624" s="66"/>
      <c r="W624" s="65"/>
      <c r="X624" s="65"/>
      <c r="Y624" s="67"/>
      <c r="Z624" s="68"/>
      <c r="AA624" s="66"/>
      <c r="AB624" s="64"/>
      <c r="AC624" s="69"/>
      <c r="AD624" s="70"/>
      <c r="AE624" s="71"/>
      <c r="AF624" s="74"/>
      <c r="AG624" s="74"/>
      <c r="AH624" s="74"/>
      <c r="AI624" s="74"/>
      <c r="AJ624" s="74"/>
      <c r="AK624" s="74"/>
      <c r="AL624" s="74"/>
      <c r="AM624" s="74"/>
      <c r="AN624" s="74"/>
      <c r="AO624" s="74"/>
      <c r="AP624" s="74"/>
      <c r="AQ624" s="74"/>
      <c r="AR624" s="74"/>
      <c r="AS624" s="74"/>
      <c r="AT624" s="74"/>
      <c r="AU624" s="74"/>
      <c r="AV624" s="74"/>
      <c r="AW624" s="74"/>
      <c r="AX624" s="74"/>
      <c r="AY624" s="74"/>
      <c r="AZ624" s="74"/>
      <c r="BA624" s="74"/>
      <c r="BB624" s="74"/>
      <c r="BC624" s="74"/>
      <c r="BD624" s="74"/>
      <c r="BE624" s="74"/>
      <c r="BF624" s="74"/>
      <c r="BG624" s="74"/>
    </row>
    <row r="625" ht="12.0" customHeight="1">
      <c r="A625" s="62"/>
      <c r="B625" s="62"/>
      <c r="C625" s="62"/>
      <c r="D625" s="102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5"/>
      <c r="Q625" s="65"/>
      <c r="R625" s="64"/>
      <c r="S625" s="66"/>
      <c r="T625" s="66"/>
      <c r="U625" s="66"/>
      <c r="V625" s="66"/>
      <c r="W625" s="65"/>
      <c r="X625" s="65"/>
      <c r="Y625" s="67"/>
      <c r="Z625" s="68"/>
      <c r="AA625" s="66"/>
      <c r="AB625" s="64"/>
      <c r="AC625" s="69"/>
      <c r="AD625" s="70"/>
      <c r="AE625" s="71"/>
      <c r="AF625" s="74"/>
      <c r="AG625" s="74"/>
      <c r="AH625" s="74"/>
      <c r="AI625" s="74"/>
      <c r="AJ625" s="74"/>
      <c r="AK625" s="74"/>
      <c r="AL625" s="74"/>
      <c r="AM625" s="74"/>
      <c r="AN625" s="74"/>
      <c r="AO625" s="74"/>
      <c r="AP625" s="74"/>
      <c r="AQ625" s="74"/>
      <c r="AR625" s="74"/>
      <c r="AS625" s="74"/>
      <c r="AT625" s="74"/>
      <c r="AU625" s="74"/>
      <c r="AV625" s="74"/>
      <c r="AW625" s="74"/>
      <c r="AX625" s="74"/>
      <c r="AY625" s="74"/>
      <c r="AZ625" s="74"/>
      <c r="BA625" s="74"/>
      <c r="BB625" s="74"/>
      <c r="BC625" s="74"/>
      <c r="BD625" s="74"/>
      <c r="BE625" s="74"/>
      <c r="BF625" s="74"/>
      <c r="BG625" s="74"/>
    </row>
    <row r="626" ht="12.0" customHeight="1">
      <c r="A626" s="62"/>
      <c r="B626" s="62"/>
      <c r="C626" s="62"/>
      <c r="D626" s="102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5"/>
      <c r="Q626" s="65"/>
      <c r="R626" s="64"/>
      <c r="S626" s="66"/>
      <c r="T626" s="66"/>
      <c r="U626" s="66"/>
      <c r="V626" s="66"/>
      <c r="W626" s="65"/>
      <c r="X626" s="65"/>
      <c r="Y626" s="67"/>
      <c r="Z626" s="68"/>
      <c r="AA626" s="66"/>
      <c r="AB626" s="64"/>
      <c r="AC626" s="69"/>
      <c r="AD626" s="70"/>
      <c r="AE626" s="71"/>
      <c r="AF626" s="74"/>
      <c r="AG626" s="74"/>
      <c r="AH626" s="74"/>
      <c r="AI626" s="74"/>
      <c r="AJ626" s="74"/>
      <c r="AK626" s="74"/>
      <c r="AL626" s="74"/>
      <c r="AM626" s="74"/>
      <c r="AN626" s="74"/>
      <c r="AO626" s="74"/>
      <c r="AP626" s="74"/>
      <c r="AQ626" s="74"/>
      <c r="AR626" s="74"/>
      <c r="AS626" s="74"/>
      <c r="AT626" s="74"/>
      <c r="AU626" s="74"/>
      <c r="AV626" s="74"/>
      <c r="AW626" s="74"/>
      <c r="AX626" s="74"/>
      <c r="AY626" s="74"/>
      <c r="AZ626" s="74"/>
      <c r="BA626" s="74"/>
      <c r="BB626" s="74"/>
      <c r="BC626" s="74"/>
      <c r="BD626" s="74"/>
      <c r="BE626" s="74"/>
      <c r="BF626" s="74"/>
      <c r="BG626" s="74"/>
    </row>
    <row r="627" ht="12.0" customHeight="1">
      <c r="A627" s="62"/>
      <c r="B627" s="62"/>
      <c r="C627" s="62"/>
      <c r="D627" s="102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5"/>
      <c r="Q627" s="65"/>
      <c r="R627" s="64"/>
      <c r="S627" s="66"/>
      <c r="T627" s="66"/>
      <c r="U627" s="66"/>
      <c r="V627" s="66"/>
      <c r="W627" s="65"/>
      <c r="X627" s="65"/>
      <c r="Y627" s="67"/>
      <c r="Z627" s="68"/>
      <c r="AA627" s="66"/>
      <c r="AB627" s="64"/>
      <c r="AC627" s="69"/>
      <c r="AD627" s="70"/>
      <c r="AE627" s="71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  <c r="AS627" s="74"/>
      <c r="AT627" s="74"/>
      <c r="AU627" s="74"/>
      <c r="AV627" s="74"/>
      <c r="AW627" s="74"/>
      <c r="AX627" s="74"/>
      <c r="AY627" s="74"/>
      <c r="AZ627" s="74"/>
      <c r="BA627" s="74"/>
      <c r="BB627" s="74"/>
      <c r="BC627" s="74"/>
      <c r="BD627" s="74"/>
      <c r="BE627" s="74"/>
      <c r="BF627" s="74"/>
      <c r="BG627" s="74"/>
    </row>
    <row r="628" ht="12.0" customHeight="1">
      <c r="A628" s="62"/>
      <c r="B628" s="62"/>
      <c r="C628" s="62"/>
      <c r="D628" s="102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5"/>
      <c r="Q628" s="65"/>
      <c r="R628" s="64"/>
      <c r="S628" s="66"/>
      <c r="T628" s="66"/>
      <c r="U628" s="66"/>
      <c r="V628" s="66"/>
      <c r="W628" s="65"/>
      <c r="X628" s="65"/>
      <c r="Y628" s="67"/>
      <c r="Z628" s="68"/>
      <c r="AA628" s="66"/>
      <c r="AB628" s="64"/>
      <c r="AC628" s="69"/>
      <c r="AD628" s="70"/>
      <c r="AE628" s="71"/>
      <c r="AF628" s="74"/>
      <c r="AG628" s="74"/>
      <c r="AH628" s="74"/>
      <c r="AI628" s="74"/>
      <c r="AJ628" s="74"/>
      <c r="AK628" s="74"/>
      <c r="AL628" s="74"/>
      <c r="AM628" s="74"/>
      <c r="AN628" s="74"/>
      <c r="AO628" s="74"/>
      <c r="AP628" s="74"/>
      <c r="AQ628" s="74"/>
      <c r="AR628" s="74"/>
      <c r="AS628" s="74"/>
      <c r="AT628" s="74"/>
      <c r="AU628" s="74"/>
      <c r="AV628" s="74"/>
      <c r="AW628" s="74"/>
      <c r="AX628" s="74"/>
      <c r="AY628" s="74"/>
      <c r="AZ628" s="74"/>
      <c r="BA628" s="74"/>
      <c r="BB628" s="74"/>
      <c r="BC628" s="74"/>
      <c r="BD628" s="74"/>
      <c r="BE628" s="74"/>
      <c r="BF628" s="74"/>
      <c r="BG628" s="74"/>
    </row>
    <row r="629" ht="12.0" customHeight="1">
      <c r="A629" s="62"/>
      <c r="B629" s="62"/>
      <c r="C629" s="62"/>
      <c r="D629" s="102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5"/>
      <c r="Q629" s="65"/>
      <c r="R629" s="64"/>
      <c r="S629" s="66"/>
      <c r="T629" s="66"/>
      <c r="U629" s="66"/>
      <c r="V629" s="66"/>
      <c r="W629" s="65"/>
      <c r="X629" s="65"/>
      <c r="Y629" s="67"/>
      <c r="Z629" s="68"/>
      <c r="AA629" s="66"/>
      <c r="AB629" s="64"/>
      <c r="AC629" s="69"/>
      <c r="AD629" s="70"/>
      <c r="AE629" s="71"/>
      <c r="AF629" s="74"/>
      <c r="AG629" s="74"/>
      <c r="AH629" s="74"/>
      <c r="AI629" s="74"/>
      <c r="AJ629" s="74"/>
      <c r="AK629" s="74"/>
      <c r="AL629" s="74"/>
      <c r="AM629" s="74"/>
      <c r="AN629" s="74"/>
      <c r="AO629" s="74"/>
      <c r="AP629" s="74"/>
      <c r="AQ629" s="74"/>
      <c r="AR629" s="74"/>
      <c r="AS629" s="74"/>
      <c r="AT629" s="74"/>
      <c r="AU629" s="74"/>
      <c r="AV629" s="74"/>
      <c r="AW629" s="74"/>
      <c r="AX629" s="74"/>
      <c r="AY629" s="74"/>
      <c r="AZ629" s="74"/>
      <c r="BA629" s="74"/>
      <c r="BB629" s="74"/>
      <c r="BC629" s="74"/>
      <c r="BD629" s="74"/>
      <c r="BE629" s="74"/>
      <c r="BF629" s="74"/>
      <c r="BG629" s="74"/>
    </row>
    <row r="630" ht="12.0" customHeight="1">
      <c r="A630" s="62"/>
      <c r="B630" s="62"/>
      <c r="C630" s="62"/>
      <c r="D630" s="102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5"/>
      <c r="Q630" s="65"/>
      <c r="R630" s="64"/>
      <c r="S630" s="66"/>
      <c r="T630" s="66"/>
      <c r="U630" s="66"/>
      <c r="V630" s="66"/>
      <c r="W630" s="65"/>
      <c r="X630" s="65"/>
      <c r="Y630" s="67"/>
      <c r="Z630" s="68"/>
      <c r="AA630" s="66"/>
      <c r="AB630" s="64"/>
      <c r="AC630" s="69"/>
      <c r="AD630" s="70"/>
      <c r="AE630" s="71"/>
      <c r="AF630" s="74"/>
      <c r="AG630" s="74"/>
      <c r="AH630" s="74"/>
      <c r="AI630" s="74"/>
      <c r="AJ630" s="74"/>
      <c r="AK630" s="74"/>
      <c r="AL630" s="74"/>
      <c r="AM630" s="74"/>
      <c r="AN630" s="74"/>
      <c r="AO630" s="74"/>
      <c r="AP630" s="74"/>
      <c r="AQ630" s="74"/>
      <c r="AR630" s="74"/>
      <c r="AS630" s="74"/>
      <c r="AT630" s="74"/>
      <c r="AU630" s="74"/>
      <c r="AV630" s="74"/>
      <c r="AW630" s="74"/>
      <c r="AX630" s="74"/>
      <c r="AY630" s="74"/>
      <c r="AZ630" s="74"/>
      <c r="BA630" s="74"/>
      <c r="BB630" s="74"/>
      <c r="BC630" s="74"/>
      <c r="BD630" s="74"/>
      <c r="BE630" s="74"/>
      <c r="BF630" s="74"/>
      <c r="BG630" s="74"/>
    </row>
    <row r="631" ht="12.0" customHeight="1">
      <c r="A631" s="62"/>
      <c r="B631" s="62"/>
      <c r="C631" s="62"/>
      <c r="D631" s="102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5"/>
      <c r="Q631" s="65"/>
      <c r="R631" s="64"/>
      <c r="S631" s="66"/>
      <c r="T631" s="66"/>
      <c r="U631" s="66"/>
      <c r="V631" s="66"/>
      <c r="W631" s="65"/>
      <c r="X631" s="65"/>
      <c r="Y631" s="67"/>
      <c r="Z631" s="68"/>
      <c r="AA631" s="66"/>
      <c r="AB631" s="64"/>
      <c r="AC631" s="69"/>
      <c r="AD631" s="70"/>
      <c r="AE631" s="71"/>
      <c r="AF631" s="74"/>
      <c r="AG631" s="74"/>
      <c r="AH631" s="74"/>
      <c r="AI631" s="74"/>
      <c r="AJ631" s="74"/>
      <c r="AK631" s="74"/>
      <c r="AL631" s="74"/>
      <c r="AM631" s="74"/>
      <c r="AN631" s="74"/>
      <c r="AO631" s="74"/>
      <c r="AP631" s="74"/>
      <c r="AQ631" s="74"/>
      <c r="AR631" s="74"/>
      <c r="AS631" s="74"/>
      <c r="AT631" s="74"/>
      <c r="AU631" s="74"/>
      <c r="AV631" s="74"/>
      <c r="AW631" s="74"/>
      <c r="AX631" s="74"/>
      <c r="AY631" s="74"/>
      <c r="AZ631" s="74"/>
      <c r="BA631" s="74"/>
      <c r="BB631" s="74"/>
      <c r="BC631" s="74"/>
      <c r="BD631" s="74"/>
      <c r="BE631" s="74"/>
      <c r="BF631" s="74"/>
      <c r="BG631" s="74"/>
    </row>
    <row r="632" ht="12.0" customHeight="1">
      <c r="A632" s="62"/>
      <c r="B632" s="62"/>
      <c r="C632" s="62"/>
      <c r="D632" s="102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5"/>
      <c r="Q632" s="65"/>
      <c r="R632" s="64"/>
      <c r="S632" s="66"/>
      <c r="T632" s="66"/>
      <c r="U632" s="66"/>
      <c r="V632" s="66"/>
      <c r="W632" s="65"/>
      <c r="X632" s="65"/>
      <c r="Y632" s="67"/>
      <c r="Z632" s="68"/>
      <c r="AA632" s="66"/>
      <c r="AB632" s="64"/>
      <c r="AC632" s="69"/>
      <c r="AD632" s="70"/>
      <c r="AE632" s="71"/>
      <c r="AF632" s="74"/>
      <c r="AG632" s="74"/>
      <c r="AH632" s="74"/>
      <c r="AI632" s="74"/>
      <c r="AJ632" s="74"/>
      <c r="AK632" s="74"/>
      <c r="AL632" s="74"/>
      <c r="AM632" s="74"/>
      <c r="AN632" s="74"/>
      <c r="AO632" s="74"/>
      <c r="AP632" s="74"/>
      <c r="AQ632" s="74"/>
      <c r="AR632" s="74"/>
      <c r="AS632" s="74"/>
      <c r="AT632" s="74"/>
      <c r="AU632" s="74"/>
      <c r="AV632" s="74"/>
      <c r="AW632" s="74"/>
      <c r="AX632" s="74"/>
      <c r="AY632" s="74"/>
      <c r="AZ632" s="74"/>
      <c r="BA632" s="74"/>
      <c r="BB632" s="74"/>
      <c r="BC632" s="74"/>
      <c r="BD632" s="74"/>
      <c r="BE632" s="74"/>
      <c r="BF632" s="74"/>
      <c r="BG632" s="74"/>
    </row>
    <row r="633" ht="12.0" customHeight="1">
      <c r="A633" s="62"/>
      <c r="B633" s="62"/>
      <c r="C633" s="62"/>
      <c r="D633" s="102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5"/>
      <c r="Q633" s="65"/>
      <c r="R633" s="64"/>
      <c r="S633" s="66"/>
      <c r="T633" s="66"/>
      <c r="U633" s="66"/>
      <c r="V633" s="66"/>
      <c r="W633" s="65"/>
      <c r="X633" s="65"/>
      <c r="Y633" s="67"/>
      <c r="Z633" s="68"/>
      <c r="AA633" s="66"/>
      <c r="AB633" s="64"/>
      <c r="AC633" s="69"/>
      <c r="AD633" s="70"/>
      <c r="AE633" s="71"/>
      <c r="AF633" s="74"/>
      <c r="AG633" s="74"/>
      <c r="AH633" s="74"/>
      <c r="AI633" s="74"/>
      <c r="AJ633" s="74"/>
      <c r="AK633" s="74"/>
      <c r="AL633" s="74"/>
      <c r="AM633" s="74"/>
      <c r="AN633" s="74"/>
      <c r="AO633" s="74"/>
      <c r="AP633" s="74"/>
      <c r="AQ633" s="74"/>
      <c r="AR633" s="74"/>
      <c r="AS633" s="74"/>
      <c r="AT633" s="74"/>
      <c r="AU633" s="74"/>
      <c r="AV633" s="74"/>
      <c r="AW633" s="74"/>
      <c r="AX633" s="74"/>
      <c r="AY633" s="74"/>
      <c r="AZ633" s="74"/>
      <c r="BA633" s="74"/>
      <c r="BB633" s="74"/>
      <c r="BC633" s="74"/>
      <c r="BD633" s="74"/>
      <c r="BE633" s="74"/>
      <c r="BF633" s="74"/>
      <c r="BG633" s="74"/>
    </row>
    <row r="634" ht="12.0" customHeight="1">
      <c r="A634" s="62"/>
      <c r="B634" s="62"/>
      <c r="C634" s="62"/>
      <c r="D634" s="102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5"/>
      <c r="Q634" s="65"/>
      <c r="R634" s="64"/>
      <c r="S634" s="66"/>
      <c r="T634" s="66"/>
      <c r="U634" s="66"/>
      <c r="V634" s="66"/>
      <c r="W634" s="65"/>
      <c r="X634" s="65"/>
      <c r="Y634" s="67"/>
      <c r="Z634" s="68"/>
      <c r="AA634" s="66"/>
      <c r="AB634" s="64"/>
      <c r="AC634" s="69"/>
      <c r="AD634" s="70"/>
      <c r="AE634" s="71"/>
      <c r="AF634" s="74"/>
      <c r="AG634" s="74"/>
      <c r="AH634" s="74"/>
      <c r="AI634" s="74"/>
      <c r="AJ634" s="74"/>
      <c r="AK634" s="74"/>
      <c r="AL634" s="74"/>
      <c r="AM634" s="74"/>
      <c r="AN634" s="74"/>
      <c r="AO634" s="74"/>
      <c r="AP634" s="74"/>
      <c r="AQ634" s="74"/>
      <c r="AR634" s="74"/>
      <c r="AS634" s="74"/>
      <c r="AT634" s="74"/>
      <c r="AU634" s="74"/>
      <c r="AV634" s="74"/>
      <c r="AW634" s="74"/>
      <c r="AX634" s="74"/>
      <c r="AY634" s="74"/>
      <c r="AZ634" s="74"/>
      <c r="BA634" s="74"/>
      <c r="BB634" s="74"/>
      <c r="BC634" s="74"/>
      <c r="BD634" s="74"/>
      <c r="BE634" s="74"/>
      <c r="BF634" s="74"/>
      <c r="BG634" s="74"/>
    </row>
    <row r="635" ht="12.0" customHeight="1">
      <c r="A635" s="62"/>
      <c r="B635" s="62"/>
      <c r="C635" s="62"/>
      <c r="D635" s="102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5"/>
      <c r="Q635" s="65"/>
      <c r="R635" s="64"/>
      <c r="S635" s="66"/>
      <c r="T635" s="66"/>
      <c r="U635" s="66"/>
      <c r="V635" s="66"/>
      <c r="W635" s="65"/>
      <c r="X635" s="65"/>
      <c r="Y635" s="67"/>
      <c r="Z635" s="68"/>
      <c r="AA635" s="66"/>
      <c r="AB635" s="64"/>
      <c r="AC635" s="69"/>
      <c r="AD635" s="70"/>
      <c r="AE635" s="71"/>
      <c r="AF635" s="74"/>
      <c r="AG635" s="74"/>
      <c r="AH635" s="74"/>
      <c r="AI635" s="74"/>
      <c r="AJ635" s="74"/>
      <c r="AK635" s="74"/>
      <c r="AL635" s="74"/>
      <c r="AM635" s="74"/>
      <c r="AN635" s="74"/>
      <c r="AO635" s="74"/>
      <c r="AP635" s="74"/>
      <c r="AQ635" s="74"/>
      <c r="AR635" s="74"/>
      <c r="AS635" s="74"/>
      <c r="AT635" s="74"/>
      <c r="AU635" s="74"/>
      <c r="AV635" s="74"/>
      <c r="AW635" s="74"/>
      <c r="AX635" s="74"/>
      <c r="AY635" s="74"/>
      <c r="AZ635" s="74"/>
      <c r="BA635" s="74"/>
      <c r="BB635" s="74"/>
      <c r="BC635" s="74"/>
      <c r="BD635" s="74"/>
      <c r="BE635" s="74"/>
      <c r="BF635" s="74"/>
      <c r="BG635" s="74"/>
    </row>
    <row r="636" ht="12.0" customHeight="1">
      <c r="A636" s="62"/>
      <c r="B636" s="62"/>
      <c r="C636" s="62"/>
      <c r="D636" s="102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5"/>
      <c r="Q636" s="65"/>
      <c r="R636" s="64"/>
      <c r="S636" s="66"/>
      <c r="T636" s="66"/>
      <c r="U636" s="66"/>
      <c r="V636" s="66"/>
      <c r="W636" s="65"/>
      <c r="X636" s="65"/>
      <c r="Y636" s="67"/>
      <c r="Z636" s="68"/>
      <c r="AA636" s="66"/>
      <c r="AB636" s="64"/>
      <c r="AC636" s="69"/>
      <c r="AD636" s="70"/>
      <c r="AE636" s="71"/>
      <c r="AF636" s="74"/>
      <c r="AG636" s="74"/>
      <c r="AH636" s="74"/>
      <c r="AI636" s="74"/>
      <c r="AJ636" s="74"/>
      <c r="AK636" s="74"/>
      <c r="AL636" s="74"/>
      <c r="AM636" s="74"/>
      <c r="AN636" s="74"/>
      <c r="AO636" s="74"/>
      <c r="AP636" s="74"/>
      <c r="AQ636" s="74"/>
      <c r="AR636" s="74"/>
      <c r="AS636" s="74"/>
      <c r="AT636" s="74"/>
      <c r="AU636" s="74"/>
      <c r="AV636" s="74"/>
      <c r="AW636" s="74"/>
      <c r="AX636" s="74"/>
      <c r="AY636" s="74"/>
      <c r="AZ636" s="74"/>
      <c r="BA636" s="74"/>
      <c r="BB636" s="74"/>
      <c r="BC636" s="74"/>
      <c r="BD636" s="74"/>
      <c r="BE636" s="74"/>
      <c r="BF636" s="74"/>
      <c r="BG636" s="74"/>
    </row>
    <row r="637" ht="12.0" customHeight="1">
      <c r="A637" s="62"/>
      <c r="B637" s="62"/>
      <c r="C637" s="62"/>
      <c r="D637" s="102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5"/>
      <c r="Q637" s="65"/>
      <c r="R637" s="64"/>
      <c r="S637" s="66"/>
      <c r="T637" s="66"/>
      <c r="U637" s="66"/>
      <c r="V637" s="66"/>
      <c r="W637" s="65"/>
      <c r="X637" s="65"/>
      <c r="Y637" s="67"/>
      <c r="Z637" s="68"/>
      <c r="AA637" s="66"/>
      <c r="AB637" s="64"/>
      <c r="AC637" s="69"/>
      <c r="AD637" s="70"/>
      <c r="AE637" s="71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/>
      <c r="AS637" s="74"/>
      <c r="AT637" s="74"/>
      <c r="AU637" s="74"/>
      <c r="AV637" s="74"/>
      <c r="AW637" s="74"/>
      <c r="AX637" s="74"/>
      <c r="AY637" s="74"/>
      <c r="AZ637" s="74"/>
      <c r="BA637" s="74"/>
      <c r="BB637" s="74"/>
      <c r="BC637" s="74"/>
      <c r="BD637" s="74"/>
      <c r="BE637" s="74"/>
      <c r="BF637" s="74"/>
      <c r="BG637" s="74"/>
    </row>
    <row r="638" ht="12.0" customHeight="1">
      <c r="A638" s="62"/>
      <c r="B638" s="62"/>
      <c r="C638" s="62"/>
      <c r="D638" s="102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5"/>
      <c r="Q638" s="65"/>
      <c r="R638" s="64"/>
      <c r="S638" s="66"/>
      <c r="T638" s="66"/>
      <c r="U638" s="66"/>
      <c r="V638" s="66"/>
      <c r="W638" s="65"/>
      <c r="X638" s="65"/>
      <c r="Y638" s="67"/>
      <c r="Z638" s="68"/>
      <c r="AA638" s="66"/>
      <c r="AB638" s="64"/>
      <c r="AC638" s="69"/>
      <c r="AD638" s="70"/>
      <c r="AE638" s="71"/>
      <c r="AF638" s="74"/>
      <c r="AG638" s="74"/>
      <c r="AH638" s="74"/>
      <c r="AI638" s="74"/>
      <c r="AJ638" s="74"/>
      <c r="AK638" s="74"/>
      <c r="AL638" s="74"/>
      <c r="AM638" s="74"/>
      <c r="AN638" s="74"/>
      <c r="AO638" s="74"/>
      <c r="AP638" s="74"/>
      <c r="AQ638" s="74"/>
      <c r="AR638" s="74"/>
      <c r="AS638" s="74"/>
      <c r="AT638" s="74"/>
      <c r="AU638" s="74"/>
      <c r="AV638" s="74"/>
      <c r="AW638" s="74"/>
      <c r="AX638" s="74"/>
      <c r="AY638" s="74"/>
      <c r="AZ638" s="74"/>
      <c r="BA638" s="74"/>
      <c r="BB638" s="74"/>
      <c r="BC638" s="74"/>
      <c r="BD638" s="74"/>
      <c r="BE638" s="74"/>
      <c r="BF638" s="74"/>
      <c r="BG638" s="74"/>
    </row>
    <row r="639" ht="12.0" customHeight="1">
      <c r="A639" s="62"/>
      <c r="B639" s="62"/>
      <c r="C639" s="62"/>
      <c r="D639" s="102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5"/>
      <c r="Q639" s="65"/>
      <c r="R639" s="64"/>
      <c r="S639" s="66"/>
      <c r="T639" s="66"/>
      <c r="U639" s="66"/>
      <c r="V639" s="66"/>
      <c r="W639" s="65"/>
      <c r="X639" s="65"/>
      <c r="Y639" s="67"/>
      <c r="Z639" s="68"/>
      <c r="AA639" s="66"/>
      <c r="AB639" s="64"/>
      <c r="AC639" s="69"/>
      <c r="AD639" s="70"/>
      <c r="AE639" s="71"/>
      <c r="AF639" s="74"/>
      <c r="AG639" s="74"/>
      <c r="AH639" s="74"/>
      <c r="AI639" s="74"/>
      <c r="AJ639" s="74"/>
      <c r="AK639" s="74"/>
      <c r="AL639" s="74"/>
      <c r="AM639" s="74"/>
      <c r="AN639" s="74"/>
      <c r="AO639" s="74"/>
      <c r="AP639" s="74"/>
      <c r="AQ639" s="74"/>
      <c r="AR639" s="74"/>
      <c r="AS639" s="74"/>
      <c r="AT639" s="74"/>
      <c r="AU639" s="74"/>
      <c r="AV639" s="74"/>
      <c r="AW639" s="74"/>
      <c r="AX639" s="74"/>
      <c r="AY639" s="74"/>
      <c r="AZ639" s="74"/>
      <c r="BA639" s="74"/>
      <c r="BB639" s="74"/>
      <c r="BC639" s="74"/>
      <c r="BD639" s="74"/>
      <c r="BE639" s="74"/>
      <c r="BF639" s="74"/>
      <c r="BG639" s="74"/>
    </row>
    <row r="640" ht="12.0" customHeight="1">
      <c r="A640" s="62"/>
      <c r="B640" s="62"/>
      <c r="C640" s="62"/>
      <c r="D640" s="102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5"/>
      <c r="Q640" s="65"/>
      <c r="R640" s="64"/>
      <c r="S640" s="66"/>
      <c r="T640" s="66"/>
      <c r="U640" s="66"/>
      <c r="V640" s="66"/>
      <c r="W640" s="65"/>
      <c r="X640" s="65"/>
      <c r="Y640" s="67"/>
      <c r="Z640" s="68"/>
      <c r="AA640" s="66"/>
      <c r="AB640" s="64"/>
      <c r="AC640" s="69"/>
      <c r="AD640" s="70"/>
      <c r="AE640" s="71"/>
      <c r="AF640" s="74"/>
      <c r="AG640" s="74"/>
      <c r="AH640" s="74"/>
      <c r="AI640" s="74"/>
      <c r="AJ640" s="74"/>
      <c r="AK640" s="74"/>
      <c r="AL640" s="74"/>
      <c r="AM640" s="74"/>
      <c r="AN640" s="74"/>
      <c r="AO640" s="74"/>
      <c r="AP640" s="74"/>
      <c r="AQ640" s="74"/>
      <c r="AR640" s="74"/>
      <c r="AS640" s="74"/>
      <c r="AT640" s="74"/>
      <c r="AU640" s="74"/>
      <c r="AV640" s="74"/>
      <c r="AW640" s="74"/>
      <c r="AX640" s="74"/>
      <c r="AY640" s="74"/>
      <c r="AZ640" s="74"/>
      <c r="BA640" s="74"/>
      <c r="BB640" s="74"/>
      <c r="BC640" s="74"/>
      <c r="BD640" s="74"/>
      <c r="BE640" s="74"/>
      <c r="BF640" s="74"/>
      <c r="BG640" s="74"/>
    </row>
    <row r="641" ht="12.0" customHeight="1">
      <c r="A641" s="62"/>
      <c r="B641" s="62"/>
      <c r="C641" s="62"/>
      <c r="D641" s="102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5"/>
      <c r="Q641" s="65"/>
      <c r="R641" s="64"/>
      <c r="S641" s="66"/>
      <c r="T641" s="66"/>
      <c r="U641" s="66"/>
      <c r="V641" s="66"/>
      <c r="W641" s="65"/>
      <c r="X641" s="65"/>
      <c r="Y641" s="67"/>
      <c r="Z641" s="68"/>
      <c r="AA641" s="66"/>
      <c r="AB641" s="64"/>
      <c r="AC641" s="69"/>
      <c r="AD641" s="70"/>
      <c r="AE641" s="71"/>
      <c r="AF641" s="74"/>
      <c r="AG641" s="74"/>
      <c r="AH641" s="74"/>
      <c r="AI641" s="74"/>
      <c r="AJ641" s="74"/>
      <c r="AK641" s="74"/>
      <c r="AL641" s="74"/>
      <c r="AM641" s="74"/>
      <c r="AN641" s="74"/>
      <c r="AO641" s="74"/>
      <c r="AP641" s="74"/>
      <c r="AQ641" s="74"/>
      <c r="AR641" s="74"/>
      <c r="AS641" s="74"/>
      <c r="AT641" s="74"/>
      <c r="AU641" s="74"/>
      <c r="AV641" s="74"/>
      <c r="AW641" s="74"/>
      <c r="AX641" s="74"/>
      <c r="AY641" s="74"/>
      <c r="AZ641" s="74"/>
      <c r="BA641" s="74"/>
      <c r="BB641" s="74"/>
      <c r="BC641" s="74"/>
      <c r="BD641" s="74"/>
      <c r="BE641" s="74"/>
      <c r="BF641" s="74"/>
      <c r="BG641" s="74"/>
    </row>
    <row r="642" ht="12.0" customHeight="1">
      <c r="A642" s="62"/>
      <c r="B642" s="62"/>
      <c r="C642" s="62"/>
      <c r="D642" s="102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5"/>
      <c r="Q642" s="65"/>
      <c r="R642" s="64"/>
      <c r="S642" s="66"/>
      <c r="T642" s="66"/>
      <c r="U642" s="66"/>
      <c r="V642" s="66"/>
      <c r="W642" s="65"/>
      <c r="X642" s="65"/>
      <c r="Y642" s="67"/>
      <c r="Z642" s="68"/>
      <c r="AA642" s="66"/>
      <c r="AB642" s="64"/>
      <c r="AC642" s="69"/>
      <c r="AD642" s="70"/>
      <c r="AE642" s="71"/>
      <c r="AF642" s="74"/>
      <c r="AG642" s="74"/>
      <c r="AH642" s="74"/>
      <c r="AI642" s="74"/>
      <c r="AJ642" s="74"/>
      <c r="AK642" s="74"/>
      <c r="AL642" s="74"/>
      <c r="AM642" s="74"/>
      <c r="AN642" s="74"/>
      <c r="AO642" s="74"/>
      <c r="AP642" s="74"/>
      <c r="AQ642" s="74"/>
      <c r="AR642" s="74"/>
      <c r="AS642" s="74"/>
      <c r="AT642" s="74"/>
      <c r="AU642" s="74"/>
      <c r="AV642" s="74"/>
      <c r="AW642" s="74"/>
      <c r="AX642" s="74"/>
      <c r="AY642" s="74"/>
      <c r="AZ642" s="74"/>
      <c r="BA642" s="74"/>
      <c r="BB642" s="74"/>
      <c r="BC642" s="74"/>
      <c r="BD642" s="74"/>
      <c r="BE642" s="74"/>
      <c r="BF642" s="74"/>
      <c r="BG642" s="74"/>
    </row>
    <row r="643" ht="12.0" customHeight="1">
      <c r="A643" s="62"/>
      <c r="B643" s="62"/>
      <c r="C643" s="62"/>
      <c r="D643" s="102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5"/>
      <c r="Q643" s="65"/>
      <c r="R643" s="64"/>
      <c r="S643" s="66"/>
      <c r="T643" s="66"/>
      <c r="U643" s="66"/>
      <c r="V643" s="66"/>
      <c r="W643" s="65"/>
      <c r="X643" s="65"/>
      <c r="Y643" s="67"/>
      <c r="Z643" s="68"/>
      <c r="AA643" s="66"/>
      <c r="AB643" s="64"/>
      <c r="AC643" s="69"/>
      <c r="AD643" s="70"/>
      <c r="AE643" s="71"/>
      <c r="AF643" s="74"/>
      <c r="AG643" s="74"/>
      <c r="AH643" s="74"/>
      <c r="AI643" s="74"/>
      <c r="AJ643" s="74"/>
      <c r="AK643" s="74"/>
      <c r="AL643" s="74"/>
      <c r="AM643" s="74"/>
      <c r="AN643" s="74"/>
      <c r="AO643" s="74"/>
      <c r="AP643" s="74"/>
      <c r="AQ643" s="74"/>
      <c r="AR643" s="74"/>
      <c r="AS643" s="74"/>
      <c r="AT643" s="74"/>
      <c r="AU643" s="74"/>
      <c r="AV643" s="74"/>
      <c r="AW643" s="74"/>
      <c r="AX643" s="74"/>
      <c r="AY643" s="74"/>
      <c r="AZ643" s="74"/>
      <c r="BA643" s="74"/>
      <c r="BB643" s="74"/>
      <c r="BC643" s="74"/>
      <c r="BD643" s="74"/>
      <c r="BE643" s="74"/>
      <c r="BF643" s="74"/>
      <c r="BG643" s="74"/>
    </row>
    <row r="644" ht="12.0" customHeight="1">
      <c r="A644" s="62"/>
      <c r="B644" s="62"/>
      <c r="C644" s="62"/>
      <c r="D644" s="102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5"/>
      <c r="Q644" s="65"/>
      <c r="R644" s="64"/>
      <c r="S644" s="66"/>
      <c r="T644" s="66"/>
      <c r="U644" s="66"/>
      <c r="V644" s="66"/>
      <c r="W644" s="65"/>
      <c r="X644" s="65"/>
      <c r="Y644" s="67"/>
      <c r="Z644" s="68"/>
      <c r="AA644" s="66"/>
      <c r="AB644" s="64"/>
      <c r="AC644" s="69"/>
      <c r="AD644" s="70"/>
      <c r="AE644" s="71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  <c r="AS644" s="74"/>
      <c r="AT644" s="74"/>
      <c r="AU644" s="74"/>
      <c r="AV644" s="74"/>
      <c r="AW644" s="74"/>
      <c r="AX644" s="74"/>
      <c r="AY644" s="74"/>
      <c r="AZ644" s="74"/>
      <c r="BA644" s="74"/>
      <c r="BB644" s="74"/>
      <c r="BC644" s="74"/>
      <c r="BD644" s="74"/>
      <c r="BE644" s="74"/>
      <c r="BF644" s="74"/>
      <c r="BG644" s="74"/>
    </row>
    <row r="645" ht="12.0" customHeight="1">
      <c r="A645" s="62"/>
      <c r="B645" s="62"/>
      <c r="C645" s="62"/>
      <c r="D645" s="102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5"/>
      <c r="Q645" s="65"/>
      <c r="R645" s="64"/>
      <c r="S645" s="66"/>
      <c r="T645" s="66"/>
      <c r="U645" s="66"/>
      <c r="V645" s="66"/>
      <c r="W645" s="65"/>
      <c r="X645" s="65"/>
      <c r="Y645" s="67"/>
      <c r="Z645" s="68"/>
      <c r="AA645" s="66"/>
      <c r="AB645" s="64"/>
      <c r="AC645" s="69"/>
      <c r="AD645" s="70"/>
      <c r="AE645" s="71"/>
      <c r="AF645" s="74"/>
      <c r="AG645" s="74"/>
      <c r="AH645" s="74"/>
      <c r="AI645" s="74"/>
      <c r="AJ645" s="74"/>
      <c r="AK645" s="74"/>
      <c r="AL645" s="74"/>
      <c r="AM645" s="74"/>
      <c r="AN645" s="74"/>
      <c r="AO645" s="74"/>
      <c r="AP645" s="74"/>
      <c r="AQ645" s="74"/>
      <c r="AR645" s="74"/>
      <c r="AS645" s="74"/>
      <c r="AT645" s="74"/>
      <c r="AU645" s="74"/>
      <c r="AV645" s="74"/>
      <c r="AW645" s="74"/>
      <c r="AX645" s="74"/>
      <c r="AY645" s="74"/>
      <c r="AZ645" s="74"/>
      <c r="BA645" s="74"/>
      <c r="BB645" s="74"/>
      <c r="BC645" s="74"/>
      <c r="BD645" s="74"/>
      <c r="BE645" s="74"/>
      <c r="BF645" s="74"/>
      <c r="BG645" s="74"/>
    </row>
    <row r="646" ht="12.0" customHeight="1">
      <c r="A646" s="62"/>
      <c r="B646" s="62"/>
      <c r="C646" s="62"/>
      <c r="D646" s="102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5"/>
      <c r="Q646" s="65"/>
      <c r="R646" s="64"/>
      <c r="S646" s="66"/>
      <c r="T646" s="66"/>
      <c r="U646" s="66"/>
      <c r="V646" s="66"/>
      <c r="W646" s="65"/>
      <c r="X646" s="65"/>
      <c r="Y646" s="67"/>
      <c r="Z646" s="68"/>
      <c r="AA646" s="66"/>
      <c r="AB646" s="64"/>
      <c r="AC646" s="69"/>
      <c r="AD646" s="70"/>
      <c r="AE646" s="71"/>
      <c r="AF646" s="74"/>
      <c r="AG646" s="74"/>
      <c r="AH646" s="74"/>
      <c r="AI646" s="74"/>
      <c r="AJ646" s="74"/>
      <c r="AK646" s="74"/>
      <c r="AL646" s="74"/>
      <c r="AM646" s="74"/>
      <c r="AN646" s="74"/>
      <c r="AO646" s="74"/>
      <c r="AP646" s="74"/>
      <c r="AQ646" s="74"/>
      <c r="AR646" s="74"/>
      <c r="AS646" s="74"/>
      <c r="AT646" s="74"/>
      <c r="AU646" s="74"/>
      <c r="AV646" s="74"/>
      <c r="AW646" s="74"/>
      <c r="AX646" s="74"/>
      <c r="AY646" s="74"/>
      <c r="AZ646" s="74"/>
      <c r="BA646" s="74"/>
      <c r="BB646" s="74"/>
      <c r="BC646" s="74"/>
      <c r="BD646" s="74"/>
      <c r="BE646" s="74"/>
      <c r="BF646" s="74"/>
      <c r="BG646" s="74"/>
    </row>
    <row r="647" ht="12.0" customHeight="1">
      <c r="A647" s="62"/>
      <c r="B647" s="62"/>
      <c r="C647" s="62"/>
      <c r="D647" s="102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5"/>
      <c r="Q647" s="65"/>
      <c r="R647" s="64"/>
      <c r="S647" s="66"/>
      <c r="T647" s="66"/>
      <c r="U647" s="66"/>
      <c r="V647" s="66"/>
      <c r="W647" s="65"/>
      <c r="X647" s="65"/>
      <c r="Y647" s="67"/>
      <c r="Z647" s="68"/>
      <c r="AA647" s="66"/>
      <c r="AB647" s="64"/>
      <c r="AC647" s="69"/>
      <c r="AD647" s="70"/>
      <c r="AE647" s="71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  <c r="AS647" s="74"/>
      <c r="AT647" s="74"/>
      <c r="AU647" s="74"/>
      <c r="AV647" s="74"/>
      <c r="AW647" s="74"/>
      <c r="AX647" s="74"/>
      <c r="AY647" s="74"/>
      <c r="AZ647" s="74"/>
      <c r="BA647" s="74"/>
      <c r="BB647" s="74"/>
      <c r="BC647" s="74"/>
      <c r="BD647" s="74"/>
      <c r="BE647" s="74"/>
      <c r="BF647" s="74"/>
      <c r="BG647" s="74"/>
    </row>
    <row r="648" ht="12.0" customHeight="1">
      <c r="A648" s="62"/>
      <c r="B648" s="62"/>
      <c r="C648" s="62"/>
      <c r="D648" s="102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5"/>
      <c r="Q648" s="65"/>
      <c r="R648" s="64"/>
      <c r="S648" s="66"/>
      <c r="T648" s="66"/>
      <c r="U648" s="66"/>
      <c r="V648" s="66"/>
      <c r="W648" s="65"/>
      <c r="X648" s="65"/>
      <c r="Y648" s="67"/>
      <c r="Z648" s="68"/>
      <c r="AA648" s="66"/>
      <c r="AB648" s="64"/>
      <c r="AC648" s="69"/>
      <c r="AD648" s="70"/>
      <c r="AE648" s="71"/>
      <c r="AF648" s="74"/>
      <c r="AG648" s="74"/>
      <c r="AH648" s="74"/>
      <c r="AI648" s="74"/>
      <c r="AJ648" s="74"/>
      <c r="AK648" s="74"/>
      <c r="AL648" s="74"/>
      <c r="AM648" s="74"/>
      <c r="AN648" s="74"/>
      <c r="AO648" s="74"/>
      <c r="AP648" s="74"/>
      <c r="AQ648" s="74"/>
      <c r="AR648" s="74"/>
      <c r="AS648" s="74"/>
      <c r="AT648" s="74"/>
      <c r="AU648" s="74"/>
      <c r="AV648" s="74"/>
      <c r="AW648" s="74"/>
      <c r="AX648" s="74"/>
      <c r="AY648" s="74"/>
      <c r="AZ648" s="74"/>
      <c r="BA648" s="74"/>
      <c r="BB648" s="74"/>
      <c r="BC648" s="74"/>
      <c r="BD648" s="74"/>
      <c r="BE648" s="74"/>
      <c r="BF648" s="74"/>
      <c r="BG648" s="74"/>
    </row>
    <row r="649" ht="12.0" customHeight="1">
      <c r="A649" s="62"/>
      <c r="B649" s="62"/>
      <c r="C649" s="62"/>
      <c r="D649" s="102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5"/>
      <c r="Q649" s="65"/>
      <c r="R649" s="64"/>
      <c r="S649" s="66"/>
      <c r="T649" s="66"/>
      <c r="U649" s="66"/>
      <c r="V649" s="66"/>
      <c r="W649" s="65"/>
      <c r="X649" s="65"/>
      <c r="Y649" s="67"/>
      <c r="Z649" s="68"/>
      <c r="AA649" s="66"/>
      <c r="AB649" s="64"/>
      <c r="AC649" s="69"/>
      <c r="AD649" s="70"/>
      <c r="AE649" s="71"/>
      <c r="AF649" s="74"/>
      <c r="AG649" s="74"/>
      <c r="AH649" s="74"/>
      <c r="AI649" s="74"/>
      <c r="AJ649" s="74"/>
      <c r="AK649" s="74"/>
      <c r="AL649" s="74"/>
      <c r="AM649" s="74"/>
      <c r="AN649" s="74"/>
      <c r="AO649" s="74"/>
      <c r="AP649" s="74"/>
      <c r="AQ649" s="74"/>
      <c r="AR649" s="74"/>
      <c r="AS649" s="74"/>
      <c r="AT649" s="74"/>
      <c r="AU649" s="74"/>
      <c r="AV649" s="74"/>
      <c r="AW649" s="74"/>
      <c r="AX649" s="74"/>
      <c r="AY649" s="74"/>
      <c r="AZ649" s="74"/>
      <c r="BA649" s="74"/>
      <c r="BB649" s="74"/>
      <c r="BC649" s="74"/>
      <c r="BD649" s="74"/>
      <c r="BE649" s="74"/>
      <c r="BF649" s="74"/>
      <c r="BG649" s="74"/>
    </row>
    <row r="650" ht="12.0" customHeight="1">
      <c r="A650" s="62"/>
      <c r="B650" s="62"/>
      <c r="C650" s="62"/>
      <c r="D650" s="102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5"/>
      <c r="Q650" s="65"/>
      <c r="R650" s="64"/>
      <c r="S650" s="66"/>
      <c r="T650" s="66"/>
      <c r="U650" s="66"/>
      <c r="V650" s="66"/>
      <c r="W650" s="65"/>
      <c r="X650" s="65"/>
      <c r="Y650" s="67"/>
      <c r="Z650" s="68"/>
      <c r="AA650" s="66"/>
      <c r="AB650" s="64"/>
      <c r="AC650" s="69"/>
      <c r="AD650" s="70"/>
      <c r="AE650" s="71"/>
      <c r="AF650" s="74"/>
      <c r="AG650" s="74"/>
      <c r="AH650" s="74"/>
      <c r="AI650" s="74"/>
      <c r="AJ650" s="74"/>
      <c r="AK650" s="74"/>
      <c r="AL650" s="74"/>
      <c r="AM650" s="74"/>
      <c r="AN650" s="74"/>
      <c r="AO650" s="74"/>
      <c r="AP650" s="74"/>
      <c r="AQ650" s="74"/>
      <c r="AR650" s="74"/>
      <c r="AS650" s="74"/>
      <c r="AT650" s="74"/>
      <c r="AU650" s="74"/>
      <c r="AV650" s="74"/>
      <c r="AW650" s="74"/>
      <c r="AX650" s="74"/>
      <c r="AY650" s="74"/>
      <c r="AZ650" s="74"/>
      <c r="BA650" s="74"/>
      <c r="BB650" s="74"/>
      <c r="BC650" s="74"/>
      <c r="BD650" s="74"/>
      <c r="BE650" s="74"/>
      <c r="BF650" s="74"/>
      <c r="BG650" s="74"/>
    </row>
    <row r="651" ht="12.0" customHeight="1">
      <c r="A651" s="62"/>
      <c r="B651" s="62"/>
      <c r="C651" s="62"/>
      <c r="D651" s="102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5"/>
      <c r="Q651" s="65"/>
      <c r="R651" s="64"/>
      <c r="S651" s="66"/>
      <c r="T651" s="66"/>
      <c r="U651" s="66"/>
      <c r="V651" s="66"/>
      <c r="W651" s="65"/>
      <c r="X651" s="65"/>
      <c r="Y651" s="67"/>
      <c r="Z651" s="68"/>
      <c r="AA651" s="66"/>
      <c r="AB651" s="64"/>
      <c r="AC651" s="69"/>
      <c r="AD651" s="70"/>
      <c r="AE651" s="71"/>
      <c r="AF651" s="74"/>
      <c r="AG651" s="74"/>
      <c r="AH651" s="74"/>
      <c r="AI651" s="74"/>
      <c r="AJ651" s="74"/>
      <c r="AK651" s="74"/>
      <c r="AL651" s="74"/>
      <c r="AM651" s="74"/>
      <c r="AN651" s="74"/>
      <c r="AO651" s="74"/>
      <c r="AP651" s="74"/>
      <c r="AQ651" s="74"/>
      <c r="AR651" s="74"/>
      <c r="AS651" s="74"/>
      <c r="AT651" s="74"/>
      <c r="AU651" s="74"/>
      <c r="AV651" s="74"/>
      <c r="AW651" s="74"/>
      <c r="AX651" s="74"/>
      <c r="AY651" s="74"/>
      <c r="AZ651" s="74"/>
      <c r="BA651" s="74"/>
      <c r="BB651" s="74"/>
      <c r="BC651" s="74"/>
      <c r="BD651" s="74"/>
      <c r="BE651" s="74"/>
      <c r="BF651" s="74"/>
      <c r="BG651" s="74"/>
    </row>
    <row r="652" ht="12.0" customHeight="1">
      <c r="A652" s="62"/>
      <c r="B652" s="62"/>
      <c r="C652" s="62"/>
      <c r="D652" s="102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5"/>
      <c r="Q652" s="65"/>
      <c r="R652" s="64"/>
      <c r="S652" s="66"/>
      <c r="T652" s="66"/>
      <c r="U652" s="66"/>
      <c r="V652" s="66"/>
      <c r="W652" s="65"/>
      <c r="X652" s="65"/>
      <c r="Y652" s="67"/>
      <c r="Z652" s="68"/>
      <c r="AA652" s="66"/>
      <c r="AB652" s="64"/>
      <c r="AC652" s="69"/>
      <c r="AD652" s="70"/>
      <c r="AE652" s="71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/>
      <c r="AS652" s="74"/>
      <c r="AT652" s="74"/>
      <c r="AU652" s="74"/>
      <c r="AV652" s="74"/>
      <c r="AW652" s="74"/>
      <c r="AX652" s="74"/>
      <c r="AY652" s="74"/>
      <c r="AZ652" s="74"/>
      <c r="BA652" s="74"/>
      <c r="BB652" s="74"/>
      <c r="BC652" s="74"/>
      <c r="BD652" s="74"/>
      <c r="BE652" s="74"/>
      <c r="BF652" s="74"/>
      <c r="BG652" s="74"/>
    </row>
    <row r="653" ht="12.0" customHeight="1">
      <c r="A653" s="62"/>
      <c r="B653" s="62"/>
      <c r="C653" s="62"/>
      <c r="D653" s="102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5"/>
      <c r="Q653" s="65"/>
      <c r="R653" s="64"/>
      <c r="S653" s="66"/>
      <c r="T653" s="66"/>
      <c r="U653" s="66"/>
      <c r="V653" s="66"/>
      <c r="W653" s="65"/>
      <c r="X653" s="65"/>
      <c r="Y653" s="67"/>
      <c r="Z653" s="68"/>
      <c r="AA653" s="66"/>
      <c r="AB653" s="64"/>
      <c r="AC653" s="69"/>
      <c r="AD653" s="70"/>
      <c r="AE653" s="71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  <c r="AS653" s="74"/>
      <c r="AT653" s="74"/>
      <c r="AU653" s="74"/>
      <c r="AV653" s="74"/>
      <c r="AW653" s="74"/>
      <c r="AX653" s="74"/>
      <c r="AY653" s="74"/>
      <c r="AZ653" s="74"/>
      <c r="BA653" s="74"/>
      <c r="BB653" s="74"/>
      <c r="BC653" s="74"/>
      <c r="BD653" s="74"/>
      <c r="BE653" s="74"/>
      <c r="BF653" s="74"/>
      <c r="BG653" s="74"/>
    </row>
    <row r="654" ht="12.0" customHeight="1">
      <c r="A654" s="62"/>
      <c r="B654" s="62"/>
      <c r="C654" s="62"/>
      <c r="D654" s="102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5"/>
      <c r="Q654" s="65"/>
      <c r="R654" s="64"/>
      <c r="S654" s="66"/>
      <c r="T654" s="66"/>
      <c r="U654" s="66"/>
      <c r="V654" s="66"/>
      <c r="W654" s="65"/>
      <c r="X654" s="65"/>
      <c r="Y654" s="67"/>
      <c r="Z654" s="68"/>
      <c r="AA654" s="66"/>
      <c r="AB654" s="64"/>
      <c r="AC654" s="69"/>
      <c r="AD654" s="70"/>
      <c r="AE654" s="71"/>
      <c r="AF654" s="74"/>
      <c r="AG654" s="74"/>
      <c r="AH654" s="74"/>
      <c r="AI654" s="74"/>
      <c r="AJ654" s="74"/>
      <c r="AK654" s="74"/>
      <c r="AL654" s="74"/>
      <c r="AM654" s="74"/>
      <c r="AN654" s="74"/>
      <c r="AO654" s="74"/>
      <c r="AP654" s="74"/>
      <c r="AQ654" s="74"/>
      <c r="AR654" s="74"/>
      <c r="AS654" s="74"/>
      <c r="AT654" s="74"/>
      <c r="AU654" s="74"/>
      <c r="AV654" s="74"/>
      <c r="AW654" s="74"/>
      <c r="AX654" s="74"/>
      <c r="AY654" s="74"/>
      <c r="AZ654" s="74"/>
      <c r="BA654" s="74"/>
      <c r="BB654" s="74"/>
      <c r="BC654" s="74"/>
      <c r="BD654" s="74"/>
      <c r="BE654" s="74"/>
      <c r="BF654" s="74"/>
      <c r="BG654" s="74"/>
    </row>
    <row r="655" ht="12.0" customHeight="1">
      <c r="A655" s="62"/>
      <c r="B655" s="62"/>
      <c r="C655" s="62"/>
      <c r="D655" s="102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5"/>
      <c r="Q655" s="65"/>
      <c r="R655" s="64"/>
      <c r="S655" s="66"/>
      <c r="T655" s="66"/>
      <c r="U655" s="66"/>
      <c r="V655" s="66"/>
      <c r="W655" s="65"/>
      <c r="X655" s="65"/>
      <c r="Y655" s="67"/>
      <c r="Z655" s="68"/>
      <c r="AA655" s="66"/>
      <c r="AB655" s="64"/>
      <c r="AC655" s="69"/>
      <c r="AD655" s="70"/>
      <c r="AE655" s="71"/>
      <c r="AF655" s="74"/>
      <c r="AG655" s="74"/>
      <c r="AH655" s="74"/>
      <c r="AI655" s="74"/>
      <c r="AJ655" s="74"/>
      <c r="AK655" s="74"/>
      <c r="AL655" s="74"/>
      <c r="AM655" s="74"/>
      <c r="AN655" s="74"/>
      <c r="AO655" s="74"/>
      <c r="AP655" s="74"/>
      <c r="AQ655" s="74"/>
      <c r="AR655" s="74"/>
      <c r="AS655" s="74"/>
      <c r="AT655" s="74"/>
      <c r="AU655" s="74"/>
      <c r="AV655" s="74"/>
      <c r="AW655" s="74"/>
      <c r="AX655" s="74"/>
      <c r="AY655" s="74"/>
      <c r="AZ655" s="74"/>
      <c r="BA655" s="74"/>
      <c r="BB655" s="74"/>
      <c r="BC655" s="74"/>
      <c r="BD655" s="74"/>
      <c r="BE655" s="74"/>
      <c r="BF655" s="74"/>
      <c r="BG655" s="74"/>
    </row>
    <row r="656" ht="12.0" customHeight="1">
      <c r="A656" s="62"/>
      <c r="B656" s="62"/>
      <c r="C656" s="62"/>
      <c r="D656" s="102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5"/>
      <c r="Q656" s="65"/>
      <c r="R656" s="64"/>
      <c r="S656" s="66"/>
      <c r="T656" s="66"/>
      <c r="U656" s="66"/>
      <c r="V656" s="66"/>
      <c r="W656" s="65"/>
      <c r="X656" s="65"/>
      <c r="Y656" s="67"/>
      <c r="Z656" s="68"/>
      <c r="AA656" s="66"/>
      <c r="AB656" s="64"/>
      <c r="AC656" s="69"/>
      <c r="AD656" s="70"/>
      <c r="AE656" s="71"/>
      <c r="AF656" s="74"/>
      <c r="AG656" s="74"/>
      <c r="AH656" s="74"/>
      <c r="AI656" s="74"/>
      <c r="AJ656" s="74"/>
      <c r="AK656" s="74"/>
      <c r="AL656" s="74"/>
      <c r="AM656" s="74"/>
      <c r="AN656" s="74"/>
      <c r="AO656" s="74"/>
      <c r="AP656" s="74"/>
      <c r="AQ656" s="74"/>
      <c r="AR656" s="74"/>
      <c r="AS656" s="74"/>
      <c r="AT656" s="74"/>
      <c r="AU656" s="74"/>
      <c r="AV656" s="74"/>
      <c r="AW656" s="74"/>
      <c r="AX656" s="74"/>
      <c r="AY656" s="74"/>
      <c r="AZ656" s="74"/>
      <c r="BA656" s="74"/>
      <c r="BB656" s="74"/>
      <c r="BC656" s="74"/>
      <c r="BD656" s="74"/>
      <c r="BE656" s="74"/>
      <c r="BF656" s="74"/>
      <c r="BG656" s="74"/>
    </row>
    <row r="657" ht="12.0" customHeight="1">
      <c r="A657" s="62"/>
      <c r="B657" s="62"/>
      <c r="C657" s="62"/>
      <c r="D657" s="102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5"/>
      <c r="Q657" s="65"/>
      <c r="R657" s="64"/>
      <c r="S657" s="66"/>
      <c r="T657" s="66"/>
      <c r="U657" s="66"/>
      <c r="V657" s="66"/>
      <c r="W657" s="65"/>
      <c r="X657" s="65"/>
      <c r="Y657" s="67"/>
      <c r="Z657" s="68"/>
      <c r="AA657" s="66"/>
      <c r="AB657" s="64"/>
      <c r="AC657" s="69"/>
      <c r="AD657" s="70"/>
      <c r="AE657" s="71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  <c r="AS657" s="74"/>
      <c r="AT657" s="74"/>
      <c r="AU657" s="74"/>
      <c r="AV657" s="74"/>
      <c r="AW657" s="74"/>
      <c r="AX657" s="74"/>
      <c r="AY657" s="74"/>
      <c r="AZ657" s="74"/>
      <c r="BA657" s="74"/>
      <c r="BB657" s="74"/>
      <c r="BC657" s="74"/>
      <c r="BD657" s="74"/>
      <c r="BE657" s="74"/>
      <c r="BF657" s="74"/>
      <c r="BG657" s="74"/>
    </row>
    <row r="658" ht="12.0" customHeight="1">
      <c r="A658" s="62"/>
      <c r="B658" s="62"/>
      <c r="C658" s="62"/>
      <c r="D658" s="102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5"/>
      <c r="Q658" s="65"/>
      <c r="R658" s="64"/>
      <c r="S658" s="66"/>
      <c r="T658" s="66"/>
      <c r="U658" s="66"/>
      <c r="V658" s="66"/>
      <c r="W658" s="65"/>
      <c r="X658" s="65"/>
      <c r="Y658" s="67"/>
      <c r="Z658" s="68"/>
      <c r="AA658" s="66"/>
      <c r="AB658" s="64"/>
      <c r="AC658" s="69"/>
      <c r="AD658" s="70"/>
      <c r="AE658" s="71"/>
      <c r="AF658" s="74"/>
      <c r="AG658" s="74"/>
      <c r="AH658" s="74"/>
      <c r="AI658" s="74"/>
      <c r="AJ658" s="74"/>
      <c r="AK658" s="74"/>
      <c r="AL658" s="74"/>
      <c r="AM658" s="74"/>
      <c r="AN658" s="74"/>
      <c r="AO658" s="74"/>
      <c r="AP658" s="74"/>
      <c r="AQ658" s="74"/>
      <c r="AR658" s="74"/>
      <c r="AS658" s="74"/>
      <c r="AT658" s="74"/>
      <c r="AU658" s="74"/>
      <c r="AV658" s="74"/>
      <c r="AW658" s="74"/>
      <c r="AX658" s="74"/>
      <c r="AY658" s="74"/>
      <c r="AZ658" s="74"/>
      <c r="BA658" s="74"/>
      <c r="BB658" s="74"/>
      <c r="BC658" s="74"/>
      <c r="BD658" s="74"/>
      <c r="BE658" s="74"/>
      <c r="BF658" s="74"/>
      <c r="BG658" s="74"/>
    </row>
    <row r="659" ht="12.0" customHeight="1">
      <c r="A659" s="62"/>
      <c r="B659" s="62"/>
      <c r="C659" s="62"/>
      <c r="D659" s="102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5"/>
      <c r="Q659" s="65"/>
      <c r="R659" s="64"/>
      <c r="S659" s="66"/>
      <c r="T659" s="66"/>
      <c r="U659" s="66"/>
      <c r="V659" s="66"/>
      <c r="W659" s="65"/>
      <c r="X659" s="65"/>
      <c r="Y659" s="67"/>
      <c r="Z659" s="68"/>
      <c r="AA659" s="66"/>
      <c r="AB659" s="64"/>
      <c r="AC659" s="69"/>
      <c r="AD659" s="70"/>
      <c r="AE659" s="71"/>
      <c r="AF659" s="74"/>
      <c r="AG659" s="74"/>
      <c r="AH659" s="74"/>
      <c r="AI659" s="74"/>
      <c r="AJ659" s="74"/>
      <c r="AK659" s="74"/>
      <c r="AL659" s="74"/>
      <c r="AM659" s="74"/>
      <c r="AN659" s="74"/>
      <c r="AO659" s="74"/>
      <c r="AP659" s="74"/>
      <c r="AQ659" s="74"/>
      <c r="AR659" s="74"/>
      <c r="AS659" s="74"/>
      <c r="AT659" s="74"/>
      <c r="AU659" s="74"/>
      <c r="AV659" s="74"/>
      <c r="AW659" s="74"/>
      <c r="AX659" s="74"/>
      <c r="AY659" s="74"/>
      <c r="AZ659" s="74"/>
      <c r="BA659" s="74"/>
      <c r="BB659" s="74"/>
      <c r="BC659" s="74"/>
      <c r="BD659" s="74"/>
      <c r="BE659" s="74"/>
      <c r="BF659" s="74"/>
      <c r="BG659" s="74"/>
    </row>
    <row r="660" ht="12.0" customHeight="1">
      <c r="A660" s="62"/>
      <c r="B660" s="62"/>
      <c r="C660" s="62"/>
      <c r="D660" s="102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5"/>
      <c r="Q660" s="65"/>
      <c r="R660" s="64"/>
      <c r="S660" s="66"/>
      <c r="T660" s="66"/>
      <c r="U660" s="66"/>
      <c r="V660" s="66"/>
      <c r="W660" s="65"/>
      <c r="X660" s="65"/>
      <c r="Y660" s="67"/>
      <c r="Z660" s="68"/>
      <c r="AA660" s="66"/>
      <c r="AB660" s="64"/>
      <c r="AC660" s="69"/>
      <c r="AD660" s="70"/>
      <c r="AE660" s="71"/>
      <c r="AF660" s="74"/>
      <c r="AG660" s="74"/>
      <c r="AH660" s="74"/>
      <c r="AI660" s="74"/>
      <c r="AJ660" s="74"/>
      <c r="AK660" s="74"/>
      <c r="AL660" s="74"/>
      <c r="AM660" s="74"/>
      <c r="AN660" s="74"/>
      <c r="AO660" s="74"/>
      <c r="AP660" s="74"/>
      <c r="AQ660" s="74"/>
      <c r="AR660" s="74"/>
      <c r="AS660" s="74"/>
      <c r="AT660" s="74"/>
      <c r="AU660" s="74"/>
      <c r="AV660" s="74"/>
      <c r="AW660" s="74"/>
      <c r="AX660" s="74"/>
      <c r="AY660" s="74"/>
      <c r="AZ660" s="74"/>
      <c r="BA660" s="74"/>
      <c r="BB660" s="74"/>
      <c r="BC660" s="74"/>
      <c r="BD660" s="74"/>
      <c r="BE660" s="74"/>
      <c r="BF660" s="74"/>
      <c r="BG660" s="74"/>
    </row>
    <row r="661" ht="12.0" customHeight="1">
      <c r="A661" s="62"/>
      <c r="B661" s="62"/>
      <c r="C661" s="62"/>
      <c r="D661" s="102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5"/>
      <c r="Q661" s="65"/>
      <c r="R661" s="64"/>
      <c r="S661" s="66"/>
      <c r="T661" s="66"/>
      <c r="U661" s="66"/>
      <c r="V661" s="66"/>
      <c r="W661" s="65"/>
      <c r="X661" s="65"/>
      <c r="Y661" s="67"/>
      <c r="Z661" s="68"/>
      <c r="AA661" s="66"/>
      <c r="AB661" s="64"/>
      <c r="AC661" s="69"/>
      <c r="AD661" s="70"/>
      <c r="AE661" s="71"/>
      <c r="AF661" s="74"/>
      <c r="AG661" s="74"/>
      <c r="AH661" s="74"/>
      <c r="AI661" s="74"/>
      <c r="AJ661" s="74"/>
      <c r="AK661" s="74"/>
      <c r="AL661" s="74"/>
      <c r="AM661" s="74"/>
      <c r="AN661" s="74"/>
      <c r="AO661" s="74"/>
      <c r="AP661" s="74"/>
      <c r="AQ661" s="74"/>
      <c r="AR661" s="74"/>
      <c r="AS661" s="74"/>
      <c r="AT661" s="74"/>
      <c r="AU661" s="74"/>
      <c r="AV661" s="74"/>
      <c r="AW661" s="74"/>
      <c r="AX661" s="74"/>
      <c r="AY661" s="74"/>
      <c r="AZ661" s="74"/>
      <c r="BA661" s="74"/>
      <c r="BB661" s="74"/>
      <c r="BC661" s="74"/>
      <c r="BD661" s="74"/>
      <c r="BE661" s="74"/>
      <c r="BF661" s="74"/>
      <c r="BG661" s="74"/>
    </row>
    <row r="662" ht="12.0" customHeight="1">
      <c r="A662" s="62"/>
      <c r="B662" s="62"/>
      <c r="C662" s="62"/>
      <c r="D662" s="102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5"/>
      <c r="Q662" s="65"/>
      <c r="R662" s="64"/>
      <c r="S662" s="66"/>
      <c r="T662" s="66"/>
      <c r="U662" s="66"/>
      <c r="V662" s="66"/>
      <c r="W662" s="65"/>
      <c r="X662" s="65"/>
      <c r="Y662" s="67"/>
      <c r="Z662" s="68"/>
      <c r="AA662" s="66"/>
      <c r="AB662" s="64"/>
      <c r="AC662" s="69"/>
      <c r="AD662" s="70"/>
      <c r="AE662" s="71"/>
      <c r="AF662" s="74"/>
      <c r="AG662" s="74"/>
      <c r="AH662" s="74"/>
      <c r="AI662" s="74"/>
      <c r="AJ662" s="74"/>
      <c r="AK662" s="74"/>
      <c r="AL662" s="74"/>
      <c r="AM662" s="74"/>
      <c r="AN662" s="74"/>
      <c r="AO662" s="74"/>
      <c r="AP662" s="74"/>
      <c r="AQ662" s="74"/>
      <c r="AR662" s="74"/>
      <c r="AS662" s="74"/>
      <c r="AT662" s="74"/>
      <c r="AU662" s="74"/>
      <c r="AV662" s="74"/>
      <c r="AW662" s="74"/>
      <c r="AX662" s="74"/>
      <c r="AY662" s="74"/>
      <c r="AZ662" s="74"/>
      <c r="BA662" s="74"/>
      <c r="BB662" s="74"/>
      <c r="BC662" s="74"/>
      <c r="BD662" s="74"/>
      <c r="BE662" s="74"/>
      <c r="BF662" s="74"/>
      <c r="BG662" s="74"/>
    </row>
    <row r="663" ht="12.0" customHeight="1">
      <c r="A663" s="62"/>
      <c r="B663" s="62"/>
      <c r="C663" s="62"/>
      <c r="D663" s="102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5"/>
      <c r="Q663" s="65"/>
      <c r="R663" s="64"/>
      <c r="S663" s="66"/>
      <c r="T663" s="66"/>
      <c r="U663" s="66"/>
      <c r="V663" s="66"/>
      <c r="W663" s="65"/>
      <c r="X663" s="65"/>
      <c r="Y663" s="67"/>
      <c r="Z663" s="68"/>
      <c r="AA663" s="66"/>
      <c r="AB663" s="64"/>
      <c r="AC663" s="69"/>
      <c r="AD663" s="70"/>
      <c r="AE663" s="71"/>
      <c r="AF663" s="74"/>
      <c r="AG663" s="74"/>
      <c r="AH663" s="74"/>
      <c r="AI663" s="74"/>
      <c r="AJ663" s="74"/>
      <c r="AK663" s="74"/>
      <c r="AL663" s="74"/>
      <c r="AM663" s="74"/>
      <c r="AN663" s="74"/>
      <c r="AO663" s="74"/>
      <c r="AP663" s="74"/>
      <c r="AQ663" s="74"/>
      <c r="AR663" s="74"/>
      <c r="AS663" s="74"/>
      <c r="AT663" s="74"/>
      <c r="AU663" s="74"/>
      <c r="AV663" s="74"/>
      <c r="AW663" s="74"/>
      <c r="AX663" s="74"/>
      <c r="AY663" s="74"/>
      <c r="AZ663" s="74"/>
      <c r="BA663" s="74"/>
      <c r="BB663" s="74"/>
      <c r="BC663" s="74"/>
      <c r="BD663" s="74"/>
      <c r="BE663" s="74"/>
      <c r="BF663" s="74"/>
      <c r="BG663" s="74"/>
    </row>
    <row r="664" ht="12.0" customHeight="1">
      <c r="A664" s="62"/>
      <c r="B664" s="62"/>
      <c r="C664" s="62"/>
      <c r="D664" s="102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5"/>
      <c r="Q664" s="65"/>
      <c r="R664" s="64"/>
      <c r="S664" s="66"/>
      <c r="T664" s="66"/>
      <c r="U664" s="66"/>
      <c r="V664" s="66"/>
      <c r="W664" s="65"/>
      <c r="X664" s="65"/>
      <c r="Y664" s="67"/>
      <c r="Z664" s="68"/>
      <c r="AA664" s="66"/>
      <c r="AB664" s="64"/>
      <c r="AC664" s="69"/>
      <c r="AD664" s="70"/>
      <c r="AE664" s="71"/>
      <c r="AF664" s="74"/>
      <c r="AG664" s="74"/>
      <c r="AH664" s="74"/>
      <c r="AI664" s="74"/>
      <c r="AJ664" s="74"/>
      <c r="AK664" s="74"/>
      <c r="AL664" s="74"/>
      <c r="AM664" s="74"/>
      <c r="AN664" s="74"/>
      <c r="AO664" s="74"/>
      <c r="AP664" s="74"/>
      <c r="AQ664" s="74"/>
      <c r="AR664" s="74"/>
      <c r="AS664" s="74"/>
      <c r="AT664" s="74"/>
      <c r="AU664" s="74"/>
      <c r="AV664" s="74"/>
      <c r="AW664" s="74"/>
      <c r="AX664" s="74"/>
      <c r="AY664" s="74"/>
      <c r="AZ664" s="74"/>
      <c r="BA664" s="74"/>
      <c r="BB664" s="74"/>
      <c r="BC664" s="74"/>
      <c r="BD664" s="74"/>
      <c r="BE664" s="74"/>
      <c r="BF664" s="74"/>
      <c r="BG664" s="74"/>
    </row>
    <row r="665" ht="12.0" customHeight="1">
      <c r="A665" s="62"/>
      <c r="B665" s="62"/>
      <c r="C665" s="62"/>
      <c r="D665" s="102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5"/>
      <c r="Q665" s="65"/>
      <c r="R665" s="64"/>
      <c r="S665" s="66"/>
      <c r="T665" s="66"/>
      <c r="U665" s="66"/>
      <c r="V665" s="66"/>
      <c r="W665" s="65"/>
      <c r="X665" s="65"/>
      <c r="Y665" s="67"/>
      <c r="Z665" s="68"/>
      <c r="AA665" s="66"/>
      <c r="AB665" s="64"/>
      <c r="AC665" s="69"/>
      <c r="AD665" s="70"/>
      <c r="AE665" s="71"/>
      <c r="AF665" s="74"/>
      <c r="AG665" s="74"/>
      <c r="AH665" s="74"/>
      <c r="AI665" s="74"/>
      <c r="AJ665" s="74"/>
      <c r="AK665" s="74"/>
      <c r="AL665" s="74"/>
      <c r="AM665" s="74"/>
      <c r="AN665" s="74"/>
      <c r="AO665" s="74"/>
      <c r="AP665" s="74"/>
      <c r="AQ665" s="74"/>
      <c r="AR665" s="74"/>
      <c r="AS665" s="74"/>
      <c r="AT665" s="74"/>
      <c r="AU665" s="74"/>
      <c r="AV665" s="74"/>
      <c r="AW665" s="74"/>
      <c r="AX665" s="74"/>
      <c r="AY665" s="74"/>
      <c r="AZ665" s="74"/>
      <c r="BA665" s="74"/>
      <c r="BB665" s="74"/>
      <c r="BC665" s="74"/>
      <c r="BD665" s="74"/>
      <c r="BE665" s="74"/>
      <c r="BF665" s="74"/>
      <c r="BG665" s="74"/>
    </row>
    <row r="666" ht="12.0" customHeight="1">
      <c r="A666" s="62"/>
      <c r="B666" s="62"/>
      <c r="C666" s="62"/>
      <c r="D666" s="102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5"/>
      <c r="Q666" s="65"/>
      <c r="R666" s="64"/>
      <c r="S666" s="66"/>
      <c r="T666" s="66"/>
      <c r="U666" s="66"/>
      <c r="V666" s="66"/>
      <c r="W666" s="65"/>
      <c r="X666" s="65"/>
      <c r="Y666" s="67"/>
      <c r="Z666" s="68"/>
      <c r="AA666" s="66"/>
      <c r="AB666" s="64"/>
      <c r="AC666" s="69"/>
      <c r="AD666" s="70"/>
      <c r="AE666" s="71"/>
      <c r="AF666" s="74"/>
      <c r="AG666" s="74"/>
      <c r="AH666" s="74"/>
      <c r="AI666" s="74"/>
      <c r="AJ666" s="74"/>
      <c r="AK666" s="74"/>
      <c r="AL666" s="74"/>
      <c r="AM666" s="74"/>
      <c r="AN666" s="74"/>
      <c r="AO666" s="74"/>
      <c r="AP666" s="74"/>
      <c r="AQ666" s="74"/>
      <c r="AR666" s="74"/>
      <c r="AS666" s="74"/>
      <c r="AT666" s="74"/>
      <c r="AU666" s="74"/>
      <c r="AV666" s="74"/>
      <c r="AW666" s="74"/>
      <c r="AX666" s="74"/>
      <c r="AY666" s="74"/>
      <c r="AZ666" s="74"/>
      <c r="BA666" s="74"/>
      <c r="BB666" s="74"/>
      <c r="BC666" s="74"/>
      <c r="BD666" s="74"/>
      <c r="BE666" s="74"/>
      <c r="BF666" s="74"/>
      <c r="BG666" s="74"/>
    </row>
    <row r="667" ht="12.0" customHeight="1">
      <c r="A667" s="62"/>
      <c r="B667" s="62"/>
      <c r="C667" s="62"/>
      <c r="D667" s="102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5"/>
      <c r="Q667" s="65"/>
      <c r="R667" s="64"/>
      <c r="S667" s="66"/>
      <c r="T667" s="66"/>
      <c r="U667" s="66"/>
      <c r="V667" s="66"/>
      <c r="W667" s="65"/>
      <c r="X667" s="65"/>
      <c r="Y667" s="67"/>
      <c r="Z667" s="68"/>
      <c r="AA667" s="66"/>
      <c r="AB667" s="64"/>
      <c r="AC667" s="69"/>
      <c r="AD667" s="70"/>
      <c r="AE667" s="71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  <c r="AS667" s="74"/>
      <c r="AT667" s="74"/>
      <c r="AU667" s="74"/>
      <c r="AV667" s="74"/>
      <c r="AW667" s="74"/>
      <c r="AX667" s="74"/>
      <c r="AY667" s="74"/>
      <c r="AZ667" s="74"/>
      <c r="BA667" s="74"/>
      <c r="BB667" s="74"/>
      <c r="BC667" s="74"/>
      <c r="BD667" s="74"/>
      <c r="BE667" s="74"/>
      <c r="BF667" s="74"/>
      <c r="BG667" s="74"/>
    </row>
    <row r="668" ht="12.0" customHeight="1">
      <c r="A668" s="62"/>
      <c r="B668" s="62"/>
      <c r="C668" s="62"/>
      <c r="D668" s="102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5"/>
      <c r="Q668" s="65"/>
      <c r="R668" s="64"/>
      <c r="S668" s="66"/>
      <c r="T668" s="66"/>
      <c r="U668" s="66"/>
      <c r="V668" s="66"/>
      <c r="W668" s="65"/>
      <c r="X668" s="65"/>
      <c r="Y668" s="67"/>
      <c r="Z668" s="68"/>
      <c r="AA668" s="66"/>
      <c r="AB668" s="64"/>
      <c r="AC668" s="69"/>
      <c r="AD668" s="70"/>
      <c r="AE668" s="71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  <c r="AS668" s="74"/>
      <c r="AT668" s="74"/>
      <c r="AU668" s="74"/>
      <c r="AV668" s="74"/>
      <c r="AW668" s="74"/>
      <c r="AX668" s="74"/>
      <c r="AY668" s="74"/>
      <c r="AZ668" s="74"/>
      <c r="BA668" s="74"/>
      <c r="BB668" s="74"/>
      <c r="BC668" s="74"/>
      <c r="BD668" s="74"/>
      <c r="BE668" s="74"/>
      <c r="BF668" s="74"/>
      <c r="BG668" s="74"/>
    </row>
    <row r="669" ht="12.0" customHeight="1">
      <c r="A669" s="62"/>
      <c r="B669" s="62"/>
      <c r="C669" s="62"/>
      <c r="D669" s="102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5"/>
      <c r="Q669" s="65"/>
      <c r="R669" s="64"/>
      <c r="S669" s="66"/>
      <c r="T669" s="66"/>
      <c r="U669" s="66"/>
      <c r="V669" s="66"/>
      <c r="W669" s="65"/>
      <c r="X669" s="65"/>
      <c r="Y669" s="67"/>
      <c r="Z669" s="68"/>
      <c r="AA669" s="66"/>
      <c r="AB669" s="64"/>
      <c r="AC669" s="69"/>
      <c r="AD669" s="70"/>
      <c r="AE669" s="71"/>
      <c r="AF669" s="74"/>
      <c r="AG669" s="74"/>
      <c r="AH669" s="74"/>
      <c r="AI669" s="74"/>
      <c r="AJ669" s="74"/>
      <c r="AK669" s="74"/>
      <c r="AL669" s="74"/>
      <c r="AM669" s="74"/>
      <c r="AN669" s="74"/>
      <c r="AO669" s="74"/>
      <c r="AP669" s="74"/>
      <c r="AQ669" s="74"/>
      <c r="AR669" s="74"/>
      <c r="AS669" s="74"/>
      <c r="AT669" s="74"/>
      <c r="AU669" s="74"/>
      <c r="AV669" s="74"/>
      <c r="AW669" s="74"/>
      <c r="AX669" s="74"/>
      <c r="AY669" s="74"/>
      <c r="AZ669" s="74"/>
      <c r="BA669" s="74"/>
      <c r="BB669" s="74"/>
      <c r="BC669" s="74"/>
      <c r="BD669" s="74"/>
      <c r="BE669" s="74"/>
      <c r="BF669" s="74"/>
      <c r="BG669" s="74"/>
    </row>
    <row r="670" ht="12.0" customHeight="1">
      <c r="A670" s="62"/>
      <c r="B670" s="62"/>
      <c r="C670" s="62"/>
      <c r="D670" s="102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5"/>
      <c r="Q670" s="65"/>
      <c r="R670" s="64"/>
      <c r="S670" s="66"/>
      <c r="T670" s="66"/>
      <c r="U670" s="66"/>
      <c r="V670" s="66"/>
      <c r="W670" s="65"/>
      <c r="X670" s="65"/>
      <c r="Y670" s="67"/>
      <c r="Z670" s="68"/>
      <c r="AA670" s="66"/>
      <c r="AB670" s="64"/>
      <c r="AC670" s="69"/>
      <c r="AD670" s="70"/>
      <c r="AE670" s="71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  <c r="AS670" s="74"/>
      <c r="AT670" s="74"/>
      <c r="AU670" s="74"/>
      <c r="AV670" s="74"/>
      <c r="AW670" s="74"/>
      <c r="AX670" s="74"/>
      <c r="AY670" s="74"/>
      <c r="AZ670" s="74"/>
      <c r="BA670" s="74"/>
      <c r="BB670" s="74"/>
      <c r="BC670" s="74"/>
      <c r="BD670" s="74"/>
      <c r="BE670" s="74"/>
      <c r="BF670" s="74"/>
      <c r="BG670" s="74"/>
    </row>
    <row r="671" ht="12.0" customHeight="1">
      <c r="A671" s="62"/>
      <c r="B671" s="62"/>
      <c r="C671" s="62"/>
      <c r="D671" s="102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5"/>
      <c r="Q671" s="65"/>
      <c r="R671" s="64"/>
      <c r="S671" s="66"/>
      <c r="T671" s="66"/>
      <c r="U671" s="66"/>
      <c r="V671" s="66"/>
      <c r="W671" s="65"/>
      <c r="X671" s="65"/>
      <c r="Y671" s="67"/>
      <c r="Z671" s="68"/>
      <c r="AA671" s="66"/>
      <c r="AB671" s="64"/>
      <c r="AC671" s="69"/>
      <c r="AD671" s="70"/>
      <c r="AE671" s="71"/>
      <c r="AF671" s="74"/>
      <c r="AG671" s="74"/>
      <c r="AH671" s="74"/>
      <c r="AI671" s="74"/>
      <c r="AJ671" s="74"/>
      <c r="AK671" s="74"/>
      <c r="AL671" s="74"/>
      <c r="AM671" s="74"/>
      <c r="AN671" s="74"/>
      <c r="AO671" s="74"/>
      <c r="AP671" s="74"/>
      <c r="AQ671" s="74"/>
      <c r="AR671" s="74"/>
      <c r="AS671" s="74"/>
      <c r="AT671" s="74"/>
      <c r="AU671" s="74"/>
      <c r="AV671" s="74"/>
      <c r="AW671" s="74"/>
      <c r="AX671" s="74"/>
      <c r="AY671" s="74"/>
      <c r="AZ671" s="74"/>
      <c r="BA671" s="74"/>
      <c r="BB671" s="74"/>
      <c r="BC671" s="74"/>
      <c r="BD671" s="74"/>
      <c r="BE671" s="74"/>
      <c r="BF671" s="74"/>
      <c r="BG671" s="74"/>
    </row>
    <row r="672" ht="12.0" customHeight="1">
      <c r="A672" s="62"/>
      <c r="B672" s="62"/>
      <c r="C672" s="62"/>
      <c r="D672" s="102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5"/>
      <c r="Q672" s="65"/>
      <c r="R672" s="64"/>
      <c r="S672" s="66"/>
      <c r="T672" s="66"/>
      <c r="U672" s="66"/>
      <c r="V672" s="66"/>
      <c r="W672" s="65"/>
      <c r="X672" s="65"/>
      <c r="Y672" s="67"/>
      <c r="Z672" s="68"/>
      <c r="AA672" s="66"/>
      <c r="AB672" s="64"/>
      <c r="AC672" s="69"/>
      <c r="AD672" s="70"/>
      <c r="AE672" s="71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  <c r="AS672" s="74"/>
      <c r="AT672" s="74"/>
      <c r="AU672" s="74"/>
      <c r="AV672" s="74"/>
      <c r="AW672" s="74"/>
      <c r="AX672" s="74"/>
      <c r="AY672" s="74"/>
      <c r="AZ672" s="74"/>
      <c r="BA672" s="74"/>
      <c r="BB672" s="74"/>
      <c r="BC672" s="74"/>
      <c r="BD672" s="74"/>
      <c r="BE672" s="74"/>
      <c r="BF672" s="74"/>
      <c r="BG672" s="74"/>
    </row>
    <row r="673" ht="12.0" customHeight="1">
      <c r="A673" s="62"/>
      <c r="B673" s="62"/>
      <c r="C673" s="62"/>
      <c r="D673" s="102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5"/>
      <c r="Q673" s="65"/>
      <c r="R673" s="64"/>
      <c r="S673" s="66"/>
      <c r="T673" s="66"/>
      <c r="U673" s="66"/>
      <c r="V673" s="66"/>
      <c r="W673" s="65"/>
      <c r="X673" s="65"/>
      <c r="Y673" s="67"/>
      <c r="Z673" s="68"/>
      <c r="AA673" s="66"/>
      <c r="AB673" s="64"/>
      <c r="AC673" s="69"/>
      <c r="AD673" s="70"/>
      <c r="AE673" s="71"/>
      <c r="AF673" s="74"/>
      <c r="AG673" s="74"/>
      <c r="AH673" s="74"/>
      <c r="AI673" s="74"/>
      <c r="AJ673" s="74"/>
      <c r="AK673" s="74"/>
      <c r="AL673" s="74"/>
      <c r="AM673" s="74"/>
      <c r="AN673" s="74"/>
      <c r="AO673" s="74"/>
      <c r="AP673" s="74"/>
      <c r="AQ673" s="74"/>
      <c r="AR673" s="74"/>
      <c r="AS673" s="74"/>
      <c r="AT673" s="74"/>
      <c r="AU673" s="74"/>
      <c r="AV673" s="74"/>
      <c r="AW673" s="74"/>
      <c r="AX673" s="74"/>
      <c r="AY673" s="74"/>
      <c r="AZ673" s="74"/>
      <c r="BA673" s="74"/>
      <c r="BB673" s="74"/>
      <c r="BC673" s="74"/>
      <c r="BD673" s="74"/>
      <c r="BE673" s="74"/>
      <c r="BF673" s="74"/>
      <c r="BG673" s="74"/>
    </row>
    <row r="674" ht="12.0" customHeight="1">
      <c r="A674" s="62"/>
      <c r="B674" s="62"/>
      <c r="C674" s="62"/>
      <c r="D674" s="102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5"/>
      <c r="Q674" s="65"/>
      <c r="R674" s="64"/>
      <c r="S674" s="66"/>
      <c r="T674" s="66"/>
      <c r="U674" s="66"/>
      <c r="V674" s="66"/>
      <c r="W674" s="65"/>
      <c r="X674" s="65"/>
      <c r="Y674" s="67"/>
      <c r="Z674" s="68"/>
      <c r="AA674" s="66"/>
      <c r="AB674" s="64"/>
      <c r="AC674" s="69"/>
      <c r="AD674" s="70"/>
      <c r="AE674" s="71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  <c r="AS674" s="74"/>
      <c r="AT674" s="74"/>
      <c r="AU674" s="74"/>
      <c r="AV674" s="74"/>
      <c r="AW674" s="74"/>
      <c r="AX674" s="74"/>
      <c r="AY674" s="74"/>
      <c r="AZ674" s="74"/>
      <c r="BA674" s="74"/>
      <c r="BB674" s="74"/>
      <c r="BC674" s="74"/>
      <c r="BD674" s="74"/>
      <c r="BE674" s="74"/>
      <c r="BF674" s="74"/>
      <c r="BG674" s="74"/>
    </row>
    <row r="675" ht="12.0" customHeight="1">
      <c r="A675" s="62"/>
      <c r="B675" s="62"/>
      <c r="C675" s="62"/>
      <c r="D675" s="102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5"/>
      <c r="Q675" s="65"/>
      <c r="R675" s="64"/>
      <c r="S675" s="66"/>
      <c r="T675" s="66"/>
      <c r="U675" s="66"/>
      <c r="V675" s="66"/>
      <c r="W675" s="65"/>
      <c r="X675" s="65"/>
      <c r="Y675" s="67"/>
      <c r="Z675" s="68"/>
      <c r="AA675" s="66"/>
      <c r="AB675" s="64"/>
      <c r="AC675" s="69"/>
      <c r="AD675" s="70"/>
      <c r="AE675" s="71"/>
      <c r="AF675" s="74"/>
      <c r="AG675" s="74"/>
      <c r="AH675" s="74"/>
      <c r="AI675" s="74"/>
      <c r="AJ675" s="74"/>
      <c r="AK675" s="74"/>
      <c r="AL675" s="74"/>
      <c r="AM675" s="74"/>
      <c r="AN675" s="74"/>
      <c r="AO675" s="74"/>
      <c r="AP675" s="74"/>
      <c r="AQ675" s="74"/>
      <c r="AR675" s="74"/>
      <c r="AS675" s="74"/>
      <c r="AT675" s="74"/>
      <c r="AU675" s="74"/>
      <c r="AV675" s="74"/>
      <c r="AW675" s="74"/>
      <c r="AX675" s="74"/>
      <c r="AY675" s="74"/>
      <c r="AZ675" s="74"/>
      <c r="BA675" s="74"/>
      <c r="BB675" s="74"/>
      <c r="BC675" s="74"/>
      <c r="BD675" s="74"/>
      <c r="BE675" s="74"/>
      <c r="BF675" s="74"/>
      <c r="BG675" s="74"/>
    </row>
    <row r="676" ht="12.0" customHeight="1">
      <c r="A676" s="62"/>
      <c r="B676" s="62"/>
      <c r="C676" s="62"/>
      <c r="D676" s="102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5"/>
      <c r="Q676" s="65"/>
      <c r="R676" s="64"/>
      <c r="S676" s="66"/>
      <c r="T676" s="66"/>
      <c r="U676" s="66"/>
      <c r="V676" s="66"/>
      <c r="W676" s="65"/>
      <c r="X676" s="65"/>
      <c r="Y676" s="67"/>
      <c r="Z676" s="68"/>
      <c r="AA676" s="66"/>
      <c r="AB676" s="64"/>
      <c r="AC676" s="69"/>
      <c r="AD676" s="70"/>
      <c r="AE676" s="71"/>
      <c r="AF676" s="74"/>
      <c r="AG676" s="74"/>
      <c r="AH676" s="74"/>
      <c r="AI676" s="74"/>
      <c r="AJ676" s="74"/>
      <c r="AK676" s="74"/>
      <c r="AL676" s="74"/>
      <c r="AM676" s="74"/>
      <c r="AN676" s="74"/>
      <c r="AO676" s="74"/>
      <c r="AP676" s="74"/>
      <c r="AQ676" s="74"/>
      <c r="AR676" s="74"/>
      <c r="AS676" s="74"/>
      <c r="AT676" s="74"/>
      <c r="AU676" s="74"/>
      <c r="AV676" s="74"/>
      <c r="AW676" s="74"/>
      <c r="AX676" s="74"/>
      <c r="AY676" s="74"/>
      <c r="AZ676" s="74"/>
      <c r="BA676" s="74"/>
      <c r="BB676" s="74"/>
      <c r="BC676" s="74"/>
      <c r="BD676" s="74"/>
      <c r="BE676" s="74"/>
      <c r="BF676" s="74"/>
      <c r="BG676" s="74"/>
    </row>
    <row r="677" ht="12.0" customHeight="1">
      <c r="A677" s="62"/>
      <c r="B677" s="62"/>
      <c r="C677" s="62"/>
      <c r="D677" s="102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5"/>
      <c r="Q677" s="65"/>
      <c r="R677" s="64"/>
      <c r="S677" s="66"/>
      <c r="T677" s="66"/>
      <c r="U677" s="66"/>
      <c r="V677" s="66"/>
      <c r="W677" s="65"/>
      <c r="X677" s="65"/>
      <c r="Y677" s="67"/>
      <c r="Z677" s="68"/>
      <c r="AA677" s="66"/>
      <c r="AB677" s="64"/>
      <c r="AC677" s="69"/>
      <c r="AD677" s="70"/>
      <c r="AE677" s="71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  <c r="AS677" s="74"/>
      <c r="AT677" s="74"/>
      <c r="AU677" s="74"/>
      <c r="AV677" s="74"/>
      <c r="AW677" s="74"/>
      <c r="AX677" s="74"/>
      <c r="AY677" s="74"/>
      <c r="AZ677" s="74"/>
      <c r="BA677" s="74"/>
      <c r="BB677" s="74"/>
      <c r="BC677" s="74"/>
      <c r="BD677" s="74"/>
      <c r="BE677" s="74"/>
      <c r="BF677" s="74"/>
      <c r="BG677" s="74"/>
    </row>
    <row r="678" ht="12.0" customHeight="1">
      <c r="A678" s="62"/>
      <c r="B678" s="62"/>
      <c r="C678" s="62"/>
      <c r="D678" s="102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5"/>
      <c r="Q678" s="65"/>
      <c r="R678" s="64"/>
      <c r="S678" s="66"/>
      <c r="T678" s="66"/>
      <c r="U678" s="66"/>
      <c r="V678" s="66"/>
      <c r="W678" s="65"/>
      <c r="X678" s="65"/>
      <c r="Y678" s="67"/>
      <c r="Z678" s="68"/>
      <c r="AA678" s="66"/>
      <c r="AB678" s="64"/>
      <c r="AC678" s="69"/>
      <c r="AD678" s="70"/>
      <c r="AE678" s="71"/>
      <c r="AF678" s="74"/>
      <c r="AG678" s="74"/>
      <c r="AH678" s="74"/>
      <c r="AI678" s="74"/>
      <c r="AJ678" s="74"/>
      <c r="AK678" s="74"/>
      <c r="AL678" s="74"/>
      <c r="AM678" s="74"/>
      <c r="AN678" s="74"/>
      <c r="AO678" s="74"/>
      <c r="AP678" s="74"/>
      <c r="AQ678" s="74"/>
      <c r="AR678" s="74"/>
      <c r="AS678" s="74"/>
      <c r="AT678" s="74"/>
      <c r="AU678" s="74"/>
      <c r="AV678" s="74"/>
      <c r="AW678" s="74"/>
      <c r="AX678" s="74"/>
      <c r="AY678" s="74"/>
      <c r="AZ678" s="74"/>
      <c r="BA678" s="74"/>
      <c r="BB678" s="74"/>
      <c r="BC678" s="74"/>
      <c r="BD678" s="74"/>
      <c r="BE678" s="74"/>
      <c r="BF678" s="74"/>
      <c r="BG678" s="74"/>
    </row>
    <row r="679" ht="12.0" customHeight="1">
      <c r="A679" s="62"/>
      <c r="B679" s="62"/>
      <c r="C679" s="62"/>
      <c r="D679" s="102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5"/>
      <c r="Q679" s="65"/>
      <c r="R679" s="64"/>
      <c r="S679" s="66"/>
      <c r="T679" s="66"/>
      <c r="U679" s="66"/>
      <c r="V679" s="66"/>
      <c r="W679" s="65"/>
      <c r="X679" s="65"/>
      <c r="Y679" s="67"/>
      <c r="Z679" s="68"/>
      <c r="AA679" s="66"/>
      <c r="AB679" s="64"/>
      <c r="AC679" s="69"/>
      <c r="AD679" s="70"/>
      <c r="AE679" s="71"/>
      <c r="AF679" s="74"/>
      <c r="AG679" s="74"/>
      <c r="AH679" s="74"/>
      <c r="AI679" s="74"/>
      <c r="AJ679" s="74"/>
      <c r="AK679" s="74"/>
      <c r="AL679" s="74"/>
      <c r="AM679" s="74"/>
      <c r="AN679" s="74"/>
      <c r="AO679" s="74"/>
      <c r="AP679" s="74"/>
      <c r="AQ679" s="74"/>
      <c r="AR679" s="74"/>
      <c r="AS679" s="74"/>
      <c r="AT679" s="74"/>
      <c r="AU679" s="74"/>
      <c r="AV679" s="74"/>
      <c r="AW679" s="74"/>
      <c r="AX679" s="74"/>
      <c r="AY679" s="74"/>
      <c r="AZ679" s="74"/>
      <c r="BA679" s="74"/>
      <c r="BB679" s="74"/>
      <c r="BC679" s="74"/>
      <c r="BD679" s="74"/>
      <c r="BE679" s="74"/>
      <c r="BF679" s="74"/>
      <c r="BG679" s="74"/>
    </row>
    <row r="680" ht="12.0" customHeight="1">
      <c r="A680" s="62"/>
      <c r="B680" s="62"/>
      <c r="C680" s="62"/>
      <c r="D680" s="102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5"/>
      <c r="Q680" s="65"/>
      <c r="R680" s="64"/>
      <c r="S680" s="66"/>
      <c r="T680" s="66"/>
      <c r="U680" s="66"/>
      <c r="V680" s="66"/>
      <c r="W680" s="65"/>
      <c r="X680" s="65"/>
      <c r="Y680" s="67"/>
      <c r="Z680" s="68"/>
      <c r="AA680" s="66"/>
      <c r="AB680" s="64"/>
      <c r="AC680" s="69"/>
      <c r="AD680" s="70"/>
      <c r="AE680" s="71"/>
      <c r="AF680" s="74"/>
      <c r="AG680" s="74"/>
      <c r="AH680" s="74"/>
      <c r="AI680" s="74"/>
      <c r="AJ680" s="74"/>
      <c r="AK680" s="74"/>
      <c r="AL680" s="74"/>
      <c r="AM680" s="74"/>
      <c r="AN680" s="74"/>
      <c r="AO680" s="74"/>
      <c r="AP680" s="74"/>
      <c r="AQ680" s="74"/>
      <c r="AR680" s="74"/>
      <c r="AS680" s="74"/>
      <c r="AT680" s="74"/>
      <c r="AU680" s="74"/>
      <c r="AV680" s="74"/>
      <c r="AW680" s="74"/>
      <c r="AX680" s="74"/>
      <c r="AY680" s="74"/>
      <c r="AZ680" s="74"/>
      <c r="BA680" s="74"/>
      <c r="BB680" s="74"/>
      <c r="BC680" s="74"/>
      <c r="BD680" s="74"/>
      <c r="BE680" s="74"/>
      <c r="BF680" s="74"/>
      <c r="BG680" s="74"/>
    </row>
    <row r="681" ht="12.0" customHeight="1">
      <c r="A681" s="62"/>
      <c r="B681" s="62"/>
      <c r="C681" s="62"/>
      <c r="D681" s="102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5"/>
      <c r="Q681" s="65"/>
      <c r="R681" s="64"/>
      <c r="S681" s="66"/>
      <c r="T681" s="66"/>
      <c r="U681" s="66"/>
      <c r="V681" s="66"/>
      <c r="W681" s="65"/>
      <c r="X681" s="65"/>
      <c r="Y681" s="67"/>
      <c r="Z681" s="68"/>
      <c r="AA681" s="66"/>
      <c r="AB681" s="64"/>
      <c r="AC681" s="69"/>
      <c r="AD681" s="70"/>
      <c r="AE681" s="71"/>
      <c r="AF681" s="74"/>
      <c r="AG681" s="74"/>
      <c r="AH681" s="74"/>
      <c r="AI681" s="74"/>
      <c r="AJ681" s="74"/>
      <c r="AK681" s="74"/>
      <c r="AL681" s="74"/>
      <c r="AM681" s="74"/>
      <c r="AN681" s="74"/>
      <c r="AO681" s="74"/>
      <c r="AP681" s="74"/>
      <c r="AQ681" s="74"/>
      <c r="AR681" s="74"/>
      <c r="AS681" s="74"/>
      <c r="AT681" s="74"/>
      <c r="AU681" s="74"/>
      <c r="AV681" s="74"/>
      <c r="AW681" s="74"/>
      <c r="AX681" s="74"/>
      <c r="AY681" s="74"/>
      <c r="AZ681" s="74"/>
      <c r="BA681" s="74"/>
      <c r="BB681" s="74"/>
      <c r="BC681" s="74"/>
      <c r="BD681" s="74"/>
      <c r="BE681" s="74"/>
      <c r="BF681" s="74"/>
      <c r="BG681" s="74"/>
    </row>
    <row r="682" ht="12.0" customHeight="1">
      <c r="A682" s="62"/>
      <c r="B682" s="62"/>
      <c r="C682" s="62"/>
      <c r="D682" s="102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5"/>
      <c r="Q682" s="65"/>
      <c r="R682" s="64"/>
      <c r="S682" s="66"/>
      <c r="T682" s="66"/>
      <c r="U682" s="66"/>
      <c r="V682" s="66"/>
      <c r="W682" s="65"/>
      <c r="X682" s="65"/>
      <c r="Y682" s="67"/>
      <c r="Z682" s="68"/>
      <c r="AA682" s="66"/>
      <c r="AB682" s="64"/>
      <c r="AC682" s="69"/>
      <c r="AD682" s="70"/>
      <c r="AE682" s="71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/>
      <c r="AS682" s="74"/>
      <c r="AT682" s="74"/>
      <c r="AU682" s="74"/>
      <c r="AV682" s="74"/>
      <c r="AW682" s="74"/>
      <c r="AX682" s="74"/>
      <c r="AY682" s="74"/>
      <c r="AZ682" s="74"/>
      <c r="BA682" s="74"/>
      <c r="BB682" s="74"/>
      <c r="BC682" s="74"/>
      <c r="BD682" s="74"/>
      <c r="BE682" s="74"/>
      <c r="BF682" s="74"/>
      <c r="BG682" s="74"/>
    </row>
    <row r="683" ht="12.0" customHeight="1">
      <c r="A683" s="62"/>
      <c r="B683" s="62"/>
      <c r="C683" s="62"/>
      <c r="D683" s="102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5"/>
      <c r="Q683" s="65"/>
      <c r="R683" s="64"/>
      <c r="S683" s="66"/>
      <c r="T683" s="66"/>
      <c r="U683" s="66"/>
      <c r="V683" s="66"/>
      <c r="W683" s="65"/>
      <c r="X683" s="65"/>
      <c r="Y683" s="67"/>
      <c r="Z683" s="68"/>
      <c r="AA683" s="66"/>
      <c r="AB683" s="64"/>
      <c r="AC683" s="69"/>
      <c r="AD683" s="70"/>
      <c r="AE683" s="71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  <c r="AS683" s="74"/>
      <c r="AT683" s="74"/>
      <c r="AU683" s="74"/>
      <c r="AV683" s="74"/>
      <c r="AW683" s="74"/>
      <c r="AX683" s="74"/>
      <c r="AY683" s="74"/>
      <c r="AZ683" s="74"/>
      <c r="BA683" s="74"/>
      <c r="BB683" s="74"/>
      <c r="BC683" s="74"/>
      <c r="BD683" s="74"/>
      <c r="BE683" s="74"/>
      <c r="BF683" s="74"/>
      <c r="BG683" s="74"/>
    </row>
    <row r="684" ht="12.0" customHeight="1">
      <c r="A684" s="62"/>
      <c r="B684" s="62"/>
      <c r="C684" s="62"/>
      <c r="D684" s="102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5"/>
      <c r="Q684" s="65"/>
      <c r="R684" s="64"/>
      <c r="S684" s="66"/>
      <c r="T684" s="66"/>
      <c r="U684" s="66"/>
      <c r="V684" s="66"/>
      <c r="W684" s="65"/>
      <c r="X684" s="65"/>
      <c r="Y684" s="67"/>
      <c r="Z684" s="68"/>
      <c r="AA684" s="66"/>
      <c r="AB684" s="64"/>
      <c r="AC684" s="69"/>
      <c r="AD684" s="70"/>
      <c r="AE684" s="71"/>
      <c r="AF684" s="74"/>
      <c r="AG684" s="74"/>
      <c r="AH684" s="74"/>
      <c r="AI684" s="74"/>
      <c r="AJ684" s="74"/>
      <c r="AK684" s="74"/>
      <c r="AL684" s="74"/>
      <c r="AM684" s="74"/>
      <c r="AN684" s="74"/>
      <c r="AO684" s="74"/>
      <c r="AP684" s="74"/>
      <c r="AQ684" s="74"/>
      <c r="AR684" s="74"/>
      <c r="AS684" s="74"/>
      <c r="AT684" s="74"/>
      <c r="AU684" s="74"/>
      <c r="AV684" s="74"/>
      <c r="AW684" s="74"/>
      <c r="AX684" s="74"/>
      <c r="AY684" s="74"/>
      <c r="AZ684" s="74"/>
      <c r="BA684" s="74"/>
      <c r="BB684" s="74"/>
      <c r="BC684" s="74"/>
      <c r="BD684" s="74"/>
      <c r="BE684" s="74"/>
      <c r="BF684" s="74"/>
      <c r="BG684" s="74"/>
    </row>
    <row r="685" ht="12.0" customHeight="1">
      <c r="A685" s="62"/>
      <c r="B685" s="62"/>
      <c r="C685" s="62"/>
      <c r="D685" s="102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5"/>
      <c r="Q685" s="65"/>
      <c r="R685" s="64"/>
      <c r="S685" s="66"/>
      <c r="T685" s="66"/>
      <c r="U685" s="66"/>
      <c r="V685" s="66"/>
      <c r="W685" s="65"/>
      <c r="X685" s="65"/>
      <c r="Y685" s="67"/>
      <c r="Z685" s="68"/>
      <c r="AA685" s="66"/>
      <c r="AB685" s="64"/>
      <c r="AC685" s="69"/>
      <c r="AD685" s="70"/>
      <c r="AE685" s="71"/>
      <c r="AF685" s="74"/>
      <c r="AG685" s="74"/>
      <c r="AH685" s="74"/>
      <c r="AI685" s="74"/>
      <c r="AJ685" s="74"/>
      <c r="AK685" s="74"/>
      <c r="AL685" s="74"/>
      <c r="AM685" s="74"/>
      <c r="AN685" s="74"/>
      <c r="AO685" s="74"/>
      <c r="AP685" s="74"/>
      <c r="AQ685" s="74"/>
      <c r="AR685" s="74"/>
      <c r="AS685" s="74"/>
      <c r="AT685" s="74"/>
      <c r="AU685" s="74"/>
      <c r="AV685" s="74"/>
      <c r="AW685" s="74"/>
      <c r="AX685" s="74"/>
      <c r="AY685" s="74"/>
      <c r="AZ685" s="74"/>
      <c r="BA685" s="74"/>
      <c r="BB685" s="74"/>
      <c r="BC685" s="74"/>
      <c r="BD685" s="74"/>
      <c r="BE685" s="74"/>
      <c r="BF685" s="74"/>
      <c r="BG685" s="74"/>
    </row>
    <row r="686" ht="12.0" customHeight="1">
      <c r="A686" s="62"/>
      <c r="B686" s="62"/>
      <c r="C686" s="62"/>
      <c r="D686" s="102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5"/>
      <c r="Q686" s="65"/>
      <c r="R686" s="64"/>
      <c r="S686" s="66"/>
      <c r="T686" s="66"/>
      <c r="U686" s="66"/>
      <c r="V686" s="66"/>
      <c r="W686" s="65"/>
      <c r="X686" s="65"/>
      <c r="Y686" s="67"/>
      <c r="Z686" s="68"/>
      <c r="AA686" s="66"/>
      <c r="AB686" s="64"/>
      <c r="AC686" s="69"/>
      <c r="AD686" s="70"/>
      <c r="AE686" s="71"/>
      <c r="AF686" s="74"/>
      <c r="AG686" s="74"/>
      <c r="AH686" s="74"/>
      <c r="AI686" s="74"/>
      <c r="AJ686" s="74"/>
      <c r="AK686" s="74"/>
      <c r="AL686" s="74"/>
      <c r="AM686" s="74"/>
      <c r="AN686" s="74"/>
      <c r="AO686" s="74"/>
      <c r="AP686" s="74"/>
      <c r="AQ686" s="74"/>
      <c r="AR686" s="74"/>
      <c r="AS686" s="74"/>
      <c r="AT686" s="74"/>
      <c r="AU686" s="74"/>
      <c r="AV686" s="74"/>
      <c r="AW686" s="74"/>
      <c r="AX686" s="74"/>
      <c r="AY686" s="74"/>
      <c r="AZ686" s="74"/>
      <c r="BA686" s="74"/>
      <c r="BB686" s="74"/>
      <c r="BC686" s="74"/>
      <c r="BD686" s="74"/>
      <c r="BE686" s="74"/>
      <c r="BF686" s="74"/>
      <c r="BG686" s="74"/>
    </row>
    <row r="687" ht="12.0" customHeight="1">
      <c r="A687" s="62"/>
      <c r="B687" s="62"/>
      <c r="C687" s="62"/>
      <c r="D687" s="102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5"/>
      <c r="Q687" s="65"/>
      <c r="R687" s="64"/>
      <c r="S687" s="66"/>
      <c r="T687" s="66"/>
      <c r="U687" s="66"/>
      <c r="V687" s="66"/>
      <c r="W687" s="65"/>
      <c r="X687" s="65"/>
      <c r="Y687" s="67"/>
      <c r="Z687" s="68"/>
      <c r="AA687" s="66"/>
      <c r="AB687" s="64"/>
      <c r="AC687" s="69"/>
      <c r="AD687" s="70"/>
      <c r="AE687" s="71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  <c r="AS687" s="74"/>
      <c r="AT687" s="74"/>
      <c r="AU687" s="74"/>
      <c r="AV687" s="74"/>
      <c r="AW687" s="74"/>
      <c r="AX687" s="74"/>
      <c r="AY687" s="74"/>
      <c r="AZ687" s="74"/>
      <c r="BA687" s="74"/>
      <c r="BB687" s="74"/>
      <c r="BC687" s="74"/>
      <c r="BD687" s="74"/>
      <c r="BE687" s="74"/>
      <c r="BF687" s="74"/>
      <c r="BG687" s="74"/>
    </row>
    <row r="688" ht="12.0" customHeight="1">
      <c r="A688" s="62"/>
      <c r="B688" s="62"/>
      <c r="C688" s="62"/>
      <c r="D688" s="102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5"/>
      <c r="Q688" s="65"/>
      <c r="R688" s="64"/>
      <c r="S688" s="66"/>
      <c r="T688" s="66"/>
      <c r="U688" s="66"/>
      <c r="V688" s="66"/>
      <c r="W688" s="65"/>
      <c r="X688" s="65"/>
      <c r="Y688" s="67"/>
      <c r="Z688" s="68"/>
      <c r="AA688" s="66"/>
      <c r="AB688" s="64"/>
      <c r="AC688" s="69"/>
      <c r="AD688" s="70"/>
      <c r="AE688" s="71"/>
      <c r="AF688" s="74"/>
      <c r="AG688" s="74"/>
      <c r="AH688" s="74"/>
      <c r="AI688" s="74"/>
      <c r="AJ688" s="74"/>
      <c r="AK688" s="74"/>
      <c r="AL688" s="74"/>
      <c r="AM688" s="74"/>
      <c r="AN688" s="74"/>
      <c r="AO688" s="74"/>
      <c r="AP688" s="74"/>
      <c r="AQ688" s="74"/>
      <c r="AR688" s="74"/>
      <c r="AS688" s="74"/>
      <c r="AT688" s="74"/>
      <c r="AU688" s="74"/>
      <c r="AV688" s="74"/>
      <c r="AW688" s="74"/>
      <c r="AX688" s="74"/>
      <c r="AY688" s="74"/>
      <c r="AZ688" s="74"/>
      <c r="BA688" s="74"/>
      <c r="BB688" s="74"/>
      <c r="BC688" s="74"/>
      <c r="BD688" s="74"/>
      <c r="BE688" s="74"/>
      <c r="BF688" s="74"/>
      <c r="BG688" s="74"/>
    </row>
    <row r="689" ht="12.0" customHeight="1">
      <c r="A689" s="62"/>
      <c r="B689" s="62"/>
      <c r="C689" s="62"/>
      <c r="D689" s="102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5"/>
      <c r="Q689" s="65"/>
      <c r="R689" s="64"/>
      <c r="S689" s="66"/>
      <c r="T689" s="66"/>
      <c r="U689" s="66"/>
      <c r="V689" s="66"/>
      <c r="W689" s="65"/>
      <c r="X689" s="65"/>
      <c r="Y689" s="67"/>
      <c r="Z689" s="68"/>
      <c r="AA689" s="66"/>
      <c r="AB689" s="64"/>
      <c r="AC689" s="69"/>
      <c r="AD689" s="70"/>
      <c r="AE689" s="71"/>
      <c r="AF689" s="74"/>
      <c r="AG689" s="74"/>
      <c r="AH689" s="74"/>
      <c r="AI689" s="74"/>
      <c r="AJ689" s="74"/>
      <c r="AK689" s="74"/>
      <c r="AL689" s="74"/>
      <c r="AM689" s="74"/>
      <c r="AN689" s="74"/>
      <c r="AO689" s="74"/>
      <c r="AP689" s="74"/>
      <c r="AQ689" s="74"/>
      <c r="AR689" s="74"/>
      <c r="AS689" s="74"/>
      <c r="AT689" s="74"/>
      <c r="AU689" s="74"/>
      <c r="AV689" s="74"/>
      <c r="AW689" s="74"/>
      <c r="AX689" s="74"/>
      <c r="AY689" s="74"/>
      <c r="AZ689" s="74"/>
      <c r="BA689" s="74"/>
      <c r="BB689" s="74"/>
      <c r="BC689" s="74"/>
      <c r="BD689" s="74"/>
      <c r="BE689" s="74"/>
      <c r="BF689" s="74"/>
      <c r="BG689" s="74"/>
    </row>
    <row r="690" ht="12.0" customHeight="1">
      <c r="A690" s="62"/>
      <c r="B690" s="62"/>
      <c r="C690" s="62"/>
      <c r="D690" s="102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5"/>
      <c r="Q690" s="65"/>
      <c r="R690" s="64"/>
      <c r="S690" s="66"/>
      <c r="T690" s="66"/>
      <c r="U690" s="66"/>
      <c r="V690" s="66"/>
      <c r="W690" s="65"/>
      <c r="X690" s="65"/>
      <c r="Y690" s="67"/>
      <c r="Z690" s="68"/>
      <c r="AA690" s="66"/>
      <c r="AB690" s="64"/>
      <c r="AC690" s="69"/>
      <c r="AD690" s="70"/>
      <c r="AE690" s="71"/>
      <c r="AF690" s="74"/>
      <c r="AG690" s="74"/>
      <c r="AH690" s="74"/>
      <c r="AI690" s="74"/>
      <c r="AJ690" s="74"/>
      <c r="AK690" s="74"/>
      <c r="AL690" s="74"/>
      <c r="AM690" s="74"/>
      <c r="AN690" s="74"/>
      <c r="AO690" s="74"/>
      <c r="AP690" s="74"/>
      <c r="AQ690" s="74"/>
      <c r="AR690" s="74"/>
      <c r="AS690" s="74"/>
      <c r="AT690" s="74"/>
      <c r="AU690" s="74"/>
      <c r="AV690" s="74"/>
      <c r="AW690" s="74"/>
      <c r="AX690" s="74"/>
      <c r="AY690" s="74"/>
      <c r="AZ690" s="74"/>
      <c r="BA690" s="74"/>
      <c r="BB690" s="74"/>
      <c r="BC690" s="74"/>
      <c r="BD690" s="74"/>
      <c r="BE690" s="74"/>
      <c r="BF690" s="74"/>
      <c r="BG690" s="74"/>
    </row>
    <row r="691" ht="12.0" customHeight="1">
      <c r="A691" s="62"/>
      <c r="B691" s="62"/>
      <c r="C691" s="62"/>
      <c r="D691" s="102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5"/>
      <c r="Q691" s="65"/>
      <c r="R691" s="64"/>
      <c r="S691" s="66"/>
      <c r="T691" s="66"/>
      <c r="U691" s="66"/>
      <c r="V691" s="66"/>
      <c r="W691" s="65"/>
      <c r="X691" s="65"/>
      <c r="Y691" s="67"/>
      <c r="Z691" s="68"/>
      <c r="AA691" s="66"/>
      <c r="AB691" s="64"/>
      <c r="AC691" s="69"/>
      <c r="AD691" s="70"/>
      <c r="AE691" s="71"/>
      <c r="AF691" s="74"/>
      <c r="AG691" s="74"/>
      <c r="AH691" s="74"/>
      <c r="AI691" s="74"/>
      <c r="AJ691" s="74"/>
      <c r="AK691" s="74"/>
      <c r="AL691" s="74"/>
      <c r="AM691" s="74"/>
      <c r="AN691" s="74"/>
      <c r="AO691" s="74"/>
      <c r="AP691" s="74"/>
      <c r="AQ691" s="74"/>
      <c r="AR691" s="74"/>
      <c r="AS691" s="74"/>
      <c r="AT691" s="74"/>
      <c r="AU691" s="74"/>
      <c r="AV691" s="74"/>
      <c r="AW691" s="74"/>
      <c r="AX691" s="74"/>
      <c r="AY691" s="74"/>
      <c r="AZ691" s="74"/>
      <c r="BA691" s="74"/>
      <c r="BB691" s="74"/>
      <c r="BC691" s="74"/>
      <c r="BD691" s="74"/>
      <c r="BE691" s="74"/>
      <c r="BF691" s="74"/>
      <c r="BG691" s="74"/>
    </row>
    <row r="692" ht="12.0" customHeight="1">
      <c r="A692" s="62"/>
      <c r="B692" s="62"/>
      <c r="C692" s="62"/>
      <c r="D692" s="102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5"/>
      <c r="Q692" s="65"/>
      <c r="R692" s="64"/>
      <c r="S692" s="66"/>
      <c r="T692" s="66"/>
      <c r="U692" s="66"/>
      <c r="V692" s="66"/>
      <c r="W692" s="65"/>
      <c r="X692" s="65"/>
      <c r="Y692" s="67"/>
      <c r="Z692" s="68"/>
      <c r="AA692" s="66"/>
      <c r="AB692" s="64"/>
      <c r="AC692" s="69"/>
      <c r="AD692" s="70"/>
      <c r="AE692" s="71"/>
      <c r="AF692" s="74"/>
      <c r="AG692" s="74"/>
      <c r="AH692" s="74"/>
      <c r="AI692" s="74"/>
      <c r="AJ692" s="74"/>
      <c r="AK692" s="74"/>
      <c r="AL692" s="74"/>
      <c r="AM692" s="74"/>
      <c r="AN692" s="74"/>
      <c r="AO692" s="74"/>
      <c r="AP692" s="74"/>
      <c r="AQ692" s="74"/>
      <c r="AR692" s="74"/>
      <c r="AS692" s="74"/>
      <c r="AT692" s="74"/>
      <c r="AU692" s="74"/>
      <c r="AV692" s="74"/>
      <c r="AW692" s="74"/>
      <c r="AX692" s="74"/>
      <c r="AY692" s="74"/>
      <c r="AZ692" s="74"/>
      <c r="BA692" s="74"/>
      <c r="BB692" s="74"/>
      <c r="BC692" s="74"/>
      <c r="BD692" s="74"/>
      <c r="BE692" s="74"/>
      <c r="BF692" s="74"/>
      <c r="BG692" s="74"/>
    </row>
    <row r="693" ht="12.0" customHeight="1">
      <c r="A693" s="62"/>
      <c r="B693" s="62"/>
      <c r="C693" s="62"/>
      <c r="D693" s="102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5"/>
      <c r="Q693" s="65"/>
      <c r="R693" s="64"/>
      <c r="S693" s="66"/>
      <c r="T693" s="66"/>
      <c r="U693" s="66"/>
      <c r="V693" s="66"/>
      <c r="W693" s="65"/>
      <c r="X693" s="65"/>
      <c r="Y693" s="67"/>
      <c r="Z693" s="68"/>
      <c r="AA693" s="66"/>
      <c r="AB693" s="64"/>
      <c r="AC693" s="69"/>
      <c r="AD693" s="70"/>
      <c r="AE693" s="71"/>
      <c r="AF693" s="74"/>
      <c r="AG693" s="74"/>
      <c r="AH693" s="74"/>
      <c r="AI693" s="74"/>
      <c r="AJ693" s="74"/>
      <c r="AK693" s="74"/>
      <c r="AL693" s="74"/>
      <c r="AM693" s="74"/>
      <c r="AN693" s="74"/>
      <c r="AO693" s="74"/>
      <c r="AP693" s="74"/>
      <c r="AQ693" s="74"/>
      <c r="AR693" s="74"/>
      <c r="AS693" s="74"/>
      <c r="AT693" s="74"/>
      <c r="AU693" s="74"/>
      <c r="AV693" s="74"/>
      <c r="AW693" s="74"/>
      <c r="AX693" s="74"/>
      <c r="AY693" s="74"/>
      <c r="AZ693" s="74"/>
      <c r="BA693" s="74"/>
      <c r="BB693" s="74"/>
      <c r="BC693" s="74"/>
      <c r="BD693" s="74"/>
      <c r="BE693" s="74"/>
      <c r="BF693" s="74"/>
      <c r="BG693" s="74"/>
    </row>
    <row r="694" ht="12.0" customHeight="1">
      <c r="A694" s="62"/>
      <c r="B694" s="62"/>
      <c r="C694" s="62"/>
      <c r="D694" s="102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5"/>
      <c r="Q694" s="65"/>
      <c r="R694" s="64"/>
      <c r="S694" s="66"/>
      <c r="T694" s="66"/>
      <c r="U694" s="66"/>
      <c r="V694" s="66"/>
      <c r="W694" s="65"/>
      <c r="X694" s="65"/>
      <c r="Y694" s="67"/>
      <c r="Z694" s="68"/>
      <c r="AA694" s="66"/>
      <c r="AB694" s="64"/>
      <c r="AC694" s="69"/>
      <c r="AD694" s="70"/>
      <c r="AE694" s="71"/>
      <c r="AF694" s="74"/>
      <c r="AG694" s="74"/>
      <c r="AH694" s="74"/>
      <c r="AI694" s="74"/>
      <c r="AJ694" s="74"/>
      <c r="AK694" s="74"/>
      <c r="AL694" s="74"/>
      <c r="AM694" s="74"/>
      <c r="AN694" s="74"/>
      <c r="AO694" s="74"/>
      <c r="AP694" s="74"/>
      <c r="AQ694" s="74"/>
      <c r="AR694" s="74"/>
      <c r="AS694" s="74"/>
      <c r="AT694" s="74"/>
      <c r="AU694" s="74"/>
      <c r="AV694" s="74"/>
      <c r="AW694" s="74"/>
      <c r="AX694" s="74"/>
      <c r="AY694" s="74"/>
      <c r="AZ694" s="74"/>
      <c r="BA694" s="74"/>
      <c r="BB694" s="74"/>
      <c r="BC694" s="74"/>
      <c r="BD694" s="74"/>
      <c r="BE694" s="74"/>
      <c r="BF694" s="74"/>
      <c r="BG694" s="74"/>
    </row>
    <row r="695" ht="12.0" customHeight="1">
      <c r="A695" s="62"/>
      <c r="B695" s="62"/>
      <c r="C695" s="62"/>
      <c r="D695" s="102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5"/>
      <c r="Q695" s="65"/>
      <c r="R695" s="64"/>
      <c r="S695" s="66"/>
      <c r="T695" s="66"/>
      <c r="U695" s="66"/>
      <c r="V695" s="66"/>
      <c r="W695" s="65"/>
      <c r="X695" s="65"/>
      <c r="Y695" s="67"/>
      <c r="Z695" s="68"/>
      <c r="AA695" s="66"/>
      <c r="AB695" s="64"/>
      <c r="AC695" s="69"/>
      <c r="AD695" s="70"/>
      <c r="AE695" s="71"/>
      <c r="AF695" s="74"/>
      <c r="AG695" s="74"/>
      <c r="AH695" s="74"/>
      <c r="AI695" s="74"/>
      <c r="AJ695" s="74"/>
      <c r="AK695" s="74"/>
      <c r="AL695" s="74"/>
      <c r="AM695" s="74"/>
      <c r="AN695" s="74"/>
      <c r="AO695" s="74"/>
      <c r="AP695" s="74"/>
      <c r="AQ695" s="74"/>
      <c r="AR695" s="74"/>
      <c r="AS695" s="74"/>
      <c r="AT695" s="74"/>
      <c r="AU695" s="74"/>
      <c r="AV695" s="74"/>
      <c r="AW695" s="74"/>
      <c r="AX695" s="74"/>
      <c r="AY695" s="74"/>
      <c r="AZ695" s="74"/>
      <c r="BA695" s="74"/>
      <c r="BB695" s="74"/>
      <c r="BC695" s="74"/>
      <c r="BD695" s="74"/>
      <c r="BE695" s="74"/>
      <c r="BF695" s="74"/>
      <c r="BG695" s="74"/>
    </row>
    <row r="696" ht="12.0" customHeight="1">
      <c r="A696" s="62"/>
      <c r="B696" s="62"/>
      <c r="C696" s="62"/>
      <c r="D696" s="102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5"/>
      <c r="Q696" s="65"/>
      <c r="R696" s="64"/>
      <c r="S696" s="66"/>
      <c r="T696" s="66"/>
      <c r="U696" s="66"/>
      <c r="V696" s="66"/>
      <c r="W696" s="65"/>
      <c r="X696" s="65"/>
      <c r="Y696" s="67"/>
      <c r="Z696" s="68"/>
      <c r="AA696" s="66"/>
      <c r="AB696" s="64"/>
      <c r="AC696" s="69"/>
      <c r="AD696" s="70"/>
      <c r="AE696" s="71"/>
      <c r="AF696" s="74"/>
      <c r="AG696" s="74"/>
      <c r="AH696" s="74"/>
      <c r="AI696" s="74"/>
      <c r="AJ696" s="74"/>
      <c r="AK696" s="74"/>
      <c r="AL696" s="74"/>
      <c r="AM696" s="74"/>
      <c r="AN696" s="74"/>
      <c r="AO696" s="74"/>
      <c r="AP696" s="74"/>
      <c r="AQ696" s="74"/>
      <c r="AR696" s="74"/>
      <c r="AS696" s="74"/>
      <c r="AT696" s="74"/>
      <c r="AU696" s="74"/>
      <c r="AV696" s="74"/>
      <c r="AW696" s="74"/>
      <c r="AX696" s="74"/>
      <c r="AY696" s="74"/>
      <c r="AZ696" s="74"/>
      <c r="BA696" s="74"/>
      <c r="BB696" s="74"/>
      <c r="BC696" s="74"/>
      <c r="BD696" s="74"/>
      <c r="BE696" s="74"/>
      <c r="BF696" s="74"/>
      <c r="BG696" s="74"/>
    </row>
    <row r="697" ht="12.0" customHeight="1">
      <c r="A697" s="62"/>
      <c r="B697" s="62"/>
      <c r="C697" s="62"/>
      <c r="D697" s="102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5"/>
      <c r="Q697" s="65"/>
      <c r="R697" s="64"/>
      <c r="S697" s="66"/>
      <c r="T697" s="66"/>
      <c r="U697" s="66"/>
      <c r="V697" s="66"/>
      <c r="W697" s="65"/>
      <c r="X697" s="65"/>
      <c r="Y697" s="67"/>
      <c r="Z697" s="68"/>
      <c r="AA697" s="66"/>
      <c r="AB697" s="64"/>
      <c r="AC697" s="69"/>
      <c r="AD697" s="70"/>
      <c r="AE697" s="71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/>
      <c r="AS697" s="74"/>
      <c r="AT697" s="74"/>
      <c r="AU697" s="74"/>
      <c r="AV697" s="74"/>
      <c r="AW697" s="74"/>
      <c r="AX697" s="74"/>
      <c r="AY697" s="74"/>
      <c r="AZ697" s="74"/>
      <c r="BA697" s="74"/>
      <c r="BB697" s="74"/>
      <c r="BC697" s="74"/>
      <c r="BD697" s="74"/>
      <c r="BE697" s="74"/>
      <c r="BF697" s="74"/>
      <c r="BG697" s="74"/>
    </row>
    <row r="698" ht="12.0" customHeight="1">
      <c r="A698" s="62"/>
      <c r="B698" s="62"/>
      <c r="C698" s="62"/>
      <c r="D698" s="102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5"/>
      <c r="Q698" s="65"/>
      <c r="R698" s="64"/>
      <c r="S698" s="66"/>
      <c r="T698" s="66"/>
      <c r="U698" s="66"/>
      <c r="V698" s="66"/>
      <c r="W698" s="65"/>
      <c r="X698" s="65"/>
      <c r="Y698" s="67"/>
      <c r="Z698" s="68"/>
      <c r="AA698" s="66"/>
      <c r="AB698" s="64"/>
      <c r="AC698" s="69"/>
      <c r="AD698" s="70"/>
      <c r="AE698" s="71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  <c r="AS698" s="74"/>
      <c r="AT698" s="74"/>
      <c r="AU698" s="74"/>
      <c r="AV698" s="74"/>
      <c r="AW698" s="74"/>
      <c r="AX698" s="74"/>
      <c r="AY698" s="74"/>
      <c r="AZ698" s="74"/>
      <c r="BA698" s="74"/>
      <c r="BB698" s="74"/>
      <c r="BC698" s="74"/>
      <c r="BD698" s="74"/>
      <c r="BE698" s="74"/>
      <c r="BF698" s="74"/>
      <c r="BG698" s="74"/>
    </row>
    <row r="699" ht="12.0" customHeight="1">
      <c r="A699" s="62"/>
      <c r="B699" s="62"/>
      <c r="C699" s="62"/>
      <c r="D699" s="102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5"/>
      <c r="Q699" s="65"/>
      <c r="R699" s="64"/>
      <c r="S699" s="66"/>
      <c r="T699" s="66"/>
      <c r="U699" s="66"/>
      <c r="V699" s="66"/>
      <c r="W699" s="65"/>
      <c r="X699" s="65"/>
      <c r="Y699" s="67"/>
      <c r="Z699" s="68"/>
      <c r="AA699" s="66"/>
      <c r="AB699" s="64"/>
      <c r="AC699" s="69"/>
      <c r="AD699" s="70"/>
      <c r="AE699" s="71"/>
      <c r="AF699" s="74"/>
      <c r="AG699" s="74"/>
      <c r="AH699" s="74"/>
      <c r="AI699" s="74"/>
      <c r="AJ699" s="74"/>
      <c r="AK699" s="74"/>
      <c r="AL699" s="74"/>
      <c r="AM699" s="74"/>
      <c r="AN699" s="74"/>
      <c r="AO699" s="74"/>
      <c r="AP699" s="74"/>
      <c r="AQ699" s="74"/>
      <c r="AR699" s="74"/>
      <c r="AS699" s="74"/>
      <c r="AT699" s="74"/>
      <c r="AU699" s="74"/>
      <c r="AV699" s="74"/>
      <c r="AW699" s="74"/>
      <c r="AX699" s="74"/>
      <c r="AY699" s="74"/>
      <c r="AZ699" s="74"/>
      <c r="BA699" s="74"/>
      <c r="BB699" s="74"/>
      <c r="BC699" s="74"/>
      <c r="BD699" s="74"/>
      <c r="BE699" s="74"/>
      <c r="BF699" s="74"/>
      <c r="BG699" s="74"/>
    </row>
    <row r="700" ht="12.0" customHeight="1">
      <c r="A700" s="62"/>
      <c r="B700" s="62"/>
      <c r="C700" s="62"/>
      <c r="D700" s="102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5"/>
      <c r="Q700" s="65"/>
      <c r="R700" s="64"/>
      <c r="S700" s="66"/>
      <c r="T700" s="66"/>
      <c r="U700" s="66"/>
      <c r="V700" s="66"/>
      <c r="W700" s="65"/>
      <c r="X700" s="65"/>
      <c r="Y700" s="67"/>
      <c r="Z700" s="68"/>
      <c r="AA700" s="66"/>
      <c r="AB700" s="64"/>
      <c r="AC700" s="69"/>
      <c r="AD700" s="70"/>
      <c r="AE700" s="71"/>
      <c r="AF700" s="74"/>
      <c r="AG700" s="74"/>
      <c r="AH700" s="74"/>
      <c r="AI700" s="74"/>
      <c r="AJ700" s="74"/>
      <c r="AK700" s="74"/>
      <c r="AL700" s="74"/>
      <c r="AM700" s="74"/>
      <c r="AN700" s="74"/>
      <c r="AO700" s="74"/>
      <c r="AP700" s="74"/>
      <c r="AQ700" s="74"/>
      <c r="AR700" s="74"/>
      <c r="AS700" s="74"/>
      <c r="AT700" s="74"/>
      <c r="AU700" s="74"/>
      <c r="AV700" s="74"/>
      <c r="AW700" s="74"/>
      <c r="AX700" s="74"/>
      <c r="AY700" s="74"/>
      <c r="AZ700" s="74"/>
      <c r="BA700" s="74"/>
      <c r="BB700" s="74"/>
      <c r="BC700" s="74"/>
      <c r="BD700" s="74"/>
      <c r="BE700" s="74"/>
      <c r="BF700" s="74"/>
      <c r="BG700" s="74"/>
    </row>
    <row r="701" ht="12.0" customHeight="1">
      <c r="A701" s="62"/>
      <c r="B701" s="62"/>
      <c r="C701" s="62"/>
      <c r="D701" s="102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5"/>
      <c r="Q701" s="65"/>
      <c r="R701" s="64"/>
      <c r="S701" s="66"/>
      <c r="T701" s="66"/>
      <c r="U701" s="66"/>
      <c r="V701" s="66"/>
      <c r="W701" s="65"/>
      <c r="X701" s="65"/>
      <c r="Y701" s="67"/>
      <c r="Z701" s="68"/>
      <c r="AA701" s="66"/>
      <c r="AB701" s="64"/>
      <c r="AC701" s="69"/>
      <c r="AD701" s="70"/>
      <c r="AE701" s="71"/>
      <c r="AF701" s="74"/>
      <c r="AG701" s="74"/>
      <c r="AH701" s="74"/>
      <c r="AI701" s="74"/>
      <c r="AJ701" s="74"/>
      <c r="AK701" s="74"/>
      <c r="AL701" s="74"/>
      <c r="AM701" s="74"/>
      <c r="AN701" s="74"/>
      <c r="AO701" s="74"/>
      <c r="AP701" s="74"/>
      <c r="AQ701" s="74"/>
      <c r="AR701" s="74"/>
      <c r="AS701" s="74"/>
      <c r="AT701" s="74"/>
      <c r="AU701" s="74"/>
      <c r="AV701" s="74"/>
      <c r="AW701" s="74"/>
      <c r="AX701" s="74"/>
      <c r="AY701" s="74"/>
      <c r="AZ701" s="74"/>
      <c r="BA701" s="74"/>
      <c r="BB701" s="74"/>
      <c r="BC701" s="74"/>
      <c r="BD701" s="74"/>
      <c r="BE701" s="74"/>
      <c r="BF701" s="74"/>
      <c r="BG701" s="74"/>
    </row>
    <row r="702" ht="12.0" customHeight="1">
      <c r="A702" s="62"/>
      <c r="B702" s="62"/>
      <c r="C702" s="62"/>
      <c r="D702" s="102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5"/>
      <c r="Q702" s="65"/>
      <c r="R702" s="64"/>
      <c r="S702" s="66"/>
      <c r="T702" s="66"/>
      <c r="U702" s="66"/>
      <c r="V702" s="66"/>
      <c r="W702" s="65"/>
      <c r="X702" s="65"/>
      <c r="Y702" s="67"/>
      <c r="Z702" s="68"/>
      <c r="AA702" s="66"/>
      <c r="AB702" s="64"/>
      <c r="AC702" s="69"/>
      <c r="AD702" s="70"/>
      <c r="AE702" s="71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  <c r="AS702" s="74"/>
      <c r="AT702" s="74"/>
      <c r="AU702" s="74"/>
      <c r="AV702" s="74"/>
      <c r="AW702" s="74"/>
      <c r="AX702" s="74"/>
      <c r="AY702" s="74"/>
      <c r="AZ702" s="74"/>
      <c r="BA702" s="74"/>
      <c r="BB702" s="74"/>
      <c r="BC702" s="74"/>
      <c r="BD702" s="74"/>
      <c r="BE702" s="74"/>
      <c r="BF702" s="74"/>
      <c r="BG702" s="74"/>
    </row>
    <row r="703" ht="12.0" customHeight="1">
      <c r="A703" s="62"/>
      <c r="B703" s="62"/>
      <c r="C703" s="62"/>
      <c r="D703" s="102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5"/>
      <c r="Q703" s="65"/>
      <c r="R703" s="64"/>
      <c r="S703" s="66"/>
      <c r="T703" s="66"/>
      <c r="U703" s="66"/>
      <c r="V703" s="66"/>
      <c r="W703" s="65"/>
      <c r="X703" s="65"/>
      <c r="Y703" s="67"/>
      <c r="Z703" s="68"/>
      <c r="AA703" s="66"/>
      <c r="AB703" s="64"/>
      <c r="AC703" s="69"/>
      <c r="AD703" s="70"/>
      <c r="AE703" s="71"/>
      <c r="AF703" s="74"/>
      <c r="AG703" s="74"/>
      <c r="AH703" s="74"/>
      <c r="AI703" s="74"/>
      <c r="AJ703" s="74"/>
      <c r="AK703" s="74"/>
      <c r="AL703" s="74"/>
      <c r="AM703" s="74"/>
      <c r="AN703" s="74"/>
      <c r="AO703" s="74"/>
      <c r="AP703" s="74"/>
      <c r="AQ703" s="74"/>
      <c r="AR703" s="74"/>
      <c r="AS703" s="74"/>
      <c r="AT703" s="74"/>
      <c r="AU703" s="74"/>
      <c r="AV703" s="74"/>
      <c r="AW703" s="74"/>
      <c r="AX703" s="74"/>
      <c r="AY703" s="74"/>
      <c r="AZ703" s="74"/>
      <c r="BA703" s="74"/>
      <c r="BB703" s="74"/>
      <c r="BC703" s="74"/>
      <c r="BD703" s="74"/>
      <c r="BE703" s="74"/>
      <c r="BF703" s="74"/>
      <c r="BG703" s="74"/>
    </row>
    <row r="704" ht="12.0" customHeight="1">
      <c r="A704" s="62"/>
      <c r="B704" s="62"/>
      <c r="C704" s="62"/>
      <c r="D704" s="102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5"/>
      <c r="Q704" s="65"/>
      <c r="R704" s="64"/>
      <c r="S704" s="66"/>
      <c r="T704" s="66"/>
      <c r="U704" s="66"/>
      <c r="V704" s="66"/>
      <c r="W704" s="65"/>
      <c r="X704" s="65"/>
      <c r="Y704" s="67"/>
      <c r="Z704" s="68"/>
      <c r="AA704" s="66"/>
      <c r="AB704" s="64"/>
      <c r="AC704" s="69"/>
      <c r="AD704" s="70"/>
      <c r="AE704" s="71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/>
      <c r="AS704" s="74"/>
      <c r="AT704" s="74"/>
      <c r="AU704" s="74"/>
      <c r="AV704" s="74"/>
      <c r="AW704" s="74"/>
      <c r="AX704" s="74"/>
      <c r="AY704" s="74"/>
      <c r="AZ704" s="74"/>
      <c r="BA704" s="74"/>
      <c r="BB704" s="74"/>
      <c r="BC704" s="74"/>
      <c r="BD704" s="74"/>
      <c r="BE704" s="74"/>
      <c r="BF704" s="74"/>
      <c r="BG704" s="74"/>
    </row>
    <row r="705" ht="12.0" customHeight="1">
      <c r="A705" s="62"/>
      <c r="B705" s="62"/>
      <c r="C705" s="62"/>
      <c r="D705" s="102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5"/>
      <c r="Q705" s="65"/>
      <c r="R705" s="64"/>
      <c r="S705" s="66"/>
      <c r="T705" s="66"/>
      <c r="U705" s="66"/>
      <c r="V705" s="66"/>
      <c r="W705" s="65"/>
      <c r="X705" s="65"/>
      <c r="Y705" s="67"/>
      <c r="Z705" s="68"/>
      <c r="AA705" s="66"/>
      <c r="AB705" s="64"/>
      <c r="AC705" s="69"/>
      <c r="AD705" s="70"/>
      <c r="AE705" s="71"/>
      <c r="AF705" s="74"/>
      <c r="AG705" s="74"/>
      <c r="AH705" s="74"/>
      <c r="AI705" s="74"/>
      <c r="AJ705" s="74"/>
      <c r="AK705" s="74"/>
      <c r="AL705" s="74"/>
      <c r="AM705" s="74"/>
      <c r="AN705" s="74"/>
      <c r="AO705" s="74"/>
      <c r="AP705" s="74"/>
      <c r="AQ705" s="74"/>
      <c r="AR705" s="74"/>
      <c r="AS705" s="74"/>
      <c r="AT705" s="74"/>
      <c r="AU705" s="74"/>
      <c r="AV705" s="74"/>
      <c r="AW705" s="74"/>
      <c r="AX705" s="74"/>
      <c r="AY705" s="74"/>
      <c r="AZ705" s="74"/>
      <c r="BA705" s="74"/>
      <c r="BB705" s="74"/>
      <c r="BC705" s="74"/>
      <c r="BD705" s="74"/>
      <c r="BE705" s="74"/>
      <c r="BF705" s="74"/>
      <c r="BG705" s="74"/>
    </row>
    <row r="706" ht="12.0" customHeight="1">
      <c r="A706" s="62"/>
      <c r="B706" s="62"/>
      <c r="C706" s="62"/>
      <c r="D706" s="102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5"/>
      <c r="Q706" s="65"/>
      <c r="R706" s="64"/>
      <c r="S706" s="66"/>
      <c r="T706" s="66"/>
      <c r="U706" s="66"/>
      <c r="V706" s="66"/>
      <c r="W706" s="65"/>
      <c r="X706" s="65"/>
      <c r="Y706" s="67"/>
      <c r="Z706" s="68"/>
      <c r="AA706" s="66"/>
      <c r="AB706" s="64"/>
      <c r="AC706" s="69"/>
      <c r="AD706" s="70"/>
      <c r="AE706" s="71"/>
      <c r="AF706" s="74"/>
      <c r="AG706" s="74"/>
      <c r="AH706" s="74"/>
      <c r="AI706" s="74"/>
      <c r="AJ706" s="74"/>
      <c r="AK706" s="74"/>
      <c r="AL706" s="74"/>
      <c r="AM706" s="74"/>
      <c r="AN706" s="74"/>
      <c r="AO706" s="74"/>
      <c r="AP706" s="74"/>
      <c r="AQ706" s="74"/>
      <c r="AR706" s="74"/>
      <c r="AS706" s="74"/>
      <c r="AT706" s="74"/>
      <c r="AU706" s="74"/>
      <c r="AV706" s="74"/>
      <c r="AW706" s="74"/>
      <c r="AX706" s="74"/>
      <c r="AY706" s="74"/>
      <c r="AZ706" s="74"/>
      <c r="BA706" s="74"/>
      <c r="BB706" s="74"/>
      <c r="BC706" s="74"/>
      <c r="BD706" s="74"/>
      <c r="BE706" s="74"/>
      <c r="BF706" s="74"/>
      <c r="BG706" s="74"/>
    </row>
    <row r="707" ht="12.0" customHeight="1">
      <c r="A707" s="62"/>
      <c r="B707" s="62"/>
      <c r="C707" s="62"/>
      <c r="D707" s="102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5"/>
      <c r="Q707" s="65"/>
      <c r="R707" s="64"/>
      <c r="S707" s="66"/>
      <c r="T707" s="66"/>
      <c r="U707" s="66"/>
      <c r="V707" s="66"/>
      <c r="W707" s="65"/>
      <c r="X707" s="65"/>
      <c r="Y707" s="67"/>
      <c r="Z707" s="68"/>
      <c r="AA707" s="66"/>
      <c r="AB707" s="64"/>
      <c r="AC707" s="69"/>
      <c r="AD707" s="70"/>
      <c r="AE707" s="71"/>
      <c r="AF707" s="74"/>
      <c r="AG707" s="74"/>
      <c r="AH707" s="74"/>
      <c r="AI707" s="74"/>
      <c r="AJ707" s="74"/>
      <c r="AK707" s="74"/>
      <c r="AL707" s="74"/>
      <c r="AM707" s="74"/>
      <c r="AN707" s="74"/>
      <c r="AO707" s="74"/>
      <c r="AP707" s="74"/>
      <c r="AQ707" s="74"/>
      <c r="AR707" s="74"/>
      <c r="AS707" s="74"/>
      <c r="AT707" s="74"/>
      <c r="AU707" s="74"/>
      <c r="AV707" s="74"/>
      <c r="AW707" s="74"/>
      <c r="AX707" s="74"/>
      <c r="AY707" s="74"/>
      <c r="AZ707" s="74"/>
      <c r="BA707" s="74"/>
      <c r="BB707" s="74"/>
      <c r="BC707" s="74"/>
      <c r="BD707" s="74"/>
      <c r="BE707" s="74"/>
      <c r="BF707" s="74"/>
      <c r="BG707" s="74"/>
    </row>
    <row r="708" ht="12.0" customHeight="1">
      <c r="A708" s="62"/>
      <c r="B708" s="62"/>
      <c r="C708" s="62"/>
      <c r="D708" s="102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5"/>
      <c r="Q708" s="65"/>
      <c r="R708" s="64"/>
      <c r="S708" s="66"/>
      <c r="T708" s="66"/>
      <c r="U708" s="66"/>
      <c r="V708" s="66"/>
      <c r="W708" s="65"/>
      <c r="X708" s="65"/>
      <c r="Y708" s="67"/>
      <c r="Z708" s="68"/>
      <c r="AA708" s="66"/>
      <c r="AB708" s="64"/>
      <c r="AC708" s="69"/>
      <c r="AD708" s="70"/>
      <c r="AE708" s="71"/>
      <c r="AF708" s="74"/>
      <c r="AG708" s="74"/>
      <c r="AH708" s="74"/>
      <c r="AI708" s="74"/>
      <c r="AJ708" s="74"/>
      <c r="AK708" s="74"/>
      <c r="AL708" s="74"/>
      <c r="AM708" s="74"/>
      <c r="AN708" s="74"/>
      <c r="AO708" s="74"/>
      <c r="AP708" s="74"/>
      <c r="AQ708" s="74"/>
      <c r="AR708" s="74"/>
      <c r="AS708" s="74"/>
      <c r="AT708" s="74"/>
      <c r="AU708" s="74"/>
      <c r="AV708" s="74"/>
      <c r="AW708" s="74"/>
      <c r="AX708" s="74"/>
      <c r="AY708" s="74"/>
      <c r="AZ708" s="74"/>
      <c r="BA708" s="74"/>
      <c r="BB708" s="74"/>
      <c r="BC708" s="74"/>
      <c r="BD708" s="74"/>
      <c r="BE708" s="74"/>
      <c r="BF708" s="74"/>
      <c r="BG708" s="74"/>
    </row>
    <row r="709" ht="12.0" customHeight="1">
      <c r="A709" s="62"/>
      <c r="B709" s="62"/>
      <c r="C709" s="62"/>
      <c r="D709" s="102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5"/>
      <c r="Q709" s="65"/>
      <c r="R709" s="64"/>
      <c r="S709" s="66"/>
      <c r="T709" s="66"/>
      <c r="U709" s="66"/>
      <c r="V709" s="66"/>
      <c r="W709" s="65"/>
      <c r="X709" s="65"/>
      <c r="Y709" s="67"/>
      <c r="Z709" s="68"/>
      <c r="AA709" s="66"/>
      <c r="AB709" s="64"/>
      <c r="AC709" s="69"/>
      <c r="AD709" s="70"/>
      <c r="AE709" s="71"/>
      <c r="AF709" s="74"/>
      <c r="AG709" s="74"/>
      <c r="AH709" s="74"/>
      <c r="AI709" s="74"/>
      <c r="AJ709" s="74"/>
      <c r="AK709" s="74"/>
      <c r="AL709" s="74"/>
      <c r="AM709" s="74"/>
      <c r="AN709" s="74"/>
      <c r="AO709" s="74"/>
      <c r="AP709" s="74"/>
      <c r="AQ709" s="74"/>
      <c r="AR709" s="74"/>
      <c r="AS709" s="74"/>
      <c r="AT709" s="74"/>
      <c r="AU709" s="74"/>
      <c r="AV709" s="74"/>
      <c r="AW709" s="74"/>
      <c r="AX709" s="74"/>
      <c r="AY709" s="74"/>
      <c r="AZ709" s="74"/>
      <c r="BA709" s="74"/>
      <c r="BB709" s="74"/>
      <c r="BC709" s="74"/>
      <c r="BD709" s="74"/>
      <c r="BE709" s="74"/>
      <c r="BF709" s="74"/>
      <c r="BG709" s="74"/>
    </row>
    <row r="710" ht="12.0" customHeight="1">
      <c r="A710" s="62"/>
      <c r="B710" s="62"/>
      <c r="C710" s="62"/>
      <c r="D710" s="102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5"/>
      <c r="Q710" s="65"/>
      <c r="R710" s="64"/>
      <c r="S710" s="66"/>
      <c r="T710" s="66"/>
      <c r="U710" s="66"/>
      <c r="V710" s="66"/>
      <c r="W710" s="65"/>
      <c r="X710" s="65"/>
      <c r="Y710" s="67"/>
      <c r="Z710" s="68"/>
      <c r="AA710" s="66"/>
      <c r="AB710" s="64"/>
      <c r="AC710" s="69"/>
      <c r="AD710" s="70"/>
      <c r="AE710" s="71"/>
      <c r="AF710" s="74"/>
      <c r="AG710" s="74"/>
      <c r="AH710" s="74"/>
      <c r="AI710" s="74"/>
      <c r="AJ710" s="74"/>
      <c r="AK710" s="74"/>
      <c r="AL710" s="74"/>
      <c r="AM710" s="74"/>
      <c r="AN710" s="74"/>
      <c r="AO710" s="74"/>
      <c r="AP710" s="74"/>
      <c r="AQ710" s="74"/>
      <c r="AR710" s="74"/>
      <c r="AS710" s="74"/>
      <c r="AT710" s="74"/>
      <c r="AU710" s="74"/>
      <c r="AV710" s="74"/>
      <c r="AW710" s="74"/>
      <c r="AX710" s="74"/>
      <c r="AY710" s="74"/>
      <c r="AZ710" s="74"/>
      <c r="BA710" s="74"/>
      <c r="BB710" s="74"/>
      <c r="BC710" s="74"/>
      <c r="BD710" s="74"/>
      <c r="BE710" s="74"/>
      <c r="BF710" s="74"/>
      <c r="BG710" s="74"/>
    </row>
    <row r="711" ht="12.0" customHeight="1">
      <c r="A711" s="62"/>
      <c r="B711" s="62"/>
      <c r="C711" s="62"/>
      <c r="D711" s="102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5"/>
      <c r="Q711" s="65"/>
      <c r="R711" s="64"/>
      <c r="S711" s="66"/>
      <c r="T711" s="66"/>
      <c r="U711" s="66"/>
      <c r="V711" s="66"/>
      <c r="W711" s="65"/>
      <c r="X711" s="65"/>
      <c r="Y711" s="67"/>
      <c r="Z711" s="68"/>
      <c r="AA711" s="66"/>
      <c r="AB711" s="64"/>
      <c r="AC711" s="69"/>
      <c r="AD711" s="70"/>
      <c r="AE711" s="71"/>
      <c r="AF711" s="74"/>
      <c r="AG711" s="74"/>
      <c r="AH711" s="74"/>
      <c r="AI711" s="74"/>
      <c r="AJ711" s="74"/>
      <c r="AK711" s="74"/>
      <c r="AL711" s="74"/>
      <c r="AM711" s="74"/>
      <c r="AN711" s="74"/>
      <c r="AO711" s="74"/>
      <c r="AP711" s="74"/>
      <c r="AQ711" s="74"/>
      <c r="AR711" s="74"/>
      <c r="AS711" s="74"/>
      <c r="AT711" s="74"/>
      <c r="AU711" s="74"/>
      <c r="AV711" s="74"/>
      <c r="AW711" s="74"/>
      <c r="AX711" s="74"/>
      <c r="AY711" s="74"/>
      <c r="AZ711" s="74"/>
      <c r="BA711" s="74"/>
      <c r="BB711" s="74"/>
      <c r="BC711" s="74"/>
      <c r="BD711" s="74"/>
      <c r="BE711" s="74"/>
      <c r="BF711" s="74"/>
      <c r="BG711" s="74"/>
    </row>
    <row r="712" ht="12.0" customHeight="1">
      <c r="A712" s="62"/>
      <c r="B712" s="62"/>
      <c r="C712" s="62"/>
      <c r="D712" s="102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5"/>
      <c r="Q712" s="65"/>
      <c r="R712" s="64"/>
      <c r="S712" s="66"/>
      <c r="T712" s="66"/>
      <c r="U712" s="66"/>
      <c r="V712" s="66"/>
      <c r="W712" s="65"/>
      <c r="X712" s="65"/>
      <c r="Y712" s="67"/>
      <c r="Z712" s="68"/>
      <c r="AA712" s="66"/>
      <c r="AB712" s="64"/>
      <c r="AC712" s="69"/>
      <c r="AD712" s="70"/>
      <c r="AE712" s="71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/>
      <c r="AS712" s="74"/>
      <c r="AT712" s="74"/>
      <c r="AU712" s="74"/>
      <c r="AV712" s="74"/>
      <c r="AW712" s="74"/>
      <c r="AX712" s="74"/>
      <c r="AY712" s="74"/>
      <c r="AZ712" s="74"/>
      <c r="BA712" s="74"/>
      <c r="BB712" s="74"/>
      <c r="BC712" s="74"/>
      <c r="BD712" s="74"/>
      <c r="BE712" s="74"/>
      <c r="BF712" s="74"/>
      <c r="BG712" s="74"/>
    </row>
    <row r="713" ht="12.0" customHeight="1">
      <c r="A713" s="62"/>
      <c r="B713" s="62"/>
      <c r="C713" s="62"/>
      <c r="D713" s="102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5"/>
      <c r="Q713" s="65"/>
      <c r="R713" s="64"/>
      <c r="S713" s="66"/>
      <c r="T713" s="66"/>
      <c r="U713" s="66"/>
      <c r="V713" s="66"/>
      <c r="W713" s="65"/>
      <c r="X713" s="65"/>
      <c r="Y713" s="67"/>
      <c r="Z713" s="68"/>
      <c r="AA713" s="66"/>
      <c r="AB713" s="64"/>
      <c r="AC713" s="69"/>
      <c r="AD713" s="70"/>
      <c r="AE713" s="71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  <c r="AS713" s="74"/>
      <c r="AT713" s="74"/>
      <c r="AU713" s="74"/>
      <c r="AV713" s="74"/>
      <c r="AW713" s="74"/>
      <c r="AX713" s="74"/>
      <c r="AY713" s="74"/>
      <c r="AZ713" s="74"/>
      <c r="BA713" s="74"/>
      <c r="BB713" s="74"/>
      <c r="BC713" s="74"/>
      <c r="BD713" s="74"/>
      <c r="BE713" s="74"/>
      <c r="BF713" s="74"/>
      <c r="BG713" s="74"/>
    </row>
    <row r="714" ht="12.0" customHeight="1">
      <c r="A714" s="62"/>
      <c r="B714" s="62"/>
      <c r="C714" s="62"/>
      <c r="D714" s="102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5"/>
      <c r="Q714" s="65"/>
      <c r="R714" s="64"/>
      <c r="S714" s="66"/>
      <c r="T714" s="66"/>
      <c r="U714" s="66"/>
      <c r="V714" s="66"/>
      <c r="W714" s="65"/>
      <c r="X714" s="65"/>
      <c r="Y714" s="67"/>
      <c r="Z714" s="68"/>
      <c r="AA714" s="66"/>
      <c r="AB714" s="64"/>
      <c r="AC714" s="69"/>
      <c r="AD714" s="70"/>
      <c r="AE714" s="71"/>
      <c r="AF714" s="74"/>
      <c r="AG714" s="74"/>
      <c r="AH714" s="74"/>
      <c r="AI714" s="74"/>
      <c r="AJ714" s="74"/>
      <c r="AK714" s="74"/>
      <c r="AL714" s="74"/>
      <c r="AM714" s="74"/>
      <c r="AN714" s="74"/>
      <c r="AO714" s="74"/>
      <c r="AP714" s="74"/>
      <c r="AQ714" s="74"/>
      <c r="AR714" s="74"/>
      <c r="AS714" s="74"/>
      <c r="AT714" s="74"/>
      <c r="AU714" s="74"/>
      <c r="AV714" s="74"/>
      <c r="AW714" s="74"/>
      <c r="AX714" s="74"/>
      <c r="AY714" s="74"/>
      <c r="AZ714" s="74"/>
      <c r="BA714" s="74"/>
      <c r="BB714" s="74"/>
      <c r="BC714" s="74"/>
      <c r="BD714" s="74"/>
      <c r="BE714" s="74"/>
      <c r="BF714" s="74"/>
      <c r="BG714" s="74"/>
    </row>
    <row r="715" ht="12.0" customHeight="1">
      <c r="A715" s="62"/>
      <c r="B715" s="62"/>
      <c r="C715" s="62"/>
      <c r="D715" s="102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5"/>
      <c r="Q715" s="65"/>
      <c r="R715" s="64"/>
      <c r="S715" s="66"/>
      <c r="T715" s="66"/>
      <c r="U715" s="66"/>
      <c r="V715" s="66"/>
      <c r="W715" s="65"/>
      <c r="X715" s="65"/>
      <c r="Y715" s="67"/>
      <c r="Z715" s="68"/>
      <c r="AA715" s="66"/>
      <c r="AB715" s="64"/>
      <c r="AC715" s="69"/>
      <c r="AD715" s="70"/>
      <c r="AE715" s="71"/>
      <c r="AF715" s="74"/>
      <c r="AG715" s="74"/>
      <c r="AH715" s="74"/>
      <c r="AI715" s="74"/>
      <c r="AJ715" s="74"/>
      <c r="AK715" s="74"/>
      <c r="AL715" s="74"/>
      <c r="AM715" s="74"/>
      <c r="AN715" s="74"/>
      <c r="AO715" s="74"/>
      <c r="AP715" s="74"/>
      <c r="AQ715" s="74"/>
      <c r="AR715" s="74"/>
      <c r="AS715" s="74"/>
      <c r="AT715" s="74"/>
      <c r="AU715" s="74"/>
      <c r="AV715" s="74"/>
      <c r="AW715" s="74"/>
      <c r="AX715" s="74"/>
      <c r="AY715" s="74"/>
      <c r="AZ715" s="74"/>
      <c r="BA715" s="74"/>
      <c r="BB715" s="74"/>
      <c r="BC715" s="74"/>
      <c r="BD715" s="74"/>
      <c r="BE715" s="74"/>
      <c r="BF715" s="74"/>
      <c r="BG715" s="74"/>
    </row>
    <row r="716" ht="12.0" customHeight="1">
      <c r="A716" s="62"/>
      <c r="B716" s="62"/>
      <c r="C716" s="62"/>
      <c r="D716" s="102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5"/>
      <c r="Q716" s="65"/>
      <c r="R716" s="64"/>
      <c r="S716" s="66"/>
      <c r="T716" s="66"/>
      <c r="U716" s="66"/>
      <c r="V716" s="66"/>
      <c r="W716" s="65"/>
      <c r="X716" s="65"/>
      <c r="Y716" s="67"/>
      <c r="Z716" s="68"/>
      <c r="AA716" s="66"/>
      <c r="AB716" s="64"/>
      <c r="AC716" s="69"/>
      <c r="AD716" s="70"/>
      <c r="AE716" s="71"/>
      <c r="AF716" s="74"/>
      <c r="AG716" s="74"/>
      <c r="AH716" s="74"/>
      <c r="AI716" s="74"/>
      <c r="AJ716" s="74"/>
      <c r="AK716" s="74"/>
      <c r="AL716" s="74"/>
      <c r="AM716" s="74"/>
      <c r="AN716" s="74"/>
      <c r="AO716" s="74"/>
      <c r="AP716" s="74"/>
      <c r="AQ716" s="74"/>
      <c r="AR716" s="74"/>
      <c r="AS716" s="74"/>
      <c r="AT716" s="74"/>
      <c r="AU716" s="74"/>
      <c r="AV716" s="74"/>
      <c r="AW716" s="74"/>
      <c r="AX716" s="74"/>
      <c r="AY716" s="74"/>
      <c r="AZ716" s="74"/>
      <c r="BA716" s="74"/>
      <c r="BB716" s="74"/>
      <c r="BC716" s="74"/>
      <c r="BD716" s="74"/>
      <c r="BE716" s="74"/>
      <c r="BF716" s="74"/>
      <c r="BG716" s="74"/>
    </row>
    <row r="717" ht="12.0" customHeight="1">
      <c r="A717" s="62"/>
      <c r="B717" s="62"/>
      <c r="C717" s="62"/>
      <c r="D717" s="102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5"/>
      <c r="Q717" s="65"/>
      <c r="R717" s="64"/>
      <c r="S717" s="66"/>
      <c r="T717" s="66"/>
      <c r="U717" s="66"/>
      <c r="V717" s="66"/>
      <c r="W717" s="65"/>
      <c r="X717" s="65"/>
      <c r="Y717" s="67"/>
      <c r="Z717" s="68"/>
      <c r="AA717" s="66"/>
      <c r="AB717" s="64"/>
      <c r="AC717" s="69"/>
      <c r="AD717" s="70"/>
      <c r="AE717" s="71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  <c r="AS717" s="74"/>
      <c r="AT717" s="74"/>
      <c r="AU717" s="74"/>
      <c r="AV717" s="74"/>
      <c r="AW717" s="74"/>
      <c r="AX717" s="74"/>
      <c r="AY717" s="74"/>
      <c r="AZ717" s="74"/>
      <c r="BA717" s="74"/>
      <c r="BB717" s="74"/>
      <c r="BC717" s="74"/>
      <c r="BD717" s="74"/>
      <c r="BE717" s="74"/>
      <c r="BF717" s="74"/>
      <c r="BG717" s="74"/>
    </row>
    <row r="718" ht="12.0" customHeight="1">
      <c r="A718" s="62"/>
      <c r="B718" s="62"/>
      <c r="C718" s="62"/>
      <c r="D718" s="102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5"/>
      <c r="Q718" s="65"/>
      <c r="R718" s="64"/>
      <c r="S718" s="66"/>
      <c r="T718" s="66"/>
      <c r="U718" s="66"/>
      <c r="V718" s="66"/>
      <c r="W718" s="65"/>
      <c r="X718" s="65"/>
      <c r="Y718" s="67"/>
      <c r="Z718" s="68"/>
      <c r="AA718" s="66"/>
      <c r="AB718" s="64"/>
      <c r="AC718" s="69"/>
      <c r="AD718" s="70"/>
      <c r="AE718" s="71"/>
      <c r="AF718" s="74"/>
      <c r="AG718" s="74"/>
      <c r="AH718" s="74"/>
      <c r="AI718" s="74"/>
      <c r="AJ718" s="74"/>
      <c r="AK718" s="74"/>
      <c r="AL718" s="74"/>
      <c r="AM718" s="74"/>
      <c r="AN718" s="74"/>
      <c r="AO718" s="74"/>
      <c r="AP718" s="74"/>
      <c r="AQ718" s="74"/>
      <c r="AR718" s="74"/>
      <c r="AS718" s="74"/>
      <c r="AT718" s="74"/>
      <c r="AU718" s="74"/>
      <c r="AV718" s="74"/>
      <c r="AW718" s="74"/>
      <c r="AX718" s="74"/>
      <c r="AY718" s="74"/>
      <c r="AZ718" s="74"/>
      <c r="BA718" s="74"/>
      <c r="BB718" s="74"/>
      <c r="BC718" s="74"/>
      <c r="BD718" s="74"/>
      <c r="BE718" s="74"/>
      <c r="BF718" s="74"/>
      <c r="BG718" s="74"/>
    </row>
    <row r="719" ht="12.0" customHeight="1">
      <c r="A719" s="62"/>
      <c r="B719" s="62"/>
      <c r="C719" s="62"/>
      <c r="D719" s="102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5"/>
      <c r="Q719" s="65"/>
      <c r="R719" s="64"/>
      <c r="S719" s="66"/>
      <c r="T719" s="66"/>
      <c r="U719" s="66"/>
      <c r="V719" s="66"/>
      <c r="W719" s="65"/>
      <c r="X719" s="65"/>
      <c r="Y719" s="67"/>
      <c r="Z719" s="68"/>
      <c r="AA719" s="66"/>
      <c r="AB719" s="64"/>
      <c r="AC719" s="69"/>
      <c r="AD719" s="70"/>
      <c r="AE719" s="71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  <c r="AS719" s="74"/>
      <c r="AT719" s="74"/>
      <c r="AU719" s="74"/>
      <c r="AV719" s="74"/>
      <c r="AW719" s="74"/>
      <c r="AX719" s="74"/>
      <c r="AY719" s="74"/>
      <c r="AZ719" s="74"/>
      <c r="BA719" s="74"/>
      <c r="BB719" s="74"/>
      <c r="BC719" s="74"/>
      <c r="BD719" s="74"/>
      <c r="BE719" s="74"/>
      <c r="BF719" s="74"/>
      <c r="BG719" s="74"/>
    </row>
    <row r="720" ht="12.0" customHeight="1">
      <c r="A720" s="62"/>
      <c r="B720" s="62"/>
      <c r="C720" s="62"/>
      <c r="D720" s="102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5"/>
      <c r="Q720" s="65"/>
      <c r="R720" s="64"/>
      <c r="S720" s="66"/>
      <c r="T720" s="66"/>
      <c r="U720" s="66"/>
      <c r="V720" s="66"/>
      <c r="W720" s="65"/>
      <c r="X720" s="65"/>
      <c r="Y720" s="67"/>
      <c r="Z720" s="68"/>
      <c r="AA720" s="66"/>
      <c r="AB720" s="64"/>
      <c r="AC720" s="69"/>
      <c r="AD720" s="70"/>
      <c r="AE720" s="71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/>
      <c r="AS720" s="74"/>
      <c r="AT720" s="74"/>
      <c r="AU720" s="74"/>
      <c r="AV720" s="74"/>
      <c r="AW720" s="74"/>
      <c r="AX720" s="74"/>
      <c r="AY720" s="74"/>
      <c r="AZ720" s="74"/>
      <c r="BA720" s="74"/>
      <c r="BB720" s="74"/>
      <c r="BC720" s="74"/>
      <c r="BD720" s="74"/>
      <c r="BE720" s="74"/>
      <c r="BF720" s="74"/>
      <c r="BG720" s="74"/>
    </row>
    <row r="721" ht="12.0" customHeight="1">
      <c r="A721" s="62"/>
      <c r="B721" s="62"/>
      <c r="C721" s="62"/>
      <c r="D721" s="102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5"/>
      <c r="Q721" s="65"/>
      <c r="R721" s="64"/>
      <c r="S721" s="66"/>
      <c r="T721" s="66"/>
      <c r="U721" s="66"/>
      <c r="V721" s="66"/>
      <c r="W721" s="65"/>
      <c r="X721" s="65"/>
      <c r="Y721" s="67"/>
      <c r="Z721" s="68"/>
      <c r="AA721" s="66"/>
      <c r="AB721" s="64"/>
      <c r="AC721" s="69"/>
      <c r="AD721" s="70"/>
      <c r="AE721" s="71"/>
      <c r="AF721" s="74"/>
      <c r="AG721" s="74"/>
      <c r="AH721" s="74"/>
      <c r="AI721" s="74"/>
      <c r="AJ721" s="74"/>
      <c r="AK721" s="74"/>
      <c r="AL721" s="74"/>
      <c r="AM721" s="74"/>
      <c r="AN721" s="74"/>
      <c r="AO721" s="74"/>
      <c r="AP721" s="74"/>
      <c r="AQ721" s="74"/>
      <c r="AR721" s="74"/>
      <c r="AS721" s="74"/>
      <c r="AT721" s="74"/>
      <c r="AU721" s="74"/>
      <c r="AV721" s="74"/>
      <c r="AW721" s="74"/>
      <c r="AX721" s="74"/>
      <c r="AY721" s="74"/>
      <c r="AZ721" s="74"/>
      <c r="BA721" s="74"/>
      <c r="BB721" s="74"/>
      <c r="BC721" s="74"/>
      <c r="BD721" s="74"/>
      <c r="BE721" s="74"/>
      <c r="BF721" s="74"/>
      <c r="BG721" s="74"/>
    </row>
    <row r="722" ht="12.0" customHeight="1">
      <c r="A722" s="62"/>
      <c r="B722" s="62"/>
      <c r="C722" s="62"/>
      <c r="D722" s="102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5"/>
      <c r="Q722" s="65"/>
      <c r="R722" s="64"/>
      <c r="S722" s="66"/>
      <c r="T722" s="66"/>
      <c r="U722" s="66"/>
      <c r="V722" s="66"/>
      <c r="W722" s="65"/>
      <c r="X722" s="65"/>
      <c r="Y722" s="67"/>
      <c r="Z722" s="68"/>
      <c r="AA722" s="66"/>
      <c r="AB722" s="64"/>
      <c r="AC722" s="69"/>
      <c r="AD722" s="70"/>
      <c r="AE722" s="71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  <c r="AS722" s="74"/>
      <c r="AT722" s="74"/>
      <c r="AU722" s="74"/>
      <c r="AV722" s="74"/>
      <c r="AW722" s="74"/>
      <c r="AX722" s="74"/>
      <c r="AY722" s="74"/>
      <c r="AZ722" s="74"/>
      <c r="BA722" s="74"/>
      <c r="BB722" s="74"/>
      <c r="BC722" s="74"/>
      <c r="BD722" s="74"/>
      <c r="BE722" s="74"/>
      <c r="BF722" s="74"/>
      <c r="BG722" s="74"/>
    </row>
    <row r="723" ht="12.0" customHeight="1">
      <c r="A723" s="62"/>
      <c r="B723" s="62"/>
      <c r="C723" s="62"/>
      <c r="D723" s="102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5"/>
      <c r="Q723" s="65"/>
      <c r="R723" s="64"/>
      <c r="S723" s="66"/>
      <c r="T723" s="66"/>
      <c r="U723" s="66"/>
      <c r="V723" s="66"/>
      <c r="W723" s="65"/>
      <c r="X723" s="65"/>
      <c r="Y723" s="67"/>
      <c r="Z723" s="68"/>
      <c r="AA723" s="66"/>
      <c r="AB723" s="64"/>
      <c r="AC723" s="69"/>
      <c r="AD723" s="70"/>
      <c r="AE723" s="71"/>
      <c r="AF723" s="74"/>
      <c r="AG723" s="74"/>
      <c r="AH723" s="74"/>
      <c r="AI723" s="74"/>
      <c r="AJ723" s="74"/>
      <c r="AK723" s="74"/>
      <c r="AL723" s="74"/>
      <c r="AM723" s="74"/>
      <c r="AN723" s="74"/>
      <c r="AO723" s="74"/>
      <c r="AP723" s="74"/>
      <c r="AQ723" s="74"/>
      <c r="AR723" s="74"/>
      <c r="AS723" s="74"/>
      <c r="AT723" s="74"/>
      <c r="AU723" s="74"/>
      <c r="AV723" s="74"/>
      <c r="AW723" s="74"/>
      <c r="AX723" s="74"/>
      <c r="AY723" s="74"/>
      <c r="AZ723" s="74"/>
      <c r="BA723" s="74"/>
      <c r="BB723" s="74"/>
      <c r="BC723" s="74"/>
      <c r="BD723" s="74"/>
      <c r="BE723" s="74"/>
      <c r="BF723" s="74"/>
      <c r="BG723" s="74"/>
    </row>
    <row r="724" ht="12.0" customHeight="1">
      <c r="A724" s="62"/>
      <c r="B724" s="62"/>
      <c r="C724" s="62"/>
      <c r="D724" s="102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5"/>
      <c r="Q724" s="65"/>
      <c r="R724" s="64"/>
      <c r="S724" s="66"/>
      <c r="T724" s="66"/>
      <c r="U724" s="66"/>
      <c r="V724" s="66"/>
      <c r="W724" s="65"/>
      <c r="X724" s="65"/>
      <c r="Y724" s="67"/>
      <c r="Z724" s="68"/>
      <c r="AA724" s="66"/>
      <c r="AB724" s="64"/>
      <c r="AC724" s="69"/>
      <c r="AD724" s="70"/>
      <c r="AE724" s="71"/>
      <c r="AF724" s="74"/>
      <c r="AG724" s="74"/>
      <c r="AH724" s="74"/>
      <c r="AI724" s="74"/>
      <c r="AJ724" s="74"/>
      <c r="AK724" s="74"/>
      <c r="AL724" s="74"/>
      <c r="AM724" s="74"/>
      <c r="AN724" s="74"/>
      <c r="AO724" s="74"/>
      <c r="AP724" s="74"/>
      <c r="AQ724" s="74"/>
      <c r="AR724" s="74"/>
      <c r="AS724" s="74"/>
      <c r="AT724" s="74"/>
      <c r="AU724" s="74"/>
      <c r="AV724" s="74"/>
      <c r="AW724" s="74"/>
      <c r="AX724" s="74"/>
      <c r="AY724" s="74"/>
      <c r="AZ724" s="74"/>
      <c r="BA724" s="74"/>
      <c r="BB724" s="74"/>
      <c r="BC724" s="74"/>
      <c r="BD724" s="74"/>
      <c r="BE724" s="74"/>
      <c r="BF724" s="74"/>
      <c r="BG724" s="74"/>
    </row>
    <row r="725" ht="12.0" customHeight="1">
      <c r="A725" s="62"/>
      <c r="B725" s="62"/>
      <c r="C725" s="62"/>
      <c r="D725" s="102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5"/>
      <c r="Q725" s="65"/>
      <c r="R725" s="64"/>
      <c r="S725" s="66"/>
      <c r="T725" s="66"/>
      <c r="U725" s="66"/>
      <c r="V725" s="66"/>
      <c r="W725" s="65"/>
      <c r="X725" s="65"/>
      <c r="Y725" s="67"/>
      <c r="Z725" s="68"/>
      <c r="AA725" s="66"/>
      <c r="AB725" s="64"/>
      <c r="AC725" s="69"/>
      <c r="AD725" s="70"/>
      <c r="AE725" s="71"/>
      <c r="AF725" s="74"/>
      <c r="AG725" s="74"/>
      <c r="AH725" s="74"/>
      <c r="AI725" s="74"/>
      <c r="AJ725" s="74"/>
      <c r="AK725" s="74"/>
      <c r="AL725" s="74"/>
      <c r="AM725" s="74"/>
      <c r="AN725" s="74"/>
      <c r="AO725" s="74"/>
      <c r="AP725" s="74"/>
      <c r="AQ725" s="74"/>
      <c r="AR725" s="74"/>
      <c r="AS725" s="74"/>
      <c r="AT725" s="74"/>
      <c r="AU725" s="74"/>
      <c r="AV725" s="74"/>
      <c r="AW725" s="74"/>
      <c r="AX725" s="74"/>
      <c r="AY725" s="74"/>
      <c r="AZ725" s="74"/>
      <c r="BA725" s="74"/>
      <c r="BB725" s="74"/>
      <c r="BC725" s="74"/>
      <c r="BD725" s="74"/>
      <c r="BE725" s="74"/>
      <c r="BF725" s="74"/>
      <c r="BG725" s="74"/>
    </row>
    <row r="726" ht="12.0" customHeight="1">
      <c r="A726" s="62"/>
      <c r="B726" s="62"/>
      <c r="C726" s="62"/>
      <c r="D726" s="102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5"/>
      <c r="Q726" s="65"/>
      <c r="R726" s="64"/>
      <c r="S726" s="66"/>
      <c r="T726" s="66"/>
      <c r="U726" s="66"/>
      <c r="V726" s="66"/>
      <c r="W726" s="65"/>
      <c r="X726" s="65"/>
      <c r="Y726" s="67"/>
      <c r="Z726" s="68"/>
      <c r="AA726" s="66"/>
      <c r="AB726" s="64"/>
      <c r="AC726" s="69"/>
      <c r="AD726" s="70"/>
      <c r="AE726" s="71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  <c r="AS726" s="74"/>
      <c r="AT726" s="74"/>
      <c r="AU726" s="74"/>
      <c r="AV726" s="74"/>
      <c r="AW726" s="74"/>
      <c r="AX726" s="74"/>
      <c r="AY726" s="74"/>
      <c r="AZ726" s="74"/>
      <c r="BA726" s="74"/>
      <c r="BB726" s="74"/>
      <c r="BC726" s="74"/>
      <c r="BD726" s="74"/>
      <c r="BE726" s="74"/>
      <c r="BF726" s="74"/>
      <c r="BG726" s="74"/>
    </row>
    <row r="727" ht="12.0" customHeight="1">
      <c r="A727" s="62"/>
      <c r="B727" s="62"/>
      <c r="C727" s="62"/>
      <c r="D727" s="102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5"/>
      <c r="Q727" s="65"/>
      <c r="R727" s="64"/>
      <c r="S727" s="66"/>
      <c r="T727" s="66"/>
      <c r="U727" s="66"/>
      <c r="V727" s="66"/>
      <c r="W727" s="65"/>
      <c r="X727" s="65"/>
      <c r="Y727" s="67"/>
      <c r="Z727" s="68"/>
      <c r="AA727" s="66"/>
      <c r="AB727" s="64"/>
      <c r="AC727" s="69"/>
      <c r="AD727" s="70"/>
      <c r="AE727" s="71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/>
      <c r="AS727" s="74"/>
      <c r="AT727" s="74"/>
      <c r="AU727" s="74"/>
      <c r="AV727" s="74"/>
      <c r="AW727" s="74"/>
      <c r="AX727" s="74"/>
      <c r="AY727" s="74"/>
      <c r="AZ727" s="74"/>
      <c r="BA727" s="74"/>
      <c r="BB727" s="74"/>
      <c r="BC727" s="74"/>
      <c r="BD727" s="74"/>
      <c r="BE727" s="74"/>
      <c r="BF727" s="74"/>
      <c r="BG727" s="74"/>
    </row>
    <row r="728" ht="12.0" customHeight="1">
      <c r="A728" s="62"/>
      <c r="B728" s="62"/>
      <c r="C728" s="62"/>
      <c r="D728" s="102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5"/>
      <c r="Q728" s="65"/>
      <c r="R728" s="64"/>
      <c r="S728" s="66"/>
      <c r="T728" s="66"/>
      <c r="U728" s="66"/>
      <c r="V728" s="66"/>
      <c r="W728" s="65"/>
      <c r="X728" s="65"/>
      <c r="Y728" s="67"/>
      <c r="Z728" s="68"/>
      <c r="AA728" s="66"/>
      <c r="AB728" s="64"/>
      <c r="AC728" s="69"/>
      <c r="AD728" s="70"/>
      <c r="AE728" s="71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  <c r="AS728" s="74"/>
      <c r="AT728" s="74"/>
      <c r="AU728" s="74"/>
      <c r="AV728" s="74"/>
      <c r="AW728" s="74"/>
      <c r="AX728" s="74"/>
      <c r="AY728" s="74"/>
      <c r="AZ728" s="74"/>
      <c r="BA728" s="74"/>
      <c r="BB728" s="74"/>
      <c r="BC728" s="74"/>
      <c r="BD728" s="74"/>
      <c r="BE728" s="74"/>
      <c r="BF728" s="74"/>
      <c r="BG728" s="74"/>
    </row>
    <row r="729" ht="12.0" customHeight="1">
      <c r="A729" s="62"/>
      <c r="B729" s="62"/>
      <c r="C729" s="62"/>
      <c r="D729" s="102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5"/>
      <c r="Q729" s="65"/>
      <c r="R729" s="64"/>
      <c r="S729" s="66"/>
      <c r="T729" s="66"/>
      <c r="U729" s="66"/>
      <c r="V729" s="66"/>
      <c r="W729" s="65"/>
      <c r="X729" s="65"/>
      <c r="Y729" s="67"/>
      <c r="Z729" s="68"/>
      <c r="AA729" s="66"/>
      <c r="AB729" s="64"/>
      <c r="AC729" s="69"/>
      <c r="AD729" s="70"/>
      <c r="AE729" s="71"/>
      <c r="AF729" s="74"/>
      <c r="AG729" s="74"/>
      <c r="AH729" s="74"/>
      <c r="AI729" s="74"/>
      <c r="AJ729" s="74"/>
      <c r="AK729" s="74"/>
      <c r="AL729" s="74"/>
      <c r="AM729" s="74"/>
      <c r="AN729" s="74"/>
      <c r="AO729" s="74"/>
      <c r="AP729" s="74"/>
      <c r="AQ729" s="74"/>
      <c r="AR729" s="74"/>
      <c r="AS729" s="74"/>
      <c r="AT729" s="74"/>
      <c r="AU729" s="74"/>
      <c r="AV729" s="74"/>
      <c r="AW729" s="74"/>
      <c r="AX729" s="74"/>
      <c r="AY729" s="74"/>
      <c r="AZ729" s="74"/>
      <c r="BA729" s="74"/>
      <c r="BB729" s="74"/>
      <c r="BC729" s="74"/>
      <c r="BD729" s="74"/>
      <c r="BE729" s="74"/>
      <c r="BF729" s="74"/>
      <c r="BG729" s="74"/>
    </row>
    <row r="730" ht="12.0" customHeight="1">
      <c r="A730" s="62"/>
      <c r="B730" s="62"/>
      <c r="C730" s="62"/>
      <c r="D730" s="102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5"/>
      <c r="Q730" s="65"/>
      <c r="R730" s="64"/>
      <c r="S730" s="66"/>
      <c r="T730" s="66"/>
      <c r="U730" s="66"/>
      <c r="V730" s="66"/>
      <c r="W730" s="65"/>
      <c r="X730" s="65"/>
      <c r="Y730" s="67"/>
      <c r="Z730" s="68"/>
      <c r="AA730" s="66"/>
      <c r="AB730" s="64"/>
      <c r="AC730" s="69"/>
      <c r="AD730" s="70"/>
      <c r="AE730" s="71"/>
      <c r="AF730" s="74"/>
      <c r="AG730" s="74"/>
      <c r="AH730" s="74"/>
      <c r="AI730" s="74"/>
      <c r="AJ730" s="74"/>
      <c r="AK730" s="74"/>
      <c r="AL730" s="74"/>
      <c r="AM730" s="74"/>
      <c r="AN730" s="74"/>
      <c r="AO730" s="74"/>
      <c r="AP730" s="74"/>
      <c r="AQ730" s="74"/>
      <c r="AR730" s="74"/>
      <c r="AS730" s="74"/>
      <c r="AT730" s="74"/>
      <c r="AU730" s="74"/>
      <c r="AV730" s="74"/>
      <c r="AW730" s="74"/>
      <c r="AX730" s="74"/>
      <c r="AY730" s="74"/>
      <c r="AZ730" s="74"/>
      <c r="BA730" s="74"/>
      <c r="BB730" s="74"/>
      <c r="BC730" s="74"/>
      <c r="BD730" s="74"/>
      <c r="BE730" s="74"/>
      <c r="BF730" s="74"/>
      <c r="BG730" s="74"/>
    </row>
    <row r="731" ht="12.0" customHeight="1">
      <c r="A731" s="62"/>
      <c r="B731" s="62"/>
      <c r="C731" s="62"/>
      <c r="D731" s="102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5"/>
      <c r="Q731" s="65"/>
      <c r="R731" s="64"/>
      <c r="S731" s="66"/>
      <c r="T731" s="66"/>
      <c r="U731" s="66"/>
      <c r="V731" s="66"/>
      <c r="W731" s="65"/>
      <c r="X731" s="65"/>
      <c r="Y731" s="67"/>
      <c r="Z731" s="68"/>
      <c r="AA731" s="66"/>
      <c r="AB731" s="64"/>
      <c r="AC731" s="69"/>
      <c r="AD731" s="70"/>
      <c r="AE731" s="71"/>
      <c r="AF731" s="74"/>
      <c r="AG731" s="74"/>
      <c r="AH731" s="74"/>
      <c r="AI731" s="74"/>
      <c r="AJ731" s="74"/>
      <c r="AK731" s="74"/>
      <c r="AL731" s="74"/>
      <c r="AM731" s="74"/>
      <c r="AN731" s="74"/>
      <c r="AO731" s="74"/>
      <c r="AP731" s="74"/>
      <c r="AQ731" s="74"/>
      <c r="AR731" s="74"/>
      <c r="AS731" s="74"/>
      <c r="AT731" s="74"/>
      <c r="AU731" s="74"/>
      <c r="AV731" s="74"/>
      <c r="AW731" s="74"/>
      <c r="AX731" s="74"/>
      <c r="AY731" s="74"/>
      <c r="AZ731" s="74"/>
      <c r="BA731" s="74"/>
      <c r="BB731" s="74"/>
      <c r="BC731" s="74"/>
      <c r="BD731" s="74"/>
      <c r="BE731" s="74"/>
      <c r="BF731" s="74"/>
      <c r="BG731" s="74"/>
    </row>
    <row r="732" ht="12.0" customHeight="1">
      <c r="A732" s="62"/>
      <c r="B732" s="62"/>
      <c r="C732" s="62"/>
      <c r="D732" s="102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5"/>
      <c r="Q732" s="65"/>
      <c r="R732" s="64"/>
      <c r="S732" s="66"/>
      <c r="T732" s="66"/>
      <c r="U732" s="66"/>
      <c r="V732" s="66"/>
      <c r="W732" s="65"/>
      <c r="X732" s="65"/>
      <c r="Y732" s="67"/>
      <c r="Z732" s="68"/>
      <c r="AA732" s="66"/>
      <c r="AB732" s="64"/>
      <c r="AC732" s="69"/>
      <c r="AD732" s="70"/>
      <c r="AE732" s="71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  <c r="AS732" s="74"/>
      <c r="AT732" s="74"/>
      <c r="AU732" s="74"/>
      <c r="AV732" s="74"/>
      <c r="AW732" s="74"/>
      <c r="AX732" s="74"/>
      <c r="AY732" s="74"/>
      <c r="AZ732" s="74"/>
      <c r="BA732" s="74"/>
      <c r="BB732" s="74"/>
      <c r="BC732" s="74"/>
      <c r="BD732" s="74"/>
      <c r="BE732" s="74"/>
      <c r="BF732" s="74"/>
      <c r="BG732" s="74"/>
    </row>
    <row r="733" ht="12.0" customHeight="1">
      <c r="A733" s="62"/>
      <c r="B733" s="62"/>
      <c r="C733" s="62"/>
      <c r="D733" s="102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5"/>
      <c r="Q733" s="65"/>
      <c r="R733" s="64"/>
      <c r="S733" s="66"/>
      <c r="T733" s="66"/>
      <c r="U733" s="66"/>
      <c r="V733" s="66"/>
      <c r="W733" s="65"/>
      <c r="X733" s="65"/>
      <c r="Y733" s="67"/>
      <c r="Z733" s="68"/>
      <c r="AA733" s="66"/>
      <c r="AB733" s="64"/>
      <c r="AC733" s="69"/>
      <c r="AD733" s="70"/>
      <c r="AE733" s="71"/>
      <c r="AF733" s="74"/>
      <c r="AG733" s="74"/>
      <c r="AH733" s="74"/>
      <c r="AI733" s="74"/>
      <c r="AJ733" s="74"/>
      <c r="AK733" s="74"/>
      <c r="AL733" s="74"/>
      <c r="AM733" s="74"/>
      <c r="AN733" s="74"/>
      <c r="AO733" s="74"/>
      <c r="AP733" s="74"/>
      <c r="AQ733" s="74"/>
      <c r="AR733" s="74"/>
      <c r="AS733" s="74"/>
      <c r="AT733" s="74"/>
      <c r="AU733" s="74"/>
      <c r="AV733" s="74"/>
      <c r="AW733" s="74"/>
      <c r="AX733" s="74"/>
      <c r="AY733" s="74"/>
      <c r="AZ733" s="74"/>
      <c r="BA733" s="74"/>
      <c r="BB733" s="74"/>
      <c r="BC733" s="74"/>
      <c r="BD733" s="74"/>
      <c r="BE733" s="74"/>
      <c r="BF733" s="74"/>
      <c r="BG733" s="74"/>
    </row>
    <row r="734" ht="12.0" customHeight="1">
      <c r="A734" s="62"/>
      <c r="B734" s="62"/>
      <c r="C734" s="62"/>
      <c r="D734" s="102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5"/>
      <c r="Q734" s="65"/>
      <c r="R734" s="64"/>
      <c r="S734" s="66"/>
      <c r="T734" s="66"/>
      <c r="U734" s="66"/>
      <c r="V734" s="66"/>
      <c r="W734" s="65"/>
      <c r="X734" s="65"/>
      <c r="Y734" s="67"/>
      <c r="Z734" s="68"/>
      <c r="AA734" s="66"/>
      <c r="AB734" s="64"/>
      <c r="AC734" s="69"/>
      <c r="AD734" s="70"/>
      <c r="AE734" s="71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  <c r="AS734" s="74"/>
      <c r="AT734" s="74"/>
      <c r="AU734" s="74"/>
      <c r="AV734" s="74"/>
      <c r="AW734" s="74"/>
      <c r="AX734" s="74"/>
      <c r="AY734" s="74"/>
      <c r="AZ734" s="74"/>
      <c r="BA734" s="74"/>
      <c r="BB734" s="74"/>
      <c r="BC734" s="74"/>
      <c r="BD734" s="74"/>
      <c r="BE734" s="74"/>
      <c r="BF734" s="74"/>
      <c r="BG734" s="74"/>
    </row>
    <row r="735" ht="12.0" customHeight="1">
      <c r="A735" s="62"/>
      <c r="B735" s="62"/>
      <c r="C735" s="62"/>
      <c r="D735" s="102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5"/>
      <c r="Q735" s="65"/>
      <c r="R735" s="64"/>
      <c r="S735" s="66"/>
      <c r="T735" s="66"/>
      <c r="U735" s="66"/>
      <c r="V735" s="66"/>
      <c r="W735" s="65"/>
      <c r="X735" s="65"/>
      <c r="Y735" s="67"/>
      <c r="Z735" s="68"/>
      <c r="AA735" s="66"/>
      <c r="AB735" s="64"/>
      <c r="AC735" s="69"/>
      <c r="AD735" s="70"/>
      <c r="AE735" s="71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/>
      <c r="AS735" s="74"/>
      <c r="AT735" s="74"/>
      <c r="AU735" s="74"/>
      <c r="AV735" s="74"/>
      <c r="AW735" s="74"/>
      <c r="AX735" s="74"/>
      <c r="AY735" s="74"/>
      <c r="AZ735" s="74"/>
      <c r="BA735" s="74"/>
      <c r="BB735" s="74"/>
      <c r="BC735" s="74"/>
      <c r="BD735" s="74"/>
      <c r="BE735" s="74"/>
      <c r="BF735" s="74"/>
      <c r="BG735" s="74"/>
    </row>
    <row r="736" ht="12.0" customHeight="1">
      <c r="A736" s="62"/>
      <c r="B736" s="62"/>
      <c r="C736" s="62"/>
      <c r="D736" s="102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5"/>
      <c r="Q736" s="65"/>
      <c r="R736" s="64"/>
      <c r="S736" s="66"/>
      <c r="T736" s="66"/>
      <c r="U736" s="66"/>
      <c r="V736" s="66"/>
      <c r="W736" s="65"/>
      <c r="X736" s="65"/>
      <c r="Y736" s="67"/>
      <c r="Z736" s="68"/>
      <c r="AA736" s="66"/>
      <c r="AB736" s="64"/>
      <c r="AC736" s="69"/>
      <c r="AD736" s="70"/>
      <c r="AE736" s="71"/>
      <c r="AF736" s="74"/>
      <c r="AG736" s="74"/>
      <c r="AH736" s="74"/>
      <c r="AI736" s="74"/>
      <c r="AJ736" s="74"/>
      <c r="AK736" s="74"/>
      <c r="AL736" s="74"/>
      <c r="AM736" s="74"/>
      <c r="AN736" s="74"/>
      <c r="AO736" s="74"/>
      <c r="AP736" s="74"/>
      <c r="AQ736" s="74"/>
      <c r="AR736" s="74"/>
      <c r="AS736" s="74"/>
      <c r="AT736" s="74"/>
      <c r="AU736" s="74"/>
      <c r="AV736" s="74"/>
      <c r="AW736" s="74"/>
      <c r="AX736" s="74"/>
      <c r="AY736" s="74"/>
      <c r="AZ736" s="74"/>
      <c r="BA736" s="74"/>
      <c r="BB736" s="74"/>
      <c r="BC736" s="74"/>
      <c r="BD736" s="74"/>
      <c r="BE736" s="74"/>
      <c r="BF736" s="74"/>
      <c r="BG736" s="74"/>
    </row>
    <row r="737" ht="12.0" customHeight="1">
      <c r="A737" s="62"/>
      <c r="B737" s="62"/>
      <c r="C737" s="62"/>
      <c r="D737" s="102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5"/>
      <c r="Q737" s="65"/>
      <c r="R737" s="64"/>
      <c r="S737" s="66"/>
      <c r="T737" s="66"/>
      <c r="U737" s="66"/>
      <c r="V737" s="66"/>
      <c r="W737" s="65"/>
      <c r="X737" s="65"/>
      <c r="Y737" s="67"/>
      <c r="Z737" s="68"/>
      <c r="AA737" s="66"/>
      <c r="AB737" s="64"/>
      <c r="AC737" s="69"/>
      <c r="AD737" s="70"/>
      <c r="AE737" s="71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  <c r="AS737" s="74"/>
      <c r="AT737" s="74"/>
      <c r="AU737" s="74"/>
      <c r="AV737" s="74"/>
      <c r="AW737" s="74"/>
      <c r="AX737" s="74"/>
      <c r="AY737" s="74"/>
      <c r="AZ737" s="74"/>
      <c r="BA737" s="74"/>
      <c r="BB737" s="74"/>
      <c r="BC737" s="74"/>
      <c r="BD737" s="74"/>
      <c r="BE737" s="74"/>
      <c r="BF737" s="74"/>
      <c r="BG737" s="74"/>
    </row>
    <row r="738" ht="12.0" customHeight="1">
      <c r="A738" s="62"/>
      <c r="B738" s="62"/>
      <c r="C738" s="62"/>
      <c r="D738" s="102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5"/>
      <c r="Q738" s="65"/>
      <c r="R738" s="64"/>
      <c r="S738" s="66"/>
      <c r="T738" s="66"/>
      <c r="U738" s="66"/>
      <c r="V738" s="66"/>
      <c r="W738" s="65"/>
      <c r="X738" s="65"/>
      <c r="Y738" s="67"/>
      <c r="Z738" s="68"/>
      <c r="AA738" s="66"/>
      <c r="AB738" s="64"/>
      <c r="AC738" s="69"/>
      <c r="AD738" s="70"/>
      <c r="AE738" s="71"/>
      <c r="AF738" s="74"/>
      <c r="AG738" s="74"/>
      <c r="AH738" s="74"/>
      <c r="AI738" s="74"/>
      <c r="AJ738" s="74"/>
      <c r="AK738" s="74"/>
      <c r="AL738" s="74"/>
      <c r="AM738" s="74"/>
      <c r="AN738" s="74"/>
      <c r="AO738" s="74"/>
      <c r="AP738" s="74"/>
      <c r="AQ738" s="74"/>
      <c r="AR738" s="74"/>
      <c r="AS738" s="74"/>
      <c r="AT738" s="74"/>
      <c r="AU738" s="74"/>
      <c r="AV738" s="74"/>
      <c r="AW738" s="74"/>
      <c r="AX738" s="74"/>
      <c r="AY738" s="74"/>
      <c r="AZ738" s="74"/>
      <c r="BA738" s="74"/>
      <c r="BB738" s="74"/>
      <c r="BC738" s="74"/>
      <c r="BD738" s="74"/>
      <c r="BE738" s="74"/>
      <c r="BF738" s="74"/>
      <c r="BG738" s="74"/>
    </row>
    <row r="739" ht="12.0" customHeight="1">
      <c r="A739" s="62"/>
      <c r="B739" s="62"/>
      <c r="C739" s="62"/>
      <c r="D739" s="102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5"/>
      <c r="Q739" s="65"/>
      <c r="R739" s="64"/>
      <c r="S739" s="66"/>
      <c r="T739" s="66"/>
      <c r="U739" s="66"/>
      <c r="V739" s="66"/>
      <c r="W739" s="65"/>
      <c r="X739" s="65"/>
      <c r="Y739" s="67"/>
      <c r="Z739" s="68"/>
      <c r="AA739" s="66"/>
      <c r="AB739" s="64"/>
      <c r="AC739" s="69"/>
      <c r="AD739" s="70"/>
      <c r="AE739" s="71"/>
      <c r="AF739" s="74"/>
      <c r="AG739" s="74"/>
      <c r="AH739" s="74"/>
      <c r="AI739" s="74"/>
      <c r="AJ739" s="74"/>
      <c r="AK739" s="74"/>
      <c r="AL739" s="74"/>
      <c r="AM739" s="74"/>
      <c r="AN739" s="74"/>
      <c r="AO739" s="74"/>
      <c r="AP739" s="74"/>
      <c r="AQ739" s="74"/>
      <c r="AR739" s="74"/>
      <c r="AS739" s="74"/>
      <c r="AT739" s="74"/>
      <c r="AU739" s="74"/>
      <c r="AV739" s="74"/>
      <c r="AW739" s="74"/>
      <c r="AX739" s="74"/>
      <c r="AY739" s="74"/>
      <c r="AZ739" s="74"/>
      <c r="BA739" s="74"/>
      <c r="BB739" s="74"/>
      <c r="BC739" s="74"/>
      <c r="BD739" s="74"/>
      <c r="BE739" s="74"/>
      <c r="BF739" s="74"/>
      <c r="BG739" s="74"/>
    </row>
    <row r="740" ht="12.0" customHeight="1">
      <c r="A740" s="62"/>
      <c r="B740" s="62"/>
      <c r="C740" s="62"/>
      <c r="D740" s="102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5"/>
      <c r="Q740" s="65"/>
      <c r="R740" s="64"/>
      <c r="S740" s="66"/>
      <c r="T740" s="66"/>
      <c r="U740" s="66"/>
      <c r="V740" s="66"/>
      <c r="W740" s="65"/>
      <c r="X740" s="65"/>
      <c r="Y740" s="67"/>
      <c r="Z740" s="68"/>
      <c r="AA740" s="66"/>
      <c r="AB740" s="64"/>
      <c r="AC740" s="69"/>
      <c r="AD740" s="70"/>
      <c r="AE740" s="71"/>
      <c r="AF740" s="74"/>
      <c r="AG740" s="74"/>
      <c r="AH740" s="74"/>
      <c r="AI740" s="74"/>
      <c r="AJ740" s="74"/>
      <c r="AK740" s="74"/>
      <c r="AL740" s="74"/>
      <c r="AM740" s="74"/>
      <c r="AN740" s="74"/>
      <c r="AO740" s="74"/>
      <c r="AP740" s="74"/>
      <c r="AQ740" s="74"/>
      <c r="AR740" s="74"/>
      <c r="AS740" s="74"/>
      <c r="AT740" s="74"/>
      <c r="AU740" s="74"/>
      <c r="AV740" s="74"/>
      <c r="AW740" s="74"/>
      <c r="AX740" s="74"/>
      <c r="AY740" s="74"/>
      <c r="AZ740" s="74"/>
      <c r="BA740" s="74"/>
      <c r="BB740" s="74"/>
      <c r="BC740" s="74"/>
      <c r="BD740" s="74"/>
      <c r="BE740" s="74"/>
      <c r="BF740" s="74"/>
      <c r="BG740" s="74"/>
    </row>
    <row r="741" ht="12.0" customHeight="1">
      <c r="A741" s="62"/>
      <c r="B741" s="62"/>
      <c r="C741" s="62"/>
      <c r="D741" s="102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5"/>
      <c r="Q741" s="65"/>
      <c r="R741" s="64"/>
      <c r="S741" s="66"/>
      <c r="T741" s="66"/>
      <c r="U741" s="66"/>
      <c r="V741" s="66"/>
      <c r="W741" s="65"/>
      <c r="X741" s="65"/>
      <c r="Y741" s="67"/>
      <c r="Z741" s="68"/>
      <c r="AA741" s="66"/>
      <c r="AB741" s="64"/>
      <c r="AC741" s="69"/>
      <c r="AD741" s="70"/>
      <c r="AE741" s="71"/>
      <c r="AF741" s="74"/>
      <c r="AG741" s="74"/>
      <c r="AH741" s="74"/>
      <c r="AI741" s="74"/>
      <c r="AJ741" s="74"/>
      <c r="AK741" s="74"/>
      <c r="AL741" s="74"/>
      <c r="AM741" s="74"/>
      <c r="AN741" s="74"/>
      <c r="AO741" s="74"/>
      <c r="AP741" s="74"/>
      <c r="AQ741" s="74"/>
      <c r="AR741" s="74"/>
      <c r="AS741" s="74"/>
      <c r="AT741" s="74"/>
      <c r="AU741" s="74"/>
      <c r="AV741" s="74"/>
      <c r="AW741" s="74"/>
      <c r="AX741" s="74"/>
      <c r="AY741" s="74"/>
      <c r="AZ741" s="74"/>
      <c r="BA741" s="74"/>
      <c r="BB741" s="74"/>
      <c r="BC741" s="74"/>
      <c r="BD741" s="74"/>
      <c r="BE741" s="74"/>
      <c r="BF741" s="74"/>
      <c r="BG741" s="74"/>
    </row>
    <row r="742" ht="12.0" customHeight="1">
      <c r="A742" s="62"/>
      <c r="B742" s="62"/>
      <c r="C742" s="62"/>
      <c r="D742" s="102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5"/>
      <c r="Q742" s="65"/>
      <c r="R742" s="64"/>
      <c r="S742" s="66"/>
      <c r="T742" s="66"/>
      <c r="U742" s="66"/>
      <c r="V742" s="66"/>
      <c r="W742" s="65"/>
      <c r="X742" s="65"/>
      <c r="Y742" s="67"/>
      <c r="Z742" s="68"/>
      <c r="AA742" s="66"/>
      <c r="AB742" s="64"/>
      <c r="AC742" s="69"/>
      <c r="AD742" s="70"/>
      <c r="AE742" s="71"/>
      <c r="AF742" s="74"/>
      <c r="AG742" s="74"/>
      <c r="AH742" s="74"/>
      <c r="AI742" s="74"/>
      <c r="AJ742" s="74"/>
      <c r="AK742" s="74"/>
      <c r="AL742" s="74"/>
      <c r="AM742" s="74"/>
      <c r="AN742" s="74"/>
      <c r="AO742" s="74"/>
      <c r="AP742" s="74"/>
      <c r="AQ742" s="74"/>
      <c r="AR742" s="74"/>
      <c r="AS742" s="74"/>
      <c r="AT742" s="74"/>
      <c r="AU742" s="74"/>
      <c r="AV742" s="74"/>
      <c r="AW742" s="74"/>
      <c r="AX742" s="74"/>
      <c r="AY742" s="74"/>
      <c r="AZ742" s="74"/>
      <c r="BA742" s="74"/>
      <c r="BB742" s="74"/>
      <c r="BC742" s="74"/>
      <c r="BD742" s="74"/>
      <c r="BE742" s="74"/>
      <c r="BF742" s="74"/>
      <c r="BG742" s="74"/>
    </row>
    <row r="743" ht="12.0" customHeight="1">
      <c r="A743" s="62"/>
      <c r="B743" s="62"/>
      <c r="C743" s="62"/>
      <c r="D743" s="102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5"/>
      <c r="Q743" s="65"/>
      <c r="R743" s="64"/>
      <c r="S743" s="66"/>
      <c r="T743" s="66"/>
      <c r="U743" s="66"/>
      <c r="V743" s="66"/>
      <c r="W743" s="65"/>
      <c r="X743" s="65"/>
      <c r="Y743" s="67"/>
      <c r="Z743" s="68"/>
      <c r="AA743" s="66"/>
      <c r="AB743" s="64"/>
      <c r="AC743" s="69"/>
      <c r="AD743" s="70"/>
      <c r="AE743" s="71"/>
      <c r="AF743" s="74"/>
      <c r="AG743" s="74"/>
      <c r="AH743" s="74"/>
      <c r="AI743" s="74"/>
      <c r="AJ743" s="74"/>
      <c r="AK743" s="74"/>
      <c r="AL743" s="74"/>
      <c r="AM743" s="74"/>
      <c r="AN743" s="74"/>
      <c r="AO743" s="74"/>
      <c r="AP743" s="74"/>
      <c r="AQ743" s="74"/>
      <c r="AR743" s="74"/>
      <c r="AS743" s="74"/>
      <c r="AT743" s="74"/>
      <c r="AU743" s="74"/>
      <c r="AV743" s="74"/>
      <c r="AW743" s="74"/>
      <c r="AX743" s="74"/>
      <c r="AY743" s="74"/>
      <c r="AZ743" s="74"/>
      <c r="BA743" s="74"/>
      <c r="BB743" s="74"/>
      <c r="BC743" s="74"/>
      <c r="BD743" s="74"/>
      <c r="BE743" s="74"/>
      <c r="BF743" s="74"/>
      <c r="BG743" s="74"/>
    </row>
    <row r="744" ht="12.0" customHeight="1">
      <c r="A744" s="62"/>
      <c r="B744" s="62"/>
      <c r="C744" s="62"/>
      <c r="D744" s="102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5"/>
      <c r="Q744" s="65"/>
      <c r="R744" s="64"/>
      <c r="S744" s="66"/>
      <c r="T744" s="66"/>
      <c r="U744" s="66"/>
      <c r="V744" s="66"/>
      <c r="W744" s="65"/>
      <c r="X744" s="65"/>
      <c r="Y744" s="67"/>
      <c r="Z744" s="68"/>
      <c r="AA744" s="66"/>
      <c r="AB744" s="64"/>
      <c r="AC744" s="69"/>
      <c r="AD744" s="70"/>
      <c r="AE744" s="71"/>
      <c r="AF744" s="74"/>
      <c r="AG744" s="74"/>
      <c r="AH744" s="74"/>
      <c r="AI744" s="74"/>
      <c r="AJ744" s="74"/>
      <c r="AK744" s="74"/>
      <c r="AL744" s="74"/>
      <c r="AM744" s="74"/>
      <c r="AN744" s="74"/>
      <c r="AO744" s="74"/>
      <c r="AP744" s="74"/>
      <c r="AQ744" s="74"/>
      <c r="AR744" s="74"/>
      <c r="AS744" s="74"/>
      <c r="AT744" s="74"/>
      <c r="AU744" s="74"/>
      <c r="AV744" s="74"/>
      <c r="AW744" s="74"/>
      <c r="AX744" s="74"/>
      <c r="AY744" s="74"/>
      <c r="AZ744" s="74"/>
      <c r="BA744" s="74"/>
      <c r="BB744" s="74"/>
      <c r="BC744" s="74"/>
      <c r="BD744" s="74"/>
      <c r="BE744" s="74"/>
      <c r="BF744" s="74"/>
      <c r="BG744" s="74"/>
    </row>
    <row r="745" ht="12.0" customHeight="1">
      <c r="A745" s="62"/>
      <c r="B745" s="62"/>
      <c r="C745" s="62"/>
      <c r="D745" s="102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5"/>
      <c r="Q745" s="65"/>
      <c r="R745" s="64"/>
      <c r="S745" s="66"/>
      <c r="T745" s="66"/>
      <c r="U745" s="66"/>
      <c r="V745" s="66"/>
      <c r="W745" s="65"/>
      <c r="X745" s="65"/>
      <c r="Y745" s="67"/>
      <c r="Z745" s="68"/>
      <c r="AA745" s="66"/>
      <c r="AB745" s="64"/>
      <c r="AC745" s="69"/>
      <c r="AD745" s="70"/>
      <c r="AE745" s="71"/>
      <c r="AF745" s="74"/>
      <c r="AG745" s="74"/>
      <c r="AH745" s="74"/>
      <c r="AI745" s="74"/>
      <c r="AJ745" s="74"/>
      <c r="AK745" s="74"/>
      <c r="AL745" s="74"/>
      <c r="AM745" s="74"/>
      <c r="AN745" s="74"/>
      <c r="AO745" s="74"/>
      <c r="AP745" s="74"/>
      <c r="AQ745" s="74"/>
      <c r="AR745" s="74"/>
      <c r="AS745" s="74"/>
      <c r="AT745" s="74"/>
      <c r="AU745" s="74"/>
      <c r="AV745" s="74"/>
      <c r="AW745" s="74"/>
      <c r="AX745" s="74"/>
      <c r="AY745" s="74"/>
      <c r="AZ745" s="74"/>
      <c r="BA745" s="74"/>
      <c r="BB745" s="74"/>
      <c r="BC745" s="74"/>
      <c r="BD745" s="74"/>
      <c r="BE745" s="74"/>
      <c r="BF745" s="74"/>
      <c r="BG745" s="74"/>
    </row>
    <row r="746" ht="12.0" customHeight="1">
      <c r="A746" s="62"/>
      <c r="B746" s="62"/>
      <c r="C746" s="62"/>
      <c r="D746" s="102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5"/>
      <c r="Q746" s="65"/>
      <c r="R746" s="64"/>
      <c r="S746" s="66"/>
      <c r="T746" s="66"/>
      <c r="U746" s="66"/>
      <c r="V746" s="66"/>
      <c r="W746" s="65"/>
      <c r="X746" s="65"/>
      <c r="Y746" s="67"/>
      <c r="Z746" s="68"/>
      <c r="AA746" s="66"/>
      <c r="AB746" s="64"/>
      <c r="AC746" s="69"/>
      <c r="AD746" s="70"/>
      <c r="AE746" s="71"/>
      <c r="AF746" s="74"/>
      <c r="AG746" s="74"/>
      <c r="AH746" s="74"/>
      <c r="AI746" s="74"/>
      <c r="AJ746" s="74"/>
      <c r="AK746" s="74"/>
      <c r="AL746" s="74"/>
      <c r="AM746" s="74"/>
      <c r="AN746" s="74"/>
      <c r="AO746" s="74"/>
      <c r="AP746" s="74"/>
      <c r="AQ746" s="74"/>
      <c r="AR746" s="74"/>
      <c r="AS746" s="74"/>
      <c r="AT746" s="74"/>
      <c r="AU746" s="74"/>
      <c r="AV746" s="74"/>
      <c r="AW746" s="74"/>
      <c r="AX746" s="74"/>
      <c r="AY746" s="74"/>
      <c r="AZ746" s="74"/>
      <c r="BA746" s="74"/>
      <c r="BB746" s="74"/>
      <c r="BC746" s="74"/>
      <c r="BD746" s="74"/>
      <c r="BE746" s="74"/>
      <c r="BF746" s="74"/>
      <c r="BG746" s="74"/>
    </row>
    <row r="747" ht="12.0" customHeight="1">
      <c r="A747" s="62"/>
      <c r="B747" s="62"/>
      <c r="C747" s="62"/>
      <c r="D747" s="102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5"/>
      <c r="Q747" s="65"/>
      <c r="R747" s="64"/>
      <c r="S747" s="66"/>
      <c r="T747" s="66"/>
      <c r="U747" s="66"/>
      <c r="V747" s="66"/>
      <c r="W747" s="65"/>
      <c r="X747" s="65"/>
      <c r="Y747" s="67"/>
      <c r="Z747" s="68"/>
      <c r="AA747" s="66"/>
      <c r="AB747" s="64"/>
      <c r="AC747" s="69"/>
      <c r="AD747" s="70"/>
      <c r="AE747" s="71"/>
      <c r="AF747" s="74"/>
      <c r="AG747" s="74"/>
      <c r="AH747" s="74"/>
      <c r="AI747" s="74"/>
      <c r="AJ747" s="74"/>
      <c r="AK747" s="74"/>
      <c r="AL747" s="74"/>
      <c r="AM747" s="74"/>
      <c r="AN747" s="74"/>
      <c r="AO747" s="74"/>
      <c r="AP747" s="74"/>
      <c r="AQ747" s="74"/>
      <c r="AR747" s="74"/>
      <c r="AS747" s="74"/>
      <c r="AT747" s="74"/>
      <c r="AU747" s="74"/>
      <c r="AV747" s="74"/>
      <c r="AW747" s="74"/>
      <c r="AX747" s="74"/>
      <c r="AY747" s="74"/>
      <c r="AZ747" s="74"/>
      <c r="BA747" s="74"/>
      <c r="BB747" s="74"/>
      <c r="BC747" s="74"/>
      <c r="BD747" s="74"/>
      <c r="BE747" s="74"/>
      <c r="BF747" s="74"/>
      <c r="BG747" s="74"/>
    </row>
    <row r="748" ht="12.0" customHeight="1">
      <c r="A748" s="62"/>
      <c r="B748" s="62"/>
      <c r="C748" s="62"/>
      <c r="D748" s="102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5"/>
      <c r="Q748" s="65"/>
      <c r="R748" s="64"/>
      <c r="S748" s="66"/>
      <c r="T748" s="66"/>
      <c r="U748" s="66"/>
      <c r="V748" s="66"/>
      <c r="W748" s="65"/>
      <c r="X748" s="65"/>
      <c r="Y748" s="67"/>
      <c r="Z748" s="68"/>
      <c r="AA748" s="66"/>
      <c r="AB748" s="64"/>
      <c r="AC748" s="69"/>
      <c r="AD748" s="70"/>
      <c r="AE748" s="71"/>
      <c r="AF748" s="74"/>
      <c r="AG748" s="74"/>
      <c r="AH748" s="74"/>
      <c r="AI748" s="74"/>
      <c r="AJ748" s="74"/>
      <c r="AK748" s="74"/>
      <c r="AL748" s="74"/>
      <c r="AM748" s="74"/>
      <c r="AN748" s="74"/>
      <c r="AO748" s="74"/>
      <c r="AP748" s="74"/>
      <c r="AQ748" s="74"/>
      <c r="AR748" s="74"/>
      <c r="AS748" s="74"/>
      <c r="AT748" s="74"/>
      <c r="AU748" s="74"/>
      <c r="AV748" s="74"/>
      <c r="AW748" s="74"/>
      <c r="AX748" s="74"/>
      <c r="AY748" s="74"/>
      <c r="AZ748" s="74"/>
      <c r="BA748" s="74"/>
      <c r="BB748" s="74"/>
      <c r="BC748" s="74"/>
      <c r="BD748" s="74"/>
      <c r="BE748" s="74"/>
      <c r="BF748" s="74"/>
      <c r="BG748" s="74"/>
    </row>
    <row r="749" ht="12.0" customHeight="1">
      <c r="A749" s="62"/>
      <c r="B749" s="62"/>
      <c r="C749" s="62"/>
      <c r="D749" s="102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5"/>
      <c r="Q749" s="65"/>
      <c r="R749" s="64"/>
      <c r="S749" s="66"/>
      <c r="T749" s="66"/>
      <c r="U749" s="66"/>
      <c r="V749" s="66"/>
      <c r="W749" s="65"/>
      <c r="X749" s="65"/>
      <c r="Y749" s="67"/>
      <c r="Z749" s="68"/>
      <c r="AA749" s="66"/>
      <c r="AB749" s="64"/>
      <c r="AC749" s="69"/>
      <c r="AD749" s="70"/>
      <c r="AE749" s="71"/>
      <c r="AF749" s="74"/>
      <c r="AG749" s="74"/>
      <c r="AH749" s="74"/>
      <c r="AI749" s="74"/>
      <c r="AJ749" s="74"/>
      <c r="AK749" s="74"/>
      <c r="AL749" s="74"/>
      <c r="AM749" s="74"/>
      <c r="AN749" s="74"/>
      <c r="AO749" s="74"/>
      <c r="AP749" s="74"/>
      <c r="AQ749" s="74"/>
      <c r="AR749" s="74"/>
      <c r="AS749" s="74"/>
      <c r="AT749" s="74"/>
      <c r="AU749" s="74"/>
      <c r="AV749" s="74"/>
      <c r="AW749" s="74"/>
      <c r="AX749" s="74"/>
      <c r="AY749" s="74"/>
      <c r="AZ749" s="74"/>
      <c r="BA749" s="74"/>
      <c r="BB749" s="74"/>
      <c r="BC749" s="74"/>
      <c r="BD749" s="74"/>
      <c r="BE749" s="74"/>
      <c r="BF749" s="74"/>
      <c r="BG749" s="74"/>
    </row>
    <row r="750" ht="12.0" customHeight="1">
      <c r="A750" s="62"/>
      <c r="B750" s="62"/>
      <c r="C750" s="62"/>
      <c r="D750" s="102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5"/>
      <c r="Q750" s="65"/>
      <c r="R750" s="64"/>
      <c r="S750" s="66"/>
      <c r="T750" s="66"/>
      <c r="U750" s="66"/>
      <c r="V750" s="66"/>
      <c r="W750" s="65"/>
      <c r="X750" s="65"/>
      <c r="Y750" s="67"/>
      <c r="Z750" s="68"/>
      <c r="AA750" s="66"/>
      <c r="AB750" s="64"/>
      <c r="AC750" s="69"/>
      <c r="AD750" s="70"/>
      <c r="AE750" s="71"/>
      <c r="AF750" s="74"/>
      <c r="AG750" s="74"/>
      <c r="AH750" s="74"/>
      <c r="AI750" s="74"/>
      <c r="AJ750" s="74"/>
      <c r="AK750" s="74"/>
      <c r="AL750" s="74"/>
      <c r="AM750" s="74"/>
      <c r="AN750" s="74"/>
      <c r="AO750" s="74"/>
      <c r="AP750" s="74"/>
      <c r="AQ750" s="74"/>
      <c r="AR750" s="74"/>
      <c r="AS750" s="74"/>
      <c r="AT750" s="74"/>
      <c r="AU750" s="74"/>
      <c r="AV750" s="74"/>
      <c r="AW750" s="74"/>
      <c r="AX750" s="74"/>
      <c r="AY750" s="74"/>
      <c r="AZ750" s="74"/>
      <c r="BA750" s="74"/>
      <c r="BB750" s="74"/>
      <c r="BC750" s="74"/>
      <c r="BD750" s="74"/>
      <c r="BE750" s="74"/>
      <c r="BF750" s="74"/>
      <c r="BG750" s="74"/>
    </row>
    <row r="751" ht="12.0" customHeight="1">
      <c r="A751" s="62"/>
      <c r="B751" s="62"/>
      <c r="C751" s="62"/>
      <c r="D751" s="102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5"/>
      <c r="Q751" s="65"/>
      <c r="R751" s="64"/>
      <c r="S751" s="66"/>
      <c r="T751" s="66"/>
      <c r="U751" s="66"/>
      <c r="V751" s="66"/>
      <c r="W751" s="65"/>
      <c r="X751" s="65"/>
      <c r="Y751" s="67"/>
      <c r="Z751" s="68"/>
      <c r="AA751" s="66"/>
      <c r="AB751" s="64"/>
      <c r="AC751" s="69"/>
      <c r="AD751" s="70"/>
      <c r="AE751" s="71"/>
      <c r="AF751" s="74"/>
      <c r="AG751" s="74"/>
      <c r="AH751" s="74"/>
      <c r="AI751" s="74"/>
      <c r="AJ751" s="74"/>
      <c r="AK751" s="74"/>
      <c r="AL751" s="74"/>
      <c r="AM751" s="74"/>
      <c r="AN751" s="74"/>
      <c r="AO751" s="74"/>
      <c r="AP751" s="74"/>
      <c r="AQ751" s="74"/>
      <c r="AR751" s="74"/>
      <c r="AS751" s="74"/>
      <c r="AT751" s="74"/>
      <c r="AU751" s="74"/>
      <c r="AV751" s="74"/>
      <c r="AW751" s="74"/>
      <c r="AX751" s="74"/>
      <c r="AY751" s="74"/>
      <c r="AZ751" s="74"/>
      <c r="BA751" s="74"/>
      <c r="BB751" s="74"/>
      <c r="BC751" s="74"/>
      <c r="BD751" s="74"/>
      <c r="BE751" s="74"/>
      <c r="BF751" s="74"/>
      <c r="BG751" s="74"/>
    </row>
    <row r="752" ht="12.0" customHeight="1">
      <c r="A752" s="62"/>
      <c r="B752" s="62"/>
      <c r="C752" s="62"/>
      <c r="D752" s="102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5"/>
      <c r="Q752" s="65"/>
      <c r="R752" s="64"/>
      <c r="S752" s="66"/>
      <c r="T752" s="66"/>
      <c r="U752" s="66"/>
      <c r="V752" s="66"/>
      <c r="W752" s="65"/>
      <c r="X752" s="65"/>
      <c r="Y752" s="67"/>
      <c r="Z752" s="68"/>
      <c r="AA752" s="66"/>
      <c r="AB752" s="64"/>
      <c r="AC752" s="69"/>
      <c r="AD752" s="70"/>
      <c r="AE752" s="71"/>
      <c r="AF752" s="74"/>
      <c r="AG752" s="74"/>
      <c r="AH752" s="74"/>
      <c r="AI752" s="74"/>
      <c r="AJ752" s="74"/>
      <c r="AK752" s="74"/>
      <c r="AL752" s="74"/>
      <c r="AM752" s="74"/>
      <c r="AN752" s="74"/>
      <c r="AO752" s="74"/>
      <c r="AP752" s="74"/>
      <c r="AQ752" s="74"/>
      <c r="AR752" s="74"/>
      <c r="AS752" s="74"/>
      <c r="AT752" s="74"/>
      <c r="AU752" s="74"/>
      <c r="AV752" s="74"/>
      <c r="AW752" s="74"/>
      <c r="AX752" s="74"/>
      <c r="AY752" s="74"/>
      <c r="AZ752" s="74"/>
      <c r="BA752" s="74"/>
      <c r="BB752" s="74"/>
      <c r="BC752" s="74"/>
      <c r="BD752" s="74"/>
      <c r="BE752" s="74"/>
      <c r="BF752" s="74"/>
      <c r="BG752" s="74"/>
    </row>
    <row r="753" ht="12.0" customHeight="1">
      <c r="A753" s="62"/>
      <c r="B753" s="62"/>
      <c r="C753" s="62"/>
      <c r="D753" s="102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5"/>
      <c r="Q753" s="65"/>
      <c r="R753" s="64"/>
      <c r="S753" s="66"/>
      <c r="T753" s="66"/>
      <c r="U753" s="66"/>
      <c r="V753" s="66"/>
      <c r="W753" s="65"/>
      <c r="X753" s="65"/>
      <c r="Y753" s="67"/>
      <c r="Z753" s="68"/>
      <c r="AA753" s="66"/>
      <c r="AB753" s="64"/>
      <c r="AC753" s="69"/>
      <c r="AD753" s="70"/>
      <c r="AE753" s="71"/>
      <c r="AF753" s="74"/>
      <c r="AG753" s="74"/>
      <c r="AH753" s="74"/>
      <c r="AI753" s="74"/>
      <c r="AJ753" s="74"/>
      <c r="AK753" s="74"/>
      <c r="AL753" s="74"/>
      <c r="AM753" s="74"/>
      <c r="AN753" s="74"/>
      <c r="AO753" s="74"/>
      <c r="AP753" s="74"/>
      <c r="AQ753" s="74"/>
      <c r="AR753" s="74"/>
      <c r="AS753" s="74"/>
      <c r="AT753" s="74"/>
      <c r="AU753" s="74"/>
      <c r="AV753" s="74"/>
      <c r="AW753" s="74"/>
      <c r="AX753" s="74"/>
      <c r="AY753" s="74"/>
      <c r="AZ753" s="74"/>
      <c r="BA753" s="74"/>
      <c r="BB753" s="74"/>
      <c r="BC753" s="74"/>
      <c r="BD753" s="74"/>
      <c r="BE753" s="74"/>
      <c r="BF753" s="74"/>
      <c r="BG753" s="74"/>
    </row>
    <row r="754" ht="12.0" customHeight="1">
      <c r="A754" s="62"/>
      <c r="B754" s="62"/>
      <c r="C754" s="62"/>
      <c r="D754" s="102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5"/>
      <c r="Q754" s="65"/>
      <c r="R754" s="64"/>
      <c r="S754" s="66"/>
      <c r="T754" s="66"/>
      <c r="U754" s="66"/>
      <c r="V754" s="66"/>
      <c r="W754" s="65"/>
      <c r="X754" s="65"/>
      <c r="Y754" s="67"/>
      <c r="Z754" s="68"/>
      <c r="AA754" s="66"/>
      <c r="AB754" s="64"/>
      <c r="AC754" s="69"/>
      <c r="AD754" s="70"/>
      <c r="AE754" s="71"/>
      <c r="AF754" s="74"/>
      <c r="AG754" s="74"/>
      <c r="AH754" s="74"/>
      <c r="AI754" s="74"/>
      <c r="AJ754" s="74"/>
      <c r="AK754" s="74"/>
      <c r="AL754" s="74"/>
      <c r="AM754" s="74"/>
      <c r="AN754" s="74"/>
      <c r="AO754" s="74"/>
      <c r="AP754" s="74"/>
      <c r="AQ754" s="74"/>
      <c r="AR754" s="74"/>
      <c r="AS754" s="74"/>
      <c r="AT754" s="74"/>
      <c r="AU754" s="74"/>
      <c r="AV754" s="74"/>
      <c r="AW754" s="74"/>
      <c r="AX754" s="74"/>
      <c r="AY754" s="74"/>
      <c r="AZ754" s="74"/>
      <c r="BA754" s="74"/>
      <c r="BB754" s="74"/>
      <c r="BC754" s="74"/>
      <c r="BD754" s="74"/>
      <c r="BE754" s="74"/>
      <c r="BF754" s="74"/>
      <c r="BG754" s="74"/>
    </row>
    <row r="755" ht="12.0" customHeight="1">
      <c r="A755" s="62"/>
      <c r="B755" s="62"/>
      <c r="C755" s="62"/>
      <c r="D755" s="102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5"/>
      <c r="Q755" s="65"/>
      <c r="R755" s="64"/>
      <c r="S755" s="66"/>
      <c r="T755" s="66"/>
      <c r="U755" s="66"/>
      <c r="V755" s="66"/>
      <c r="W755" s="65"/>
      <c r="X755" s="65"/>
      <c r="Y755" s="67"/>
      <c r="Z755" s="68"/>
      <c r="AA755" s="66"/>
      <c r="AB755" s="64"/>
      <c r="AC755" s="69"/>
      <c r="AD755" s="70"/>
      <c r="AE755" s="71"/>
      <c r="AF755" s="74"/>
      <c r="AG755" s="74"/>
      <c r="AH755" s="74"/>
      <c r="AI755" s="74"/>
      <c r="AJ755" s="74"/>
      <c r="AK755" s="74"/>
      <c r="AL755" s="74"/>
      <c r="AM755" s="74"/>
      <c r="AN755" s="74"/>
      <c r="AO755" s="74"/>
      <c r="AP755" s="74"/>
      <c r="AQ755" s="74"/>
      <c r="AR755" s="74"/>
      <c r="AS755" s="74"/>
      <c r="AT755" s="74"/>
      <c r="AU755" s="74"/>
      <c r="AV755" s="74"/>
      <c r="AW755" s="74"/>
      <c r="AX755" s="74"/>
      <c r="AY755" s="74"/>
      <c r="AZ755" s="74"/>
      <c r="BA755" s="74"/>
      <c r="BB755" s="74"/>
      <c r="BC755" s="74"/>
      <c r="BD755" s="74"/>
      <c r="BE755" s="74"/>
      <c r="BF755" s="74"/>
      <c r="BG755" s="74"/>
    </row>
    <row r="756" ht="12.0" customHeight="1">
      <c r="A756" s="62"/>
      <c r="B756" s="62"/>
      <c r="C756" s="62"/>
      <c r="D756" s="102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5"/>
      <c r="Q756" s="65"/>
      <c r="R756" s="64"/>
      <c r="S756" s="66"/>
      <c r="T756" s="66"/>
      <c r="U756" s="66"/>
      <c r="V756" s="66"/>
      <c r="W756" s="65"/>
      <c r="X756" s="65"/>
      <c r="Y756" s="67"/>
      <c r="Z756" s="68"/>
      <c r="AA756" s="66"/>
      <c r="AB756" s="64"/>
      <c r="AC756" s="69"/>
      <c r="AD756" s="70"/>
      <c r="AE756" s="71"/>
      <c r="AF756" s="74"/>
      <c r="AG756" s="74"/>
      <c r="AH756" s="74"/>
      <c r="AI756" s="74"/>
      <c r="AJ756" s="74"/>
      <c r="AK756" s="74"/>
      <c r="AL756" s="74"/>
      <c r="AM756" s="74"/>
      <c r="AN756" s="74"/>
      <c r="AO756" s="74"/>
      <c r="AP756" s="74"/>
      <c r="AQ756" s="74"/>
      <c r="AR756" s="74"/>
      <c r="AS756" s="74"/>
      <c r="AT756" s="74"/>
      <c r="AU756" s="74"/>
      <c r="AV756" s="74"/>
      <c r="AW756" s="74"/>
      <c r="AX756" s="74"/>
      <c r="AY756" s="74"/>
      <c r="AZ756" s="74"/>
      <c r="BA756" s="74"/>
      <c r="BB756" s="74"/>
      <c r="BC756" s="74"/>
      <c r="BD756" s="74"/>
      <c r="BE756" s="74"/>
      <c r="BF756" s="74"/>
      <c r="BG756" s="74"/>
    </row>
    <row r="757" ht="12.0" customHeight="1">
      <c r="A757" s="62"/>
      <c r="B757" s="62"/>
      <c r="C757" s="62"/>
      <c r="D757" s="102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5"/>
      <c r="Q757" s="65"/>
      <c r="R757" s="64"/>
      <c r="S757" s="66"/>
      <c r="T757" s="66"/>
      <c r="U757" s="66"/>
      <c r="V757" s="66"/>
      <c r="W757" s="65"/>
      <c r="X757" s="65"/>
      <c r="Y757" s="67"/>
      <c r="Z757" s="68"/>
      <c r="AA757" s="66"/>
      <c r="AB757" s="64"/>
      <c r="AC757" s="69"/>
      <c r="AD757" s="70"/>
      <c r="AE757" s="71"/>
      <c r="AF757" s="74"/>
      <c r="AG757" s="74"/>
      <c r="AH757" s="74"/>
      <c r="AI757" s="74"/>
      <c r="AJ757" s="74"/>
      <c r="AK757" s="74"/>
      <c r="AL757" s="74"/>
      <c r="AM757" s="74"/>
      <c r="AN757" s="74"/>
      <c r="AO757" s="74"/>
      <c r="AP757" s="74"/>
      <c r="AQ757" s="74"/>
      <c r="AR757" s="74"/>
      <c r="AS757" s="74"/>
      <c r="AT757" s="74"/>
      <c r="AU757" s="74"/>
      <c r="AV757" s="74"/>
      <c r="AW757" s="74"/>
      <c r="AX757" s="74"/>
      <c r="AY757" s="74"/>
      <c r="AZ757" s="74"/>
      <c r="BA757" s="74"/>
      <c r="BB757" s="74"/>
      <c r="BC757" s="74"/>
      <c r="BD757" s="74"/>
      <c r="BE757" s="74"/>
      <c r="BF757" s="74"/>
      <c r="BG757" s="74"/>
    </row>
    <row r="758" ht="12.0" customHeight="1">
      <c r="A758" s="62"/>
      <c r="B758" s="62"/>
      <c r="C758" s="62"/>
      <c r="D758" s="102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5"/>
      <c r="Q758" s="65"/>
      <c r="R758" s="64"/>
      <c r="S758" s="66"/>
      <c r="T758" s="66"/>
      <c r="U758" s="66"/>
      <c r="V758" s="66"/>
      <c r="W758" s="65"/>
      <c r="X758" s="65"/>
      <c r="Y758" s="67"/>
      <c r="Z758" s="68"/>
      <c r="AA758" s="66"/>
      <c r="AB758" s="64"/>
      <c r="AC758" s="69"/>
      <c r="AD758" s="70"/>
      <c r="AE758" s="71"/>
      <c r="AF758" s="74"/>
      <c r="AG758" s="74"/>
      <c r="AH758" s="74"/>
      <c r="AI758" s="74"/>
      <c r="AJ758" s="74"/>
      <c r="AK758" s="74"/>
      <c r="AL758" s="74"/>
      <c r="AM758" s="74"/>
      <c r="AN758" s="74"/>
      <c r="AO758" s="74"/>
      <c r="AP758" s="74"/>
      <c r="AQ758" s="74"/>
      <c r="AR758" s="74"/>
      <c r="AS758" s="74"/>
      <c r="AT758" s="74"/>
      <c r="AU758" s="74"/>
      <c r="AV758" s="74"/>
      <c r="AW758" s="74"/>
      <c r="AX758" s="74"/>
      <c r="AY758" s="74"/>
      <c r="AZ758" s="74"/>
      <c r="BA758" s="74"/>
      <c r="BB758" s="74"/>
      <c r="BC758" s="74"/>
      <c r="BD758" s="74"/>
      <c r="BE758" s="74"/>
      <c r="BF758" s="74"/>
      <c r="BG758" s="74"/>
    </row>
    <row r="759" ht="12.0" customHeight="1">
      <c r="A759" s="62"/>
      <c r="B759" s="62"/>
      <c r="C759" s="62"/>
      <c r="D759" s="102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5"/>
      <c r="Q759" s="65"/>
      <c r="R759" s="64"/>
      <c r="S759" s="66"/>
      <c r="T759" s="66"/>
      <c r="U759" s="66"/>
      <c r="V759" s="66"/>
      <c r="W759" s="65"/>
      <c r="X759" s="65"/>
      <c r="Y759" s="67"/>
      <c r="Z759" s="68"/>
      <c r="AA759" s="66"/>
      <c r="AB759" s="64"/>
      <c r="AC759" s="69"/>
      <c r="AD759" s="70"/>
      <c r="AE759" s="71"/>
      <c r="AF759" s="74"/>
      <c r="AG759" s="74"/>
      <c r="AH759" s="74"/>
      <c r="AI759" s="74"/>
      <c r="AJ759" s="74"/>
      <c r="AK759" s="74"/>
      <c r="AL759" s="74"/>
      <c r="AM759" s="74"/>
      <c r="AN759" s="74"/>
      <c r="AO759" s="74"/>
      <c r="AP759" s="74"/>
      <c r="AQ759" s="74"/>
      <c r="AR759" s="74"/>
      <c r="AS759" s="74"/>
      <c r="AT759" s="74"/>
      <c r="AU759" s="74"/>
      <c r="AV759" s="74"/>
      <c r="AW759" s="74"/>
      <c r="AX759" s="74"/>
      <c r="AY759" s="74"/>
      <c r="AZ759" s="74"/>
      <c r="BA759" s="74"/>
      <c r="BB759" s="74"/>
      <c r="BC759" s="74"/>
      <c r="BD759" s="74"/>
      <c r="BE759" s="74"/>
      <c r="BF759" s="74"/>
      <c r="BG759" s="74"/>
    </row>
    <row r="760" ht="12.0" customHeight="1">
      <c r="A760" s="62"/>
      <c r="B760" s="62"/>
      <c r="C760" s="62"/>
      <c r="D760" s="102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5"/>
      <c r="Q760" s="65"/>
      <c r="R760" s="64"/>
      <c r="S760" s="66"/>
      <c r="T760" s="66"/>
      <c r="U760" s="66"/>
      <c r="V760" s="66"/>
      <c r="W760" s="65"/>
      <c r="X760" s="65"/>
      <c r="Y760" s="67"/>
      <c r="Z760" s="68"/>
      <c r="AA760" s="66"/>
      <c r="AB760" s="64"/>
      <c r="AC760" s="69"/>
      <c r="AD760" s="70"/>
      <c r="AE760" s="71"/>
      <c r="AF760" s="74"/>
      <c r="AG760" s="74"/>
      <c r="AH760" s="74"/>
      <c r="AI760" s="74"/>
      <c r="AJ760" s="74"/>
      <c r="AK760" s="74"/>
      <c r="AL760" s="74"/>
      <c r="AM760" s="74"/>
      <c r="AN760" s="74"/>
      <c r="AO760" s="74"/>
      <c r="AP760" s="74"/>
      <c r="AQ760" s="74"/>
      <c r="AR760" s="74"/>
      <c r="AS760" s="74"/>
      <c r="AT760" s="74"/>
      <c r="AU760" s="74"/>
      <c r="AV760" s="74"/>
      <c r="AW760" s="74"/>
      <c r="AX760" s="74"/>
      <c r="AY760" s="74"/>
      <c r="AZ760" s="74"/>
      <c r="BA760" s="74"/>
      <c r="BB760" s="74"/>
      <c r="BC760" s="74"/>
      <c r="BD760" s="74"/>
      <c r="BE760" s="74"/>
      <c r="BF760" s="74"/>
      <c r="BG760" s="74"/>
    </row>
    <row r="761" ht="12.0" customHeight="1">
      <c r="A761" s="62"/>
      <c r="B761" s="62"/>
      <c r="C761" s="62"/>
      <c r="D761" s="102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5"/>
      <c r="Q761" s="65"/>
      <c r="R761" s="64"/>
      <c r="S761" s="66"/>
      <c r="T761" s="66"/>
      <c r="U761" s="66"/>
      <c r="V761" s="66"/>
      <c r="W761" s="65"/>
      <c r="X761" s="65"/>
      <c r="Y761" s="67"/>
      <c r="Z761" s="68"/>
      <c r="AA761" s="66"/>
      <c r="AB761" s="64"/>
      <c r="AC761" s="69"/>
      <c r="AD761" s="70"/>
      <c r="AE761" s="71"/>
      <c r="AF761" s="74"/>
      <c r="AG761" s="74"/>
      <c r="AH761" s="74"/>
      <c r="AI761" s="74"/>
      <c r="AJ761" s="74"/>
      <c r="AK761" s="74"/>
      <c r="AL761" s="74"/>
      <c r="AM761" s="74"/>
      <c r="AN761" s="74"/>
      <c r="AO761" s="74"/>
      <c r="AP761" s="74"/>
      <c r="AQ761" s="74"/>
      <c r="AR761" s="74"/>
      <c r="AS761" s="74"/>
      <c r="AT761" s="74"/>
      <c r="AU761" s="74"/>
      <c r="AV761" s="74"/>
      <c r="AW761" s="74"/>
      <c r="AX761" s="74"/>
      <c r="AY761" s="74"/>
      <c r="AZ761" s="74"/>
      <c r="BA761" s="74"/>
      <c r="BB761" s="74"/>
      <c r="BC761" s="74"/>
      <c r="BD761" s="74"/>
      <c r="BE761" s="74"/>
      <c r="BF761" s="74"/>
      <c r="BG761" s="74"/>
    </row>
    <row r="762" ht="12.0" customHeight="1">
      <c r="A762" s="62"/>
      <c r="B762" s="62"/>
      <c r="C762" s="62"/>
      <c r="D762" s="102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5"/>
      <c r="Q762" s="65"/>
      <c r="R762" s="64"/>
      <c r="S762" s="66"/>
      <c r="T762" s="66"/>
      <c r="U762" s="66"/>
      <c r="V762" s="66"/>
      <c r="W762" s="65"/>
      <c r="X762" s="65"/>
      <c r="Y762" s="67"/>
      <c r="Z762" s="68"/>
      <c r="AA762" s="66"/>
      <c r="AB762" s="64"/>
      <c r="AC762" s="69"/>
      <c r="AD762" s="70"/>
      <c r="AE762" s="71"/>
      <c r="AF762" s="74"/>
      <c r="AG762" s="74"/>
      <c r="AH762" s="74"/>
      <c r="AI762" s="74"/>
      <c r="AJ762" s="74"/>
      <c r="AK762" s="74"/>
      <c r="AL762" s="74"/>
      <c r="AM762" s="74"/>
      <c r="AN762" s="74"/>
      <c r="AO762" s="74"/>
      <c r="AP762" s="74"/>
      <c r="AQ762" s="74"/>
      <c r="AR762" s="74"/>
      <c r="AS762" s="74"/>
      <c r="AT762" s="74"/>
      <c r="AU762" s="74"/>
      <c r="AV762" s="74"/>
      <c r="AW762" s="74"/>
      <c r="AX762" s="74"/>
      <c r="AY762" s="74"/>
      <c r="AZ762" s="74"/>
      <c r="BA762" s="74"/>
      <c r="BB762" s="74"/>
      <c r="BC762" s="74"/>
      <c r="BD762" s="74"/>
      <c r="BE762" s="74"/>
      <c r="BF762" s="74"/>
      <c r="BG762" s="74"/>
    </row>
    <row r="763" ht="12.0" customHeight="1">
      <c r="A763" s="62"/>
      <c r="B763" s="62"/>
      <c r="C763" s="62"/>
      <c r="D763" s="102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5"/>
      <c r="Q763" s="65"/>
      <c r="R763" s="64"/>
      <c r="S763" s="66"/>
      <c r="T763" s="66"/>
      <c r="U763" s="66"/>
      <c r="V763" s="66"/>
      <c r="W763" s="65"/>
      <c r="X763" s="65"/>
      <c r="Y763" s="67"/>
      <c r="Z763" s="68"/>
      <c r="AA763" s="66"/>
      <c r="AB763" s="64"/>
      <c r="AC763" s="69"/>
      <c r="AD763" s="70"/>
      <c r="AE763" s="71"/>
      <c r="AF763" s="74"/>
      <c r="AG763" s="74"/>
      <c r="AH763" s="74"/>
      <c r="AI763" s="74"/>
      <c r="AJ763" s="74"/>
      <c r="AK763" s="74"/>
      <c r="AL763" s="74"/>
      <c r="AM763" s="74"/>
      <c r="AN763" s="74"/>
      <c r="AO763" s="74"/>
      <c r="AP763" s="74"/>
      <c r="AQ763" s="74"/>
      <c r="AR763" s="74"/>
      <c r="AS763" s="74"/>
      <c r="AT763" s="74"/>
      <c r="AU763" s="74"/>
      <c r="AV763" s="74"/>
      <c r="AW763" s="74"/>
      <c r="AX763" s="74"/>
      <c r="AY763" s="74"/>
      <c r="AZ763" s="74"/>
      <c r="BA763" s="74"/>
      <c r="BB763" s="74"/>
      <c r="BC763" s="74"/>
      <c r="BD763" s="74"/>
      <c r="BE763" s="74"/>
      <c r="BF763" s="74"/>
      <c r="BG763" s="74"/>
    </row>
    <row r="764" ht="12.0" customHeight="1">
      <c r="A764" s="62"/>
      <c r="B764" s="62"/>
      <c r="C764" s="62"/>
      <c r="D764" s="102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5"/>
      <c r="Q764" s="65"/>
      <c r="R764" s="64"/>
      <c r="S764" s="66"/>
      <c r="T764" s="66"/>
      <c r="U764" s="66"/>
      <c r="V764" s="66"/>
      <c r="W764" s="65"/>
      <c r="X764" s="65"/>
      <c r="Y764" s="67"/>
      <c r="Z764" s="68"/>
      <c r="AA764" s="66"/>
      <c r="AB764" s="64"/>
      <c r="AC764" s="69"/>
      <c r="AD764" s="70"/>
      <c r="AE764" s="71"/>
      <c r="AF764" s="74"/>
      <c r="AG764" s="74"/>
      <c r="AH764" s="74"/>
      <c r="AI764" s="74"/>
      <c r="AJ764" s="74"/>
      <c r="AK764" s="74"/>
      <c r="AL764" s="74"/>
      <c r="AM764" s="74"/>
      <c r="AN764" s="74"/>
      <c r="AO764" s="74"/>
      <c r="AP764" s="74"/>
      <c r="AQ764" s="74"/>
      <c r="AR764" s="74"/>
      <c r="AS764" s="74"/>
      <c r="AT764" s="74"/>
      <c r="AU764" s="74"/>
      <c r="AV764" s="74"/>
      <c r="AW764" s="74"/>
      <c r="AX764" s="74"/>
      <c r="AY764" s="74"/>
      <c r="AZ764" s="74"/>
      <c r="BA764" s="74"/>
      <c r="BB764" s="74"/>
      <c r="BC764" s="74"/>
      <c r="BD764" s="74"/>
      <c r="BE764" s="74"/>
      <c r="BF764" s="74"/>
      <c r="BG764" s="74"/>
    </row>
    <row r="765" ht="12.0" customHeight="1">
      <c r="A765" s="62"/>
      <c r="B765" s="62"/>
      <c r="C765" s="62"/>
      <c r="D765" s="102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5"/>
      <c r="Q765" s="65"/>
      <c r="R765" s="64"/>
      <c r="S765" s="66"/>
      <c r="T765" s="66"/>
      <c r="U765" s="66"/>
      <c r="V765" s="66"/>
      <c r="W765" s="65"/>
      <c r="X765" s="65"/>
      <c r="Y765" s="67"/>
      <c r="Z765" s="68"/>
      <c r="AA765" s="66"/>
      <c r="AB765" s="64"/>
      <c r="AC765" s="69"/>
      <c r="AD765" s="70"/>
      <c r="AE765" s="71"/>
      <c r="AF765" s="74"/>
      <c r="AG765" s="74"/>
      <c r="AH765" s="74"/>
      <c r="AI765" s="74"/>
      <c r="AJ765" s="74"/>
      <c r="AK765" s="74"/>
      <c r="AL765" s="74"/>
      <c r="AM765" s="74"/>
      <c r="AN765" s="74"/>
      <c r="AO765" s="74"/>
      <c r="AP765" s="74"/>
      <c r="AQ765" s="74"/>
      <c r="AR765" s="74"/>
      <c r="AS765" s="74"/>
      <c r="AT765" s="74"/>
      <c r="AU765" s="74"/>
      <c r="AV765" s="74"/>
      <c r="AW765" s="74"/>
      <c r="AX765" s="74"/>
      <c r="AY765" s="74"/>
      <c r="AZ765" s="74"/>
      <c r="BA765" s="74"/>
      <c r="BB765" s="74"/>
      <c r="BC765" s="74"/>
      <c r="BD765" s="74"/>
      <c r="BE765" s="74"/>
      <c r="BF765" s="74"/>
      <c r="BG765" s="74"/>
    </row>
    <row r="766" ht="12.0" customHeight="1">
      <c r="A766" s="62"/>
      <c r="B766" s="62"/>
      <c r="C766" s="62"/>
      <c r="D766" s="102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5"/>
      <c r="Q766" s="65"/>
      <c r="R766" s="64"/>
      <c r="S766" s="66"/>
      <c r="T766" s="66"/>
      <c r="U766" s="66"/>
      <c r="V766" s="66"/>
      <c r="W766" s="65"/>
      <c r="X766" s="65"/>
      <c r="Y766" s="67"/>
      <c r="Z766" s="68"/>
      <c r="AA766" s="66"/>
      <c r="AB766" s="64"/>
      <c r="AC766" s="69"/>
      <c r="AD766" s="70"/>
      <c r="AE766" s="71"/>
      <c r="AF766" s="74"/>
      <c r="AG766" s="74"/>
      <c r="AH766" s="74"/>
      <c r="AI766" s="74"/>
      <c r="AJ766" s="74"/>
      <c r="AK766" s="74"/>
      <c r="AL766" s="74"/>
      <c r="AM766" s="74"/>
      <c r="AN766" s="74"/>
      <c r="AO766" s="74"/>
      <c r="AP766" s="74"/>
      <c r="AQ766" s="74"/>
      <c r="AR766" s="74"/>
      <c r="AS766" s="74"/>
      <c r="AT766" s="74"/>
      <c r="AU766" s="74"/>
      <c r="AV766" s="74"/>
      <c r="AW766" s="74"/>
      <c r="AX766" s="74"/>
      <c r="AY766" s="74"/>
      <c r="AZ766" s="74"/>
      <c r="BA766" s="74"/>
      <c r="BB766" s="74"/>
      <c r="BC766" s="74"/>
      <c r="BD766" s="74"/>
      <c r="BE766" s="74"/>
      <c r="BF766" s="74"/>
      <c r="BG766" s="74"/>
    </row>
    <row r="767" ht="12.0" customHeight="1">
      <c r="A767" s="62"/>
      <c r="B767" s="62"/>
      <c r="C767" s="62"/>
      <c r="D767" s="102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5"/>
      <c r="Q767" s="65"/>
      <c r="R767" s="64"/>
      <c r="S767" s="66"/>
      <c r="T767" s="66"/>
      <c r="U767" s="66"/>
      <c r="V767" s="66"/>
      <c r="W767" s="65"/>
      <c r="X767" s="65"/>
      <c r="Y767" s="67"/>
      <c r="Z767" s="68"/>
      <c r="AA767" s="66"/>
      <c r="AB767" s="64"/>
      <c r="AC767" s="69"/>
      <c r="AD767" s="70"/>
      <c r="AE767" s="71"/>
      <c r="AF767" s="74"/>
      <c r="AG767" s="74"/>
      <c r="AH767" s="74"/>
      <c r="AI767" s="74"/>
      <c r="AJ767" s="74"/>
      <c r="AK767" s="74"/>
      <c r="AL767" s="74"/>
      <c r="AM767" s="74"/>
      <c r="AN767" s="74"/>
      <c r="AO767" s="74"/>
      <c r="AP767" s="74"/>
      <c r="AQ767" s="74"/>
      <c r="AR767" s="74"/>
      <c r="AS767" s="74"/>
      <c r="AT767" s="74"/>
      <c r="AU767" s="74"/>
      <c r="AV767" s="74"/>
      <c r="AW767" s="74"/>
      <c r="AX767" s="74"/>
      <c r="AY767" s="74"/>
      <c r="AZ767" s="74"/>
      <c r="BA767" s="74"/>
      <c r="BB767" s="74"/>
      <c r="BC767" s="74"/>
      <c r="BD767" s="74"/>
      <c r="BE767" s="74"/>
      <c r="BF767" s="74"/>
      <c r="BG767" s="74"/>
    </row>
    <row r="768" ht="12.0" customHeight="1">
      <c r="A768" s="62"/>
      <c r="B768" s="62"/>
      <c r="C768" s="62"/>
      <c r="D768" s="102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5"/>
      <c r="Q768" s="65"/>
      <c r="R768" s="64"/>
      <c r="S768" s="66"/>
      <c r="T768" s="66"/>
      <c r="U768" s="66"/>
      <c r="V768" s="66"/>
      <c r="W768" s="65"/>
      <c r="X768" s="65"/>
      <c r="Y768" s="67"/>
      <c r="Z768" s="68"/>
      <c r="AA768" s="66"/>
      <c r="AB768" s="64"/>
      <c r="AC768" s="69"/>
      <c r="AD768" s="70"/>
      <c r="AE768" s="71"/>
      <c r="AF768" s="74"/>
      <c r="AG768" s="74"/>
      <c r="AH768" s="74"/>
      <c r="AI768" s="74"/>
      <c r="AJ768" s="74"/>
      <c r="AK768" s="74"/>
      <c r="AL768" s="74"/>
      <c r="AM768" s="74"/>
      <c r="AN768" s="74"/>
      <c r="AO768" s="74"/>
      <c r="AP768" s="74"/>
      <c r="AQ768" s="74"/>
      <c r="AR768" s="74"/>
      <c r="AS768" s="74"/>
      <c r="AT768" s="74"/>
      <c r="AU768" s="74"/>
      <c r="AV768" s="74"/>
      <c r="AW768" s="74"/>
      <c r="AX768" s="74"/>
      <c r="AY768" s="74"/>
      <c r="AZ768" s="74"/>
      <c r="BA768" s="74"/>
      <c r="BB768" s="74"/>
      <c r="BC768" s="74"/>
      <c r="BD768" s="74"/>
      <c r="BE768" s="74"/>
      <c r="BF768" s="74"/>
      <c r="BG768" s="74"/>
    </row>
    <row r="769" ht="12.0" customHeight="1">
      <c r="A769" s="62"/>
      <c r="B769" s="62"/>
      <c r="C769" s="62"/>
      <c r="D769" s="102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5"/>
      <c r="Q769" s="65"/>
      <c r="R769" s="64"/>
      <c r="S769" s="66"/>
      <c r="T769" s="66"/>
      <c r="U769" s="66"/>
      <c r="V769" s="66"/>
      <c r="W769" s="65"/>
      <c r="X769" s="65"/>
      <c r="Y769" s="67"/>
      <c r="Z769" s="68"/>
      <c r="AA769" s="66"/>
      <c r="AB769" s="64"/>
      <c r="AC769" s="69"/>
      <c r="AD769" s="70"/>
      <c r="AE769" s="71"/>
      <c r="AF769" s="74"/>
      <c r="AG769" s="74"/>
      <c r="AH769" s="74"/>
      <c r="AI769" s="74"/>
      <c r="AJ769" s="74"/>
      <c r="AK769" s="74"/>
      <c r="AL769" s="74"/>
      <c r="AM769" s="74"/>
      <c r="AN769" s="74"/>
      <c r="AO769" s="74"/>
      <c r="AP769" s="74"/>
      <c r="AQ769" s="74"/>
      <c r="AR769" s="74"/>
      <c r="AS769" s="74"/>
      <c r="AT769" s="74"/>
      <c r="AU769" s="74"/>
      <c r="AV769" s="74"/>
      <c r="AW769" s="74"/>
      <c r="AX769" s="74"/>
      <c r="AY769" s="74"/>
      <c r="AZ769" s="74"/>
      <c r="BA769" s="74"/>
      <c r="BB769" s="74"/>
      <c r="BC769" s="74"/>
      <c r="BD769" s="74"/>
      <c r="BE769" s="74"/>
      <c r="BF769" s="74"/>
      <c r="BG769" s="74"/>
    </row>
    <row r="770" ht="12.0" customHeight="1">
      <c r="A770" s="62"/>
      <c r="B770" s="62"/>
      <c r="C770" s="62"/>
      <c r="D770" s="102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5"/>
      <c r="Q770" s="65"/>
      <c r="R770" s="64"/>
      <c r="S770" s="66"/>
      <c r="T770" s="66"/>
      <c r="U770" s="66"/>
      <c r="V770" s="66"/>
      <c r="W770" s="65"/>
      <c r="X770" s="65"/>
      <c r="Y770" s="67"/>
      <c r="Z770" s="68"/>
      <c r="AA770" s="66"/>
      <c r="AB770" s="64"/>
      <c r="AC770" s="69"/>
      <c r="AD770" s="70"/>
      <c r="AE770" s="71"/>
      <c r="AF770" s="74"/>
      <c r="AG770" s="74"/>
      <c r="AH770" s="74"/>
      <c r="AI770" s="74"/>
      <c r="AJ770" s="74"/>
      <c r="AK770" s="74"/>
      <c r="AL770" s="74"/>
      <c r="AM770" s="74"/>
      <c r="AN770" s="74"/>
      <c r="AO770" s="74"/>
      <c r="AP770" s="74"/>
      <c r="AQ770" s="74"/>
      <c r="AR770" s="74"/>
      <c r="AS770" s="74"/>
      <c r="AT770" s="74"/>
      <c r="AU770" s="74"/>
      <c r="AV770" s="74"/>
      <c r="AW770" s="74"/>
      <c r="AX770" s="74"/>
      <c r="AY770" s="74"/>
      <c r="AZ770" s="74"/>
      <c r="BA770" s="74"/>
      <c r="BB770" s="74"/>
      <c r="BC770" s="74"/>
      <c r="BD770" s="74"/>
      <c r="BE770" s="74"/>
      <c r="BF770" s="74"/>
      <c r="BG770" s="74"/>
    </row>
    <row r="771" ht="12.0" customHeight="1">
      <c r="A771" s="62"/>
      <c r="B771" s="62"/>
      <c r="C771" s="62"/>
      <c r="D771" s="102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5"/>
      <c r="Q771" s="65"/>
      <c r="R771" s="64"/>
      <c r="S771" s="66"/>
      <c r="T771" s="66"/>
      <c r="U771" s="66"/>
      <c r="V771" s="66"/>
      <c r="W771" s="65"/>
      <c r="X771" s="65"/>
      <c r="Y771" s="67"/>
      <c r="Z771" s="68"/>
      <c r="AA771" s="66"/>
      <c r="AB771" s="64"/>
      <c r="AC771" s="69"/>
      <c r="AD771" s="70"/>
      <c r="AE771" s="71"/>
      <c r="AF771" s="74"/>
      <c r="AG771" s="74"/>
      <c r="AH771" s="74"/>
      <c r="AI771" s="74"/>
      <c r="AJ771" s="74"/>
      <c r="AK771" s="74"/>
      <c r="AL771" s="74"/>
      <c r="AM771" s="74"/>
      <c r="AN771" s="74"/>
      <c r="AO771" s="74"/>
      <c r="AP771" s="74"/>
      <c r="AQ771" s="74"/>
      <c r="AR771" s="74"/>
      <c r="AS771" s="74"/>
      <c r="AT771" s="74"/>
      <c r="AU771" s="74"/>
      <c r="AV771" s="74"/>
      <c r="AW771" s="74"/>
      <c r="AX771" s="74"/>
      <c r="AY771" s="74"/>
      <c r="AZ771" s="74"/>
      <c r="BA771" s="74"/>
      <c r="BB771" s="74"/>
      <c r="BC771" s="74"/>
      <c r="BD771" s="74"/>
      <c r="BE771" s="74"/>
      <c r="BF771" s="74"/>
      <c r="BG771" s="74"/>
    </row>
    <row r="772" ht="12.0" customHeight="1">
      <c r="A772" s="62"/>
      <c r="B772" s="62"/>
      <c r="C772" s="62"/>
      <c r="D772" s="102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5"/>
      <c r="Q772" s="65"/>
      <c r="R772" s="64"/>
      <c r="S772" s="66"/>
      <c r="T772" s="66"/>
      <c r="U772" s="66"/>
      <c r="V772" s="66"/>
      <c r="W772" s="65"/>
      <c r="X772" s="65"/>
      <c r="Y772" s="67"/>
      <c r="Z772" s="68"/>
      <c r="AA772" s="66"/>
      <c r="AB772" s="64"/>
      <c r="AC772" s="69"/>
      <c r="AD772" s="70"/>
      <c r="AE772" s="71"/>
      <c r="AF772" s="74"/>
      <c r="AG772" s="74"/>
      <c r="AH772" s="74"/>
      <c r="AI772" s="74"/>
      <c r="AJ772" s="74"/>
      <c r="AK772" s="74"/>
      <c r="AL772" s="74"/>
      <c r="AM772" s="74"/>
      <c r="AN772" s="74"/>
      <c r="AO772" s="74"/>
      <c r="AP772" s="74"/>
      <c r="AQ772" s="74"/>
      <c r="AR772" s="74"/>
      <c r="AS772" s="74"/>
      <c r="AT772" s="74"/>
      <c r="AU772" s="74"/>
      <c r="AV772" s="74"/>
      <c r="AW772" s="74"/>
      <c r="AX772" s="74"/>
      <c r="AY772" s="74"/>
      <c r="AZ772" s="74"/>
      <c r="BA772" s="74"/>
      <c r="BB772" s="74"/>
      <c r="BC772" s="74"/>
      <c r="BD772" s="74"/>
      <c r="BE772" s="74"/>
      <c r="BF772" s="74"/>
      <c r="BG772" s="74"/>
    </row>
    <row r="773" ht="12.0" customHeight="1">
      <c r="A773" s="62"/>
      <c r="B773" s="62"/>
      <c r="C773" s="62"/>
      <c r="D773" s="102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5"/>
      <c r="Q773" s="65"/>
      <c r="R773" s="64"/>
      <c r="S773" s="66"/>
      <c r="T773" s="66"/>
      <c r="U773" s="66"/>
      <c r="V773" s="66"/>
      <c r="W773" s="65"/>
      <c r="X773" s="65"/>
      <c r="Y773" s="67"/>
      <c r="Z773" s="68"/>
      <c r="AA773" s="66"/>
      <c r="AB773" s="64"/>
      <c r="AC773" s="69"/>
      <c r="AD773" s="70"/>
      <c r="AE773" s="71"/>
      <c r="AF773" s="74"/>
      <c r="AG773" s="74"/>
      <c r="AH773" s="74"/>
      <c r="AI773" s="74"/>
      <c r="AJ773" s="74"/>
      <c r="AK773" s="74"/>
      <c r="AL773" s="74"/>
      <c r="AM773" s="74"/>
      <c r="AN773" s="74"/>
      <c r="AO773" s="74"/>
      <c r="AP773" s="74"/>
      <c r="AQ773" s="74"/>
      <c r="AR773" s="74"/>
      <c r="AS773" s="74"/>
      <c r="AT773" s="74"/>
      <c r="AU773" s="74"/>
      <c r="AV773" s="74"/>
      <c r="AW773" s="74"/>
      <c r="AX773" s="74"/>
      <c r="AY773" s="74"/>
      <c r="AZ773" s="74"/>
      <c r="BA773" s="74"/>
      <c r="BB773" s="74"/>
      <c r="BC773" s="74"/>
      <c r="BD773" s="74"/>
      <c r="BE773" s="74"/>
      <c r="BF773" s="74"/>
      <c r="BG773" s="74"/>
    </row>
    <row r="774" ht="12.0" customHeight="1">
      <c r="A774" s="62"/>
      <c r="B774" s="62"/>
      <c r="C774" s="62"/>
      <c r="D774" s="102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5"/>
      <c r="Q774" s="65"/>
      <c r="R774" s="64"/>
      <c r="S774" s="66"/>
      <c r="T774" s="66"/>
      <c r="U774" s="66"/>
      <c r="V774" s="66"/>
      <c r="W774" s="65"/>
      <c r="X774" s="65"/>
      <c r="Y774" s="67"/>
      <c r="Z774" s="68"/>
      <c r="AA774" s="66"/>
      <c r="AB774" s="64"/>
      <c r="AC774" s="69"/>
      <c r="AD774" s="70"/>
      <c r="AE774" s="71"/>
      <c r="AF774" s="74"/>
      <c r="AG774" s="74"/>
      <c r="AH774" s="74"/>
      <c r="AI774" s="74"/>
      <c r="AJ774" s="74"/>
      <c r="AK774" s="74"/>
      <c r="AL774" s="74"/>
      <c r="AM774" s="74"/>
      <c r="AN774" s="74"/>
      <c r="AO774" s="74"/>
      <c r="AP774" s="74"/>
      <c r="AQ774" s="74"/>
      <c r="AR774" s="74"/>
      <c r="AS774" s="74"/>
      <c r="AT774" s="74"/>
      <c r="AU774" s="74"/>
      <c r="AV774" s="74"/>
      <c r="AW774" s="74"/>
      <c r="AX774" s="74"/>
      <c r="AY774" s="74"/>
      <c r="AZ774" s="74"/>
      <c r="BA774" s="74"/>
      <c r="BB774" s="74"/>
      <c r="BC774" s="74"/>
      <c r="BD774" s="74"/>
      <c r="BE774" s="74"/>
      <c r="BF774" s="74"/>
      <c r="BG774" s="74"/>
    </row>
    <row r="775" ht="12.0" customHeight="1">
      <c r="A775" s="62"/>
      <c r="B775" s="62"/>
      <c r="C775" s="62"/>
      <c r="D775" s="102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5"/>
      <c r="Q775" s="65"/>
      <c r="R775" s="64"/>
      <c r="S775" s="66"/>
      <c r="T775" s="66"/>
      <c r="U775" s="66"/>
      <c r="V775" s="66"/>
      <c r="W775" s="65"/>
      <c r="X775" s="65"/>
      <c r="Y775" s="67"/>
      <c r="Z775" s="68"/>
      <c r="AA775" s="66"/>
      <c r="AB775" s="64"/>
      <c r="AC775" s="69"/>
      <c r="AD775" s="70"/>
      <c r="AE775" s="71"/>
      <c r="AF775" s="74"/>
      <c r="AG775" s="74"/>
      <c r="AH775" s="74"/>
      <c r="AI775" s="74"/>
      <c r="AJ775" s="74"/>
      <c r="AK775" s="74"/>
      <c r="AL775" s="74"/>
      <c r="AM775" s="74"/>
      <c r="AN775" s="74"/>
      <c r="AO775" s="74"/>
      <c r="AP775" s="74"/>
      <c r="AQ775" s="74"/>
      <c r="AR775" s="74"/>
      <c r="AS775" s="74"/>
      <c r="AT775" s="74"/>
      <c r="AU775" s="74"/>
      <c r="AV775" s="74"/>
      <c r="AW775" s="74"/>
      <c r="AX775" s="74"/>
      <c r="AY775" s="74"/>
      <c r="AZ775" s="74"/>
      <c r="BA775" s="74"/>
      <c r="BB775" s="74"/>
      <c r="BC775" s="74"/>
      <c r="BD775" s="74"/>
      <c r="BE775" s="74"/>
      <c r="BF775" s="74"/>
      <c r="BG775" s="74"/>
    </row>
    <row r="776" ht="12.0" customHeight="1">
      <c r="A776" s="62"/>
      <c r="B776" s="62"/>
      <c r="C776" s="62"/>
      <c r="D776" s="102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5"/>
      <c r="Q776" s="65"/>
      <c r="R776" s="64"/>
      <c r="S776" s="66"/>
      <c r="T776" s="66"/>
      <c r="U776" s="66"/>
      <c r="V776" s="66"/>
      <c r="W776" s="65"/>
      <c r="X776" s="65"/>
      <c r="Y776" s="67"/>
      <c r="Z776" s="68"/>
      <c r="AA776" s="66"/>
      <c r="AB776" s="64"/>
      <c r="AC776" s="69"/>
      <c r="AD776" s="70"/>
      <c r="AE776" s="71"/>
      <c r="AF776" s="74"/>
      <c r="AG776" s="74"/>
      <c r="AH776" s="74"/>
      <c r="AI776" s="74"/>
      <c r="AJ776" s="74"/>
      <c r="AK776" s="74"/>
      <c r="AL776" s="74"/>
      <c r="AM776" s="74"/>
      <c r="AN776" s="74"/>
      <c r="AO776" s="74"/>
      <c r="AP776" s="74"/>
      <c r="AQ776" s="74"/>
      <c r="AR776" s="74"/>
      <c r="AS776" s="74"/>
      <c r="AT776" s="74"/>
      <c r="AU776" s="74"/>
      <c r="AV776" s="74"/>
      <c r="AW776" s="74"/>
      <c r="AX776" s="74"/>
      <c r="AY776" s="74"/>
      <c r="AZ776" s="74"/>
      <c r="BA776" s="74"/>
      <c r="BB776" s="74"/>
      <c r="BC776" s="74"/>
      <c r="BD776" s="74"/>
      <c r="BE776" s="74"/>
      <c r="BF776" s="74"/>
      <c r="BG776" s="74"/>
    </row>
    <row r="777" ht="12.0" customHeight="1">
      <c r="A777" s="62"/>
      <c r="B777" s="62"/>
      <c r="C777" s="62"/>
      <c r="D777" s="102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5"/>
      <c r="Q777" s="65"/>
      <c r="R777" s="64"/>
      <c r="S777" s="66"/>
      <c r="T777" s="66"/>
      <c r="U777" s="66"/>
      <c r="V777" s="66"/>
      <c r="W777" s="65"/>
      <c r="X777" s="65"/>
      <c r="Y777" s="67"/>
      <c r="Z777" s="68"/>
      <c r="AA777" s="66"/>
      <c r="AB777" s="64"/>
      <c r="AC777" s="69"/>
      <c r="AD777" s="70"/>
      <c r="AE777" s="71"/>
      <c r="AF777" s="74"/>
      <c r="AG777" s="74"/>
      <c r="AH777" s="74"/>
      <c r="AI777" s="74"/>
      <c r="AJ777" s="74"/>
      <c r="AK777" s="74"/>
      <c r="AL777" s="74"/>
      <c r="AM777" s="74"/>
      <c r="AN777" s="74"/>
      <c r="AO777" s="74"/>
      <c r="AP777" s="74"/>
      <c r="AQ777" s="74"/>
      <c r="AR777" s="74"/>
      <c r="AS777" s="74"/>
      <c r="AT777" s="74"/>
      <c r="AU777" s="74"/>
      <c r="AV777" s="74"/>
      <c r="AW777" s="74"/>
      <c r="AX777" s="74"/>
      <c r="AY777" s="74"/>
      <c r="AZ777" s="74"/>
      <c r="BA777" s="74"/>
      <c r="BB777" s="74"/>
      <c r="BC777" s="74"/>
      <c r="BD777" s="74"/>
      <c r="BE777" s="74"/>
      <c r="BF777" s="74"/>
      <c r="BG777" s="74"/>
    </row>
    <row r="778" ht="12.0" customHeight="1">
      <c r="A778" s="62"/>
      <c r="B778" s="62"/>
      <c r="C778" s="62"/>
      <c r="D778" s="102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5"/>
      <c r="Q778" s="65"/>
      <c r="R778" s="64"/>
      <c r="S778" s="66"/>
      <c r="T778" s="66"/>
      <c r="U778" s="66"/>
      <c r="V778" s="66"/>
      <c r="W778" s="65"/>
      <c r="X778" s="65"/>
      <c r="Y778" s="67"/>
      <c r="Z778" s="68"/>
      <c r="AA778" s="66"/>
      <c r="AB778" s="64"/>
      <c r="AC778" s="69"/>
      <c r="AD778" s="70"/>
      <c r="AE778" s="71"/>
      <c r="AF778" s="74"/>
      <c r="AG778" s="74"/>
      <c r="AH778" s="74"/>
      <c r="AI778" s="74"/>
      <c r="AJ778" s="74"/>
      <c r="AK778" s="74"/>
      <c r="AL778" s="74"/>
      <c r="AM778" s="74"/>
      <c r="AN778" s="74"/>
      <c r="AO778" s="74"/>
      <c r="AP778" s="74"/>
      <c r="AQ778" s="74"/>
      <c r="AR778" s="74"/>
      <c r="AS778" s="74"/>
      <c r="AT778" s="74"/>
      <c r="AU778" s="74"/>
      <c r="AV778" s="74"/>
      <c r="AW778" s="74"/>
      <c r="AX778" s="74"/>
      <c r="AY778" s="74"/>
      <c r="AZ778" s="74"/>
      <c r="BA778" s="74"/>
      <c r="BB778" s="74"/>
      <c r="BC778" s="74"/>
      <c r="BD778" s="74"/>
      <c r="BE778" s="74"/>
      <c r="BF778" s="74"/>
      <c r="BG778" s="74"/>
    </row>
    <row r="779" ht="12.0" customHeight="1">
      <c r="A779" s="62"/>
      <c r="B779" s="62"/>
      <c r="C779" s="62"/>
      <c r="D779" s="102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5"/>
      <c r="Q779" s="65"/>
      <c r="R779" s="64"/>
      <c r="S779" s="66"/>
      <c r="T779" s="66"/>
      <c r="U779" s="66"/>
      <c r="V779" s="66"/>
      <c r="W779" s="65"/>
      <c r="X779" s="65"/>
      <c r="Y779" s="67"/>
      <c r="Z779" s="68"/>
      <c r="AA779" s="66"/>
      <c r="AB779" s="64"/>
      <c r="AC779" s="69"/>
      <c r="AD779" s="70"/>
      <c r="AE779" s="71"/>
      <c r="AF779" s="74"/>
      <c r="AG779" s="74"/>
      <c r="AH779" s="74"/>
      <c r="AI779" s="74"/>
      <c r="AJ779" s="74"/>
      <c r="AK779" s="74"/>
      <c r="AL779" s="74"/>
      <c r="AM779" s="74"/>
      <c r="AN779" s="74"/>
      <c r="AO779" s="74"/>
      <c r="AP779" s="74"/>
      <c r="AQ779" s="74"/>
      <c r="AR779" s="74"/>
      <c r="AS779" s="74"/>
      <c r="AT779" s="74"/>
      <c r="AU779" s="74"/>
      <c r="AV779" s="74"/>
      <c r="AW779" s="74"/>
      <c r="AX779" s="74"/>
      <c r="AY779" s="74"/>
      <c r="AZ779" s="74"/>
      <c r="BA779" s="74"/>
      <c r="BB779" s="74"/>
      <c r="BC779" s="74"/>
      <c r="BD779" s="74"/>
      <c r="BE779" s="74"/>
      <c r="BF779" s="74"/>
      <c r="BG779" s="74"/>
    </row>
    <row r="780" ht="12.0" customHeight="1">
      <c r="A780" s="62"/>
      <c r="B780" s="62"/>
      <c r="C780" s="62"/>
      <c r="D780" s="102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5"/>
      <c r="Q780" s="65"/>
      <c r="R780" s="64"/>
      <c r="S780" s="66"/>
      <c r="T780" s="66"/>
      <c r="U780" s="66"/>
      <c r="V780" s="66"/>
      <c r="W780" s="65"/>
      <c r="X780" s="65"/>
      <c r="Y780" s="67"/>
      <c r="Z780" s="68"/>
      <c r="AA780" s="66"/>
      <c r="AB780" s="64"/>
      <c r="AC780" s="69"/>
      <c r="AD780" s="70"/>
      <c r="AE780" s="71"/>
      <c r="AF780" s="74"/>
      <c r="AG780" s="74"/>
      <c r="AH780" s="74"/>
      <c r="AI780" s="74"/>
      <c r="AJ780" s="74"/>
      <c r="AK780" s="74"/>
      <c r="AL780" s="74"/>
      <c r="AM780" s="74"/>
      <c r="AN780" s="74"/>
      <c r="AO780" s="74"/>
      <c r="AP780" s="74"/>
      <c r="AQ780" s="74"/>
      <c r="AR780" s="74"/>
      <c r="AS780" s="74"/>
      <c r="AT780" s="74"/>
      <c r="AU780" s="74"/>
      <c r="AV780" s="74"/>
      <c r="AW780" s="74"/>
      <c r="AX780" s="74"/>
      <c r="AY780" s="74"/>
      <c r="AZ780" s="74"/>
      <c r="BA780" s="74"/>
      <c r="BB780" s="74"/>
      <c r="BC780" s="74"/>
      <c r="BD780" s="74"/>
      <c r="BE780" s="74"/>
      <c r="BF780" s="74"/>
      <c r="BG780" s="74"/>
    </row>
    <row r="781" ht="12.0" customHeight="1">
      <c r="A781" s="62"/>
      <c r="B781" s="62"/>
      <c r="C781" s="62"/>
      <c r="D781" s="102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5"/>
      <c r="Q781" s="65"/>
      <c r="R781" s="64"/>
      <c r="S781" s="66"/>
      <c r="T781" s="66"/>
      <c r="U781" s="66"/>
      <c r="V781" s="66"/>
      <c r="W781" s="65"/>
      <c r="X781" s="65"/>
      <c r="Y781" s="67"/>
      <c r="Z781" s="68"/>
      <c r="AA781" s="66"/>
      <c r="AB781" s="64"/>
      <c r="AC781" s="69"/>
      <c r="AD781" s="70"/>
      <c r="AE781" s="71"/>
      <c r="AF781" s="74"/>
      <c r="AG781" s="74"/>
      <c r="AH781" s="74"/>
      <c r="AI781" s="74"/>
      <c r="AJ781" s="74"/>
      <c r="AK781" s="74"/>
      <c r="AL781" s="74"/>
      <c r="AM781" s="74"/>
      <c r="AN781" s="74"/>
      <c r="AO781" s="74"/>
      <c r="AP781" s="74"/>
      <c r="AQ781" s="74"/>
      <c r="AR781" s="74"/>
      <c r="AS781" s="74"/>
      <c r="AT781" s="74"/>
      <c r="AU781" s="74"/>
      <c r="AV781" s="74"/>
      <c r="AW781" s="74"/>
      <c r="AX781" s="74"/>
      <c r="AY781" s="74"/>
      <c r="AZ781" s="74"/>
      <c r="BA781" s="74"/>
      <c r="BB781" s="74"/>
      <c r="BC781" s="74"/>
      <c r="BD781" s="74"/>
      <c r="BE781" s="74"/>
      <c r="BF781" s="74"/>
      <c r="BG781" s="74"/>
    </row>
    <row r="782" ht="12.0" customHeight="1">
      <c r="A782" s="62"/>
      <c r="B782" s="62"/>
      <c r="C782" s="62"/>
      <c r="D782" s="102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5"/>
      <c r="Q782" s="65"/>
      <c r="R782" s="64"/>
      <c r="S782" s="66"/>
      <c r="T782" s="66"/>
      <c r="U782" s="66"/>
      <c r="V782" s="66"/>
      <c r="W782" s="65"/>
      <c r="X782" s="65"/>
      <c r="Y782" s="67"/>
      <c r="Z782" s="68"/>
      <c r="AA782" s="66"/>
      <c r="AB782" s="64"/>
      <c r="AC782" s="69"/>
      <c r="AD782" s="70"/>
      <c r="AE782" s="71"/>
      <c r="AF782" s="74"/>
      <c r="AG782" s="74"/>
      <c r="AH782" s="74"/>
      <c r="AI782" s="74"/>
      <c r="AJ782" s="74"/>
      <c r="AK782" s="74"/>
      <c r="AL782" s="74"/>
      <c r="AM782" s="74"/>
      <c r="AN782" s="74"/>
      <c r="AO782" s="74"/>
      <c r="AP782" s="74"/>
      <c r="AQ782" s="74"/>
      <c r="AR782" s="74"/>
      <c r="AS782" s="74"/>
      <c r="AT782" s="74"/>
      <c r="AU782" s="74"/>
      <c r="AV782" s="74"/>
      <c r="AW782" s="74"/>
      <c r="AX782" s="74"/>
      <c r="AY782" s="74"/>
      <c r="AZ782" s="74"/>
      <c r="BA782" s="74"/>
      <c r="BB782" s="74"/>
      <c r="BC782" s="74"/>
      <c r="BD782" s="74"/>
      <c r="BE782" s="74"/>
      <c r="BF782" s="74"/>
      <c r="BG782" s="74"/>
    </row>
    <row r="783" ht="12.0" customHeight="1">
      <c r="A783" s="62"/>
      <c r="B783" s="62"/>
      <c r="C783" s="62"/>
      <c r="D783" s="102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5"/>
      <c r="Q783" s="65"/>
      <c r="R783" s="64"/>
      <c r="S783" s="66"/>
      <c r="T783" s="66"/>
      <c r="U783" s="66"/>
      <c r="V783" s="66"/>
      <c r="W783" s="65"/>
      <c r="X783" s="65"/>
      <c r="Y783" s="67"/>
      <c r="Z783" s="68"/>
      <c r="AA783" s="66"/>
      <c r="AB783" s="64"/>
      <c r="AC783" s="69"/>
      <c r="AD783" s="70"/>
      <c r="AE783" s="71"/>
      <c r="AF783" s="74"/>
      <c r="AG783" s="74"/>
      <c r="AH783" s="74"/>
      <c r="AI783" s="74"/>
      <c r="AJ783" s="74"/>
      <c r="AK783" s="74"/>
      <c r="AL783" s="74"/>
      <c r="AM783" s="74"/>
      <c r="AN783" s="74"/>
      <c r="AO783" s="74"/>
      <c r="AP783" s="74"/>
      <c r="AQ783" s="74"/>
      <c r="AR783" s="74"/>
      <c r="AS783" s="74"/>
      <c r="AT783" s="74"/>
      <c r="AU783" s="74"/>
      <c r="AV783" s="74"/>
      <c r="AW783" s="74"/>
      <c r="AX783" s="74"/>
      <c r="AY783" s="74"/>
      <c r="AZ783" s="74"/>
      <c r="BA783" s="74"/>
      <c r="BB783" s="74"/>
      <c r="BC783" s="74"/>
      <c r="BD783" s="74"/>
      <c r="BE783" s="74"/>
      <c r="BF783" s="74"/>
      <c r="BG783" s="74"/>
    </row>
    <row r="784" ht="12.0" customHeight="1">
      <c r="A784" s="62"/>
      <c r="B784" s="62"/>
      <c r="C784" s="62"/>
      <c r="D784" s="102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5"/>
      <c r="Q784" s="65"/>
      <c r="R784" s="64"/>
      <c r="S784" s="66"/>
      <c r="T784" s="66"/>
      <c r="U784" s="66"/>
      <c r="V784" s="66"/>
      <c r="W784" s="65"/>
      <c r="X784" s="65"/>
      <c r="Y784" s="67"/>
      <c r="Z784" s="68"/>
      <c r="AA784" s="66"/>
      <c r="AB784" s="64"/>
      <c r="AC784" s="69"/>
      <c r="AD784" s="70"/>
      <c r="AE784" s="71"/>
      <c r="AF784" s="74"/>
      <c r="AG784" s="74"/>
      <c r="AH784" s="74"/>
      <c r="AI784" s="74"/>
      <c r="AJ784" s="74"/>
      <c r="AK784" s="74"/>
      <c r="AL784" s="74"/>
      <c r="AM784" s="74"/>
      <c r="AN784" s="74"/>
      <c r="AO784" s="74"/>
      <c r="AP784" s="74"/>
      <c r="AQ784" s="74"/>
      <c r="AR784" s="74"/>
      <c r="AS784" s="74"/>
      <c r="AT784" s="74"/>
      <c r="AU784" s="74"/>
      <c r="AV784" s="74"/>
      <c r="AW784" s="74"/>
      <c r="AX784" s="74"/>
      <c r="AY784" s="74"/>
      <c r="AZ784" s="74"/>
      <c r="BA784" s="74"/>
      <c r="BB784" s="74"/>
      <c r="BC784" s="74"/>
      <c r="BD784" s="74"/>
      <c r="BE784" s="74"/>
      <c r="BF784" s="74"/>
      <c r="BG784" s="74"/>
    </row>
    <row r="785" ht="12.0" customHeight="1">
      <c r="A785" s="62"/>
      <c r="B785" s="62"/>
      <c r="C785" s="62"/>
      <c r="D785" s="102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5"/>
      <c r="Q785" s="65"/>
      <c r="R785" s="64"/>
      <c r="S785" s="66"/>
      <c r="T785" s="66"/>
      <c r="U785" s="66"/>
      <c r="V785" s="66"/>
      <c r="W785" s="65"/>
      <c r="X785" s="65"/>
      <c r="Y785" s="67"/>
      <c r="Z785" s="68"/>
      <c r="AA785" s="66"/>
      <c r="AB785" s="64"/>
      <c r="AC785" s="69"/>
      <c r="AD785" s="70"/>
      <c r="AE785" s="71"/>
      <c r="AF785" s="74"/>
      <c r="AG785" s="74"/>
      <c r="AH785" s="74"/>
      <c r="AI785" s="74"/>
      <c r="AJ785" s="74"/>
      <c r="AK785" s="74"/>
      <c r="AL785" s="74"/>
      <c r="AM785" s="74"/>
      <c r="AN785" s="74"/>
      <c r="AO785" s="74"/>
      <c r="AP785" s="74"/>
      <c r="AQ785" s="74"/>
      <c r="AR785" s="74"/>
      <c r="AS785" s="74"/>
      <c r="AT785" s="74"/>
      <c r="AU785" s="74"/>
      <c r="AV785" s="74"/>
      <c r="AW785" s="74"/>
      <c r="AX785" s="74"/>
      <c r="AY785" s="74"/>
      <c r="AZ785" s="74"/>
      <c r="BA785" s="74"/>
      <c r="BB785" s="74"/>
      <c r="BC785" s="74"/>
      <c r="BD785" s="74"/>
      <c r="BE785" s="74"/>
      <c r="BF785" s="74"/>
      <c r="BG785" s="74"/>
    </row>
    <row r="786" ht="12.0" customHeight="1">
      <c r="A786" s="62"/>
      <c r="B786" s="62"/>
      <c r="C786" s="62"/>
      <c r="D786" s="102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5"/>
      <c r="Q786" s="65"/>
      <c r="R786" s="64"/>
      <c r="S786" s="66"/>
      <c r="T786" s="66"/>
      <c r="U786" s="66"/>
      <c r="V786" s="66"/>
      <c r="W786" s="65"/>
      <c r="X786" s="65"/>
      <c r="Y786" s="67"/>
      <c r="Z786" s="68"/>
      <c r="AA786" s="66"/>
      <c r="AB786" s="64"/>
      <c r="AC786" s="69"/>
      <c r="AD786" s="70"/>
      <c r="AE786" s="71"/>
      <c r="AF786" s="74"/>
      <c r="AG786" s="74"/>
      <c r="AH786" s="74"/>
      <c r="AI786" s="74"/>
      <c r="AJ786" s="74"/>
      <c r="AK786" s="74"/>
      <c r="AL786" s="74"/>
      <c r="AM786" s="74"/>
      <c r="AN786" s="74"/>
      <c r="AO786" s="74"/>
      <c r="AP786" s="74"/>
      <c r="AQ786" s="74"/>
      <c r="AR786" s="74"/>
      <c r="AS786" s="74"/>
      <c r="AT786" s="74"/>
      <c r="AU786" s="74"/>
      <c r="AV786" s="74"/>
      <c r="AW786" s="74"/>
      <c r="AX786" s="74"/>
      <c r="AY786" s="74"/>
      <c r="AZ786" s="74"/>
      <c r="BA786" s="74"/>
      <c r="BB786" s="74"/>
      <c r="BC786" s="74"/>
      <c r="BD786" s="74"/>
      <c r="BE786" s="74"/>
      <c r="BF786" s="74"/>
      <c r="BG786" s="74"/>
    </row>
    <row r="787" ht="12.0" customHeight="1">
      <c r="A787" s="62"/>
      <c r="B787" s="62"/>
      <c r="C787" s="62"/>
      <c r="D787" s="102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5"/>
      <c r="Q787" s="65"/>
      <c r="R787" s="64"/>
      <c r="S787" s="66"/>
      <c r="T787" s="66"/>
      <c r="U787" s="66"/>
      <c r="V787" s="66"/>
      <c r="W787" s="65"/>
      <c r="X787" s="65"/>
      <c r="Y787" s="67"/>
      <c r="Z787" s="68"/>
      <c r="AA787" s="66"/>
      <c r="AB787" s="64"/>
      <c r="AC787" s="69"/>
      <c r="AD787" s="70"/>
      <c r="AE787" s="71"/>
      <c r="AF787" s="74"/>
      <c r="AG787" s="74"/>
      <c r="AH787" s="74"/>
      <c r="AI787" s="74"/>
      <c r="AJ787" s="74"/>
      <c r="AK787" s="74"/>
      <c r="AL787" s="74"/>
      <c r="AM787" s="74"/>
      <c r="AN787" s="74"/>
      <c r="AO787" s="74"/>
      <c r="AP787" s="74"/>
      <c r="AQ787" s="74"/>
      <c r="AR787" s="74"/>
      <c r="AS787" s="74"/>
      <c r="AT787" s="74"/>
      <c r="AU787" s="74"/>
      <c r="AV787" s="74"/>
      <c r="AW787" s="74"/>
      <c r="AX787" s="74"/>
      <c r="AY787" s="74"/>
      <c r="AZ787" s="74"/>
      <c r="BA787" s="74"/>
      <c r="BB787" s="74"/>
      <c r="BC787" s="74"/>
      <c r="BD787" s="74"/>
      <c r="BE787" s="74"/>
      <c r="BF787" s="74"/>
      <c r="BG787" s="74"/>
    </row>
    <row r="788" ht="12.0" customHeight="1">
      <c r="A788" s="62"/>
      <c r="B788" s="62"/>
      <c r="C788" s="62"/>
      <c r="D788" s="102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5"/>
      <c r="Q788" s="65"/>
      <c r="R788" s="64"/>
      <c r="S788" s="66"/>
      <c r="T788" s="66"/>
      <c r="U788" s="66"/>
      <c r="V788" s="66"/>
      <c r="W788" s="65"/>
      <c r="X788" s="65"/>
      <c r="Y788" s="67"/>
      <c r="Z788" s="68"/>
      <c r="AA788" s="66"/>
      <c r="AB788" s="64"/>
      <c r="AC788" s="69"/>
      <c r="AD788" s="70"/>
      <c r="AE788" s="71"/>
      <c r="AF788" s="74"/>
      <c r="AG788" s="74"/>
      <c r="AH788" s="74"/>
      <c r="AI788" s="74"/>
      <c r="AJ788" s="74"/>
      <c r="AK788" s="74"/>
      <c r="AL788" s="74"/>
      <c r="AM788" s="74"/>
      <c r="AN788" s="74"/>
      <c r="AO788" s="74"/>
      <c r="AP788" s="74"/>
      <c r="AQ788" s="74"/>
      <c r="AR788" s="74"/>
      <c r="AS788" s="74"/>
      <c r="AT788" s="74"/>
      <c r="AU788" s="74"/>
      <c r="AV788" s="74"/>
      <c r="AW788" s="74"/>
      <c r="AX788" s="74"/>
      <c r="AY788" s="74"/>
      <c r="AZ788" s="74"/>
      <c r="BA788" s="74"/>
      <c r="BB788" s="74"/>
      <c r="BC788" s="74"/>
      <c r="BD788" s="74"/>
      <c r="BE788" s="74"/>
      <c r="BF788" s="74"/>
      <c r="BG788" s="74"/>
    </row>
    <row r="789" ht="12.0" customHeight="1">
      <c r="A789" s="62"/>
      <c r="B789" s="62"/>
      <c r="C789" s="62"/>
      <c r="D789" s="102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5"/>
      <c r="Q789" s="65"/>
      <c r="R789" s="64"/>
      <c r="S789" s="66"/>
      <c r="T789" s="66"/>
      <c r="U789" s="66"/>
      <c r="V789" s="66"/>
      <c r="W789" s="65"/>
      <c r="X789" s="65"/>
      <c r="Y789" s="67"/>
      <c r="Z789" s="68"/>
      <c r="AA789" s="66"/>
      <c r="AB789" s="64"/>
      <c r="AC789" s="69"/>
      <c r="AD789" s="70"/>
      <c r="AE789" s="71"/>
      <c r="AF789" s="74"/>
      <c r="AG789" s="74"/>
      <c r="AH789" s="74"/>
      <c r="AI789" s="74"/>
      <c r="AJ789" s="74"/>
      <c r="AK789" s="74"/>
      <c r="AL789" s="74"/>
      <c r="AM789" s="74"/>
      <c r="AN789" s="74"/>
      <c r="AO789" s="74"/>
      <c r="AP789" s="74"/>
      <c r="AQ789" s="74"/>
      <c r="AR789" s="74"/>
      <c r="AS789" s="74"/>
      <c r="AT789" s="74"/>
      <c r="AU789" s="74"/>
      <c r="AV789" s="74"/>
      <c r="AW789" s="74"/>
      <c r="AX789" s="74"/>
      <c r="AY789" s="74"/>
      <c r="AZ789" s="74"/>
      <c r="BA789" s="74"/>
      <c r="BB789" s="74"/>
      <c r="BC789" s="74"/>
      <c r="BD789" s="74"/>
      <c r="BE789" s="74"/>
      <c r="BF789" s="74"/>
      <c r="BG789" s="74"/>
    </row>
    <row r="790" ht="12.0" customHeight="1">
      <c r="A790" s="62"/>
      <c r="B790" s="62"/>
      <c r="C790" s="62"/>
      <c r="D790" s="102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5"/>
      <c r="Q790" s="65"/>
      <c r="R790" s="64"/>
      <c r="S790" s="66"/>
      <c r="T790" s="66"/>
      <c r="U790" s="66"/>
      <c r="V790" s="66"/>
      <c r="W790" s="65"/>
      <c r="X790" s="65"/>
      <c r="Y790" s="67"/>
      <c r="Z790" s="68"/>
      <c r="AA790" s="66"/>
      <c r="AB790" s="64"/>
      <c r="AC790" s="69"/>
      <c r="AD790" s="70"/>
      <c r="AE790" s="71"/>
      <c r="AF790" s="74"/>
      <c r="AG790" s="74"/>
      <c r="AH790" s="74"/>
      <c r="AI790" s="74"/>
      <c r="AJ790" s="74"/>
      <c r="AK790" s="74"/>
      <c r="AL790" s="74"/>
      <c r="AM790" s="74"/>
      <c r="AN790" s="74"/>
      <c r="AO790" s="74"/>
      <c r="AP790" s="74"/>
      <c r="AQ790" s="74"/>
      <c r="AR790" s="74"/>
      <c r="AS790" s="74"/>
      <c r="AT790" s="74"/>
      <c r="AU790" s="74"/>
      <c r="AV790" s="74"/>
      <c r="AW790" s="74"/>
      <c r="AX790" s="74"/>
      <c r="AY790" s="74"/>
      <c r="AZ790" s="74"/>
      <c r="BA790" s="74"/>
      <c r="BB790" s="74"/>
      <c r="BC790" s="74"/>
      <c r="BD790" s="74"/>
      <c r="BE790" s="74"/>
      <c r="BF790" s="74"/>
      <c r="BG790" s="74"/>
    </row>
    <row r="791" ht="12.0" customHeight="1">
      <c r="A791" s="62"/>
      <c r="B791" s="62"/>
      <c r="C791" s="62"/>
      <c r="D791" s="102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5"/>
      <c r="Q791" s="65"/>
      <c r="R791" s="64"/>
      <c r="S791" s="66"/>
      <c r="T791" s="66"/>
      <c r="U791" s="66"/>
      <c r="V791" s="66"/>
      <c r="W791" s="65"/>
      <c r="X791" s="65"/>
      <c r="Y791" s="67"/>
      <c r="Z791" s="68"/>
      <c r="AA791" s="66"/>
      <c r="AB791" s="64"/>
      <c r="AC791" s="69"/>
      <c r="AD791" s="70"/>
      <c r="AE791" s="71"/>
      <c r="AF791" s="74"/>
      <c r="AG791" s="74"/>
      <c r="AH791" s="74"/>
      <c r="AI791" s="74"/>
      <c r="AJ791" s="74"/>
      <c r="AK791" s="74"/>
      <c r="AL791" s="74"/>
      <c r="AM791" s="74"/>
      <c r="AN791" s="74"/>
      <c r="AO791" s="74"/>
      <c r="AP791" s="74"/>
      <c r="AQ791" s="74"/>
      <c r="AR791" s="74"/>
      <c r="AS791" s="74"/>
      <c r="AT791" s="74"/>
      <c r="AU791" s="74"/>
      <c r="AV791" s="74"/>
      <c r="AW791" s="74"/>
      <c r="AX791" s="74"/>
      <c r="AY791" s="74"/>
      <c r="AZ791" s="74"/>
      <c r="BA791" s="74"/>
      <c r="BB791" s="74"/>
      <c r="BC791" s="74"/>
      <c r="BD791" s="74"/>
      <c r="BE791" s="74"/>
      <c r="BF791" s="74"/>
      <c r="BG791" s="74"/>
    </row>
    <row r="792" ht="12.0" customHeight="1">
      <c r="A792" s="62"/>
      <c r="B792" s="62"/>
      <c r="C792" s="62"/>
      <c r="D792" s="102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5"/>
      <c r="Q792" s="65"/>
      <c r="R792" s="64"/>
      <c r="S792" s="66"/>
      <c r="T792" s="66"/>
      <c r="U792" s="66"/>
      <c r="V792" s="66"/>
      <c r="W792" s="65"/>
      <c r="X792" s="65"/>
      <c r="Y792" s="67"/>
      <c r="Z792" s="68"/>
      <c r="AA792" s="66"/>
      <c r="AB792" s="64"/>
      <c r="AC792" s="69"/>
      <c r="AD792" s="70"/>
      <c r="AE792" s="71"/>
      <c r="AF792" s="74"/>
      <c r="AG792" s="74"/>
      <c r="AH792" s="74"/>
      <c r="AI792" s="74"/>
      <c r="AJ792" s="74"/>
      <c r="AK792" s="74"/>
      <c r="AL792" s="74"/>
      <c r="AM792" s="74"/>
      <c r="AN792" s="74"/>
      <c r="AO792" s="74"/>
      <c r="AP792" s="74"/>
      <c r="AQ792" s="74"/>
      <c r="AR792" s="74"/>
      <c r="AS792" s="74"/>
      <c r="AT792" s="74"/>
      <c r="AU792" s="74"/>
      <c r="AV792" s="74"/>
      <c r="AW792" s="74"/>
      <c r="AX792" s="74"/>
      <c r="AY792" s="74"/>
      <c r="AZ792" s="74"/>
      <c r="BA792" s="74"/>
      <c r="BB792" s="74"/>
      <c r="BC792" s="74"/>
      <c r="BD792" s="74"/>
      <c r="BE792" s="74"/>
      <c r="BF792" s="74"/>
      <c r="BG792" s="74"/>
    </row>
    <row r="793" ht="12.0" customHeight="1">
      <c r="A793" s="62"/>
      <c r="B793" s="62"/>
      <c r="C793" s="62"/>
      <c r="D793" s="102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5"/>
      <c r="Q793" s="65"/>
      <c r="R793" s="64"/>
      <c r="S793" s="66"/>
      <c r="T793" s="66"/>
      <c r="U793" s="66"/>
      <c r="V793" s="66"/>
      <c r="W793" s="65"/>
      <c r="X793" s="65"/>
      <c r="Y793" s="67"/>
      <c r="Z793" s="68"/>
      <c r="AA793" s="66"/>
      <c r="AB793" s="64"/>
      <c r="AC793" s="69"/>
      <c r="AD793" s="70"/>
      <c r="AE793" s="71"/>
      <c r="AF793" s="74"/>
      <c r="AG793" s="74"/>
      <c r="AH793" s="74"/>
      <c r="AI793" s="74"/>
      <c r="AJ793" s="74"/>
      <c r="AK793" s="74"/>
      <c r="AL793" s="74"/>
      <c r="AM793" s="74"/>
      <c r="AN793" s="74"/>
      <c r="AO793" s="74"/>
      <c r="AP793" s="74"/>
      <c r="AQ793" s="74"/>
      <c r="AR793" s="74"/>
      <c r="AS793" s="74"/>
      <c r="AT793" s="74"/>
      <c r="AU793" s="74"/>
      <c r="AV793" s="74"/>
      <c r="AW793" s="74"/>
      <c r="AX793" s="74"/>
      <c r="AY793" s="74"/>
      <c r="AZ793" s="74"/>
      <c r="BA793" s="74"/>
      <c r="BB793" s="74"/>
      <c r="BC793" s="74"/>
      <c r="BD793" s="74"/>
      <c r="BE793" s="74"/>
      <c r="BF793" s="74"/>
      <c r="BG793" s="74"/>
    </row>
    <row r="794" ht="12.0" customHeight="1">
      <c r="A794" s="62"/>
      <c r="B794" s="62"/>
      <c r="C794" s="62"/>
      <c r="D794" s="102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5"/>
      <c r="Q794" s="65"/>
      <c r="R794" s="64"/>
      <c r="S794" s="66"/>
      <c r="T794" s="66"/>
      <c r="U794" s="66"/>
      <c r="V794" s="66"/>
      <c r="W794" s="65"/>
      <c r="X794" s="65"/>
      <c r="Y794" s="67"/>
      <c r="Z794" s="68"/>
      <c r="AA794" s="66"/>
      <c r="AB794" s="64"/>
      <c r="AC794" s="69"/>
      <c r="AD794" s="70"/>
      <c r="AE794" s="71"/>
      <c r="AF794" s="74"/>
      <c r="AG794" s="74"/>
      <c r="AH794" s="74"/>
      <c r="AI794" s="74"/>
      <c r="AJ794" s="74"/>
      <c r="AK794" s="74"/>
      <c r="AL794" s="74"/>
      <c r="AM794" s="74"/>
      <c r="AN794" s="74"/>
      <c r="AO794" s="74"/>
      <c r="AP794" s="74"/>
      <c r="AQ794" s="74"/>
      <c r="AR794" s="74"/>
      <c r="AS794" s="74"/>
      <c r="AT794" s="74"/>
      <c r="AU794" s="74"/>
      <c r="AV794" s="74"/>
      <c r="AW794" s="74"/>
      <c r="AX794" s="74"/>
      <c r="AY794" s="74"/>
      <c r="AZ794" s="74"/>
      <c r="BA794" s="74"/>
      <c r="BB794" s="74"/>
      <c r="BC794" s="74"/>
      <c r="BD794" s="74"/>
      <c r="BE794" s="74"/>
      <c r="BF794" s="74"/>
      <c r="BG794" s="74"/>
    </row>
    <row r="795" ht="12.0" customHeight="1">
      <c r="A795" s="62"/>
      <c r="B795" s="62"/>
      <c r="C795" s="62"/>
      <c r="D795" s="102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5"/>
      <c r="Q795" s="65"/>
      <c r="R795" s="64"/>
      <c r="S795" s="66"/>
      <c r="T795" s="66"/>
      <c r="U795" s="66"/>
      <c r="V795" s="66"/>
      <c r="W795" s="65"/>
      <c r="X795" s="65"/>
      <c r="Y795" s="67"/>
      <c r="Z795" s="68"/>
      <c r="AA795" s="66"/>
      <c r="AB795" s="64"/>
      <c r="AC795" s="69"/>
      <c r="AD795" s="70"/>
      <c r="AE795" s="71"/>
      <c r="AF795" s="74"/>
      <c r="AG795" s="74"/>
      <c r="AH795" s="74"/>
      <c r="AI795" s="74"/>
      <c r="AJ795" s="74"/>
      <c r="AK795" s="74"/>
      <c r="AL795" s="74"/>
      <c r="AM795" s="74"/>
      <c r="AN795" s="74"/>
      <c r="AO795" s="74"/>
      <c r="AP795" s="74"/>
      <c r="AQ795" s="74"/>
      <c r="AR795" s="74"/>
      <c r="AS795" s="74"/>
      <c r="AT795" s="74"/>
      <c r="AU795" s="74"/>
      <c r="AV795" s="74"/>
      <c r="AW795" s="74"/>
      <c r="AX795" s="74"/>
      <c r="AY795" s="74"/>
      <c r="AZ795" s="74"/>
      <c r="BA795" s="74"/>
      <c r="BB795" s="74"/>
      <c r="BC795" s="74"/>
      <c r="BD795" s="74"/>
      <c r="BE795" s="74"/>
      <c r="BF795" s="74"/>
      <c r="BG795" s="74"/>
    </row>
    <row r="796" ht="12.0" customHeight="1">
      <c r="A796" s="62"/>
      <c r="B796" s="62"/>
      <c r="C796" s="62"/>
      <c r="D796" s="102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5"/>
      <c r="Q796" s="65"/>
      <c r="R796" s="64"/>
      <c r="S796" s="66"/>
      <c r="T796" s="66"/>
      <c r="U796" s="66"/>
      <c r="V796" s="66"/>
      <c r="W796" s="65"/>
      <c r="X796" s="65"/>
      <c r="Y796" s="67"/>
      <c r="Z796" s="68"/>
      <c r="AA796" s="66"/>
      <c r="AB796" s="64"/>
      <c r="AC796" s="69"/>
      <c r="AD796" s="70"/>
      <c r="AE796" s="71"/>
      <c r="AF796" s="74"/>
      <c r="AG796" s="74"/>
      <c r="AH796" s="74"/>
      <c r="AI796" s="74"/>
      <c r="AJ796" s="74"/>
      <c r="AK796" s="74"/>
      <c r="AL796" s="74"/>
      <c r="AM796" s="74"/>
      <c r="AN796" s="74"/>
      <c r="AO796" s="74"/>
      <c r="AP796" s="74"/>
      <c r="AQ796" s="74"/>
      <c r="AR796" s="74"/>
      <c r="AS796" s="74"/>
      <c r="AT796" s="74"/>
      <c r="AU796" s="74"/>
      <c r="AV796" s="74"/>
      <c r="AW796" s="74"/>
      <c r="AX796" s="74"/>
      <c r="AY796" s="74"/>
      <c r="AZ796" s="74"/>
      <c r="BA796" s="74"/>
      <c r="BB796" s="74"/>
      <c r="BC796" s="74"/>
      <c r="BD796" s="74"/>
      <c r="BE796" s="74"/>
      <c r="BF796" s="74"/>
      <c r="BG796" s="74"/>
    </row>
    <row r="797" ht="12.0" customHeight="1">
      <c r="A797" s="62"/>
      <c r="B797" s="62"/>
      <c r="C797" s="62"/>
      <c r="D797" s="102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5"/>
      <c r="Q797" s="65"/>
      <c r="R797" s="64"/>
      <c r="S797" s="66"/>
      <c r="T797" s="66"/>
      <c r="U797" s="66"/>
      <c r="V797" s="66"/>
      <c r="W797" s="65"/>
      <c r="X797" s="65"/>
      <c r="Y797" s="67"/>
      <c r="Z797" s="68"/>
      <c r="AA797" s="66"/>
      <c r="AB797" s="64"/>
      <c r="AC797" s="69"/>
      <c r="AD797" s="70"/>
      <c r="AE797" s="71"/>
      <c r="AF797" s="74"/>
      <c r="AG797" s="74"/>
      <c r="AH797" s="74"/>
      <c r="AI797" s="74"/>
      <c r="AJ797" s="74"/>
      <c r="AK797" s="74"/>
      <c r="AL797" s="74"/>
      <c r="AM797" s="74"/>
      <c r="AN797" s="74"/>
      <c r="AO797" s="74"/>
      <c r="AP797" s="74"/>
      <c r="AQ797" s="74"/>
      <c r="AR797" s="74"/>
      <c r="AS797" s="74"/>
      <c r="AT797" s="74"/>
      <c r="AU797" s="74"/>
      <c r="AV797" s="74"/>
      <c r="AW797" s="74"/>
      <c r="AX797" s="74"/>
      <c r="AY797" s="74"/>
      <c r="AZ797" s="74"/>
      <c r="BA797" s="74"/>
      <c r="BB797" s="74"/>
      <c r="BC797" s="74"/>
      <c r="BD797" s="74"/>
      <c r="BE797" s="74"/>
      <c r="BF797" s="74"/>
      <c r="BG797" s="74"/>
    </row>
    <row r="798" ht="12.0" customHeight="1">
      <c r="A798" s="62"/>
      <c r="B798" s="62"/>
      <c r="C798" s="62"/>
      <c r="D798" s="102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5"/>
      <c r="Q798" s="65"/>
      <c r="R798" s="64"/>
      <c r="S798" s="66"/>
      <c r="T798" s="66"/>
      <c r="U798" s="66"/>
      <c r="V798" s="66"/>
      <c r="W798" s="65"/>
      <c r="X798" s="65"/>
      <c r="Y798" s="67"/>
      <c r="Z798" s="68"/>
      <c r="AA798" s="66"/>
      <c r="AB798" s="64"/>
      <c r="AC798" s="69"/>
      <c r="AD798" s="70"/>
      <c r="AE798" s="71"/>
      <c r="AF798" s="74"/>
      <c r="AG798" s="74"/>
      <c r="AH798" s="74"/>
      <c r="AI798" s="74"/>
      <c r="AJ798" s="74"/>
      <c r="AK798" s="74"/>
      <c r="AL798" s="74"/>
      <c r="AM798" s="74"/>
      <c r="AN798" s="74"/>
      <c r="AO798" s="74"/>
      <c r="AP798" s="74"/>
      <c r="AQ798" s="74"/>
      <c r="AR798" s="74"/>
      <c r="AS798" s="74"/>
      <c r="AT798" s="74"/>
      <c r="AU798" s="74"/>
      <c r="AV798" s="74"/>
      <c r="AW798" s="74"/>
      <c r="AX798" s="74"/>
      <c r="AY798" s="74"/>
      <c r="AZ798" s="74"/>
      <c r="BA798" s="74"/>
      <c r="BB798" s="74"/>
      <c r="BC798" s="74"/>
      <c r="BD798" s="74"/>
      <c r="BE798" s="74"/>
      <c r="BF798" s="74"/>
      <c r="BG798" s="74"/>
    </row>
    <row r="799" ht="12.0" customHeight="1">
      <c r="A799" s="62"/>
      <c r="B799" s="62"/>
      <c r="C799" s="62"/>
      <c r="D799" s="102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5"/>
      <c r="Q799" s="65"/>
      <c r="R799" s="64"/>
      <c r="S799" s="66"/>
      <c r="T799" s="66"/>
      <c r="U799" s="66"/>
      <c r="V799" s="66"/>
      <c r="W799" s="65"/>
      <c r="X799" s="65"/>
      <c r="Y799" s="67"/>
      <c r="Z799" s="68"/>
      <c r="AA799" s="66"/>
      <c r="AB799" s="64"/>
      <c r="AC799" s="69"/>
      <c r="AD799" s="70"/>
      <c r="AE799" s="71"/>
      <c r="AF799" s="74"/>
      <c r="AG799" s="74"/>
      <c r="AH799" s="74"/>
      <c r="AI799" s="74"/>
      <c r="AJ799" s="74"/>
      <c r="AK799" s="74"/>
      <c r="AL799" s="74"/>
      <c r="AM799" s="74"/>
      <c r="AN799" s="74"/>
      <c r="AO799" s="74"/>
      <c r="AP799" s="74"/>
      <c r="AQ799" s="74"/>
      <c r="AR799" s="74"/>
      <c r="AS799" s="74"/>
      <c r="AT799" s="74"/>
      <c r="AU799" s="74"/>
      <c r="AV799" s="74"/>
      <c r="AW799" s="74"/>
      <c r="AX799" s="74"/>
      <c r="AY799" s="74"/>
      <c r="AZ799" s="74"/>
      <c r="BA799" s="74"/>
      <c r="BB799" s="74"/>
      <c r="BC799" s="74"/>
      <c r="BD799" s="74"/>
      <c r="BE799" s="74"/>
      <c r="BF799" s="74"/>
      <c r="BG799" s="74"/>
    </row>
    <row r="800" ht="12.0" customHeight="1">
      <c r="A800" s="62"/>
      <c r="B800" s="62"/>
      <c r="C800" s="62"/>
      <c r="D800" s="102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5"/>
      <c r="Q800" s="65"/>
      <c r="R800" s="64"/>
      <c r="S800" s="66"/>
      <c r="T800" s="66"/>
      <c r="U800" s="66"/>
      <c r="V800" s="66"/>
      <c r="W800" s="65"/>
      <c r="X800" s="65"/>
      <c r="Y800" s="67"/>
      <c r="Z800" s="68"/>
      <c r="AA800" s="66"/>
      <c r="AB800" s="64"/>
      <c r="AC800" s="69"/>
      <c r="AD800" s="70"/>
      <c r="AE800" s="71"/>
      <c r="AF800" s="74"/>
      <c r="AG800" s="74"/>
      <c r="AH800" s="74"/>
      <c r="AI800" s="74"/>
      <c r="AJ800" s="74"/>
      <c r="AK800" s="74"/>
      <c r="AL800" s="74"/>
      <c r="AM800" s="74"/>
      <c r="AN800" s="74"/>
      <c r="AO800" s="74"/>
      <c r="AP800" s="74"/>
      <c r="AQ800" s="74"/>
      <c r="AR800" s="74"/>
      <c r="AS800" s="74"/>
      <c r="AT800" s="74"/>
      <c r="AU800" s="74"/>
      <c r="AV800" s="74"/>
      <c r="AW800" s="74"/>
      <c r="AX800" s="74"/>
      <c r="AY800" s="74"/>
      <c r="AZ800" s="74"/>
      <c r="BA800" s="74"/>
      <c r="BB800" s="74"/>
      <c r="BC800" s="74"/>
      <c r="BD800" s="74"/>
      <c r="BE800" s="74"/>
      <c r="BF800" s="74"/>
      <c r="BG800" s="74"/>
    </row>
    <row r="801" ht="12.0" customHeight="1">
      <c r="A801" s="62"/>
      <c r="B801" s="62"/>
      <c r="C801" s="62"/>
      <c r="D801" s="102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5"/>
      <c r="Q801" s="65"/>
      <c r="R801" s="64"/>
      <c r="S801" s="66"/>
      <c r="T801" s="66"/>
      <c r="U801" s="66"/>
      <c r="V801" s="66"/>
      <c r="W801" s="65"/>
      <c r="X801" s="65"/>
      <c r="Y801" s="67"/>
      <c r="Z801" s="68"/>
      <c r="AA801" s="66"/>
      <c r="AB801" s="64"/>
      <c r="AC801" s="69"/>
      <c r="AD801" s="70"/>
      <c r="AE801" s="71"/>
      <c r="AF801" s="74"/>
      <c r="AG801" s="74"/>
      <c r="AH801" s="74"/>
      <c r="AI801" s="74"/>
      <c r="AJ801" s="74"/>
      <c r="AK801" s="74"/>
      <c r="AL801" s="74"/>
      <c r="AM801" s="74"/>
      <c r="AN801" s="74"/>
      <c r="AO801" s="74"/>
      <c r="AP801" s="74"/>
      <c r="AQ801" s="74"/>
      <c r="AR801" s="74"/>
      <c r="AS801" s="74"/>
      <c r="AT801" s="74"/>
      <c r="AU801" s="74"/>
      <c r="AV801" s="74"/>
      <c r="AW801" s="74"/>
      <c r="AX801" s="74"/>
      <c r="AY801" s="74"/>
      <c r="AZ801" s="74"/>
      <c r="BA801" s="74"/>
      <c r="BB801" s="74"/>
      <c r="BC801" s="74"/>
      <c r="BD801" s="74"/>
      <c r="BE801" s="74"/>
      <c r="BF801" s="74"/>
      <c r="BG801" s="74"/>
    </row>
    <row r="802" ht="12.0" customHeight="1">
      <c r="A802" s="62"/>
      <c r="B802" s="62"/>
      <c r="C802" s="62"/>
      <c r="D802" s="102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5"/>
      <c r="Q802" s="65"/>
      <c r="R802" s="64"/>
      <c r="S802" s="66"/>
      <c r="T802" s="66"/>
      <c r="U802" s="66"/>
      <c r="V802" s="66"/>
      <c r="W802" s="65"/>
      <c r="X802" s="65"/>
      <c r="Y802" s="67"/>
      <c r="Z802" s="68"/>
      <c r="AA802" s="66"/>
      <c r="AB802" s="64"/>
      <c r="AC802" s="69"/>
      <c r="AD802" s="70"/>
      <c r="AE802" s="71"/>
      <c r="AF802" s="74"/>
      <c r="AG802" s="74"/>
      <c r="AH802" s="74"/>
      <c r="AI802" s="74"/>
      <c r="AJ802" s="74"/>
      <c r="AK802" s="74"/>
      <c r="AL802" s="74"/>
      <c r="AM802" s="74"/>
      <c r="AN802" s="74"/>
      <c r="AO802" s="74"/>
      <c r="AP802" s="74"/>
      <c r="AQ802" s="74"/>
      <c r="AR802" s="74"/>
      <c r="AS802" s="74"/>
      <c r="AT802" s="74"/>
      <c r="AU802" s="74"/>
      <c r="AV802" s="74"/>
      <c r="AW802" s="74"/>
      <c r="AX802" s="74"/>
      <c r="AY802" s="74"/>
      <c r="AZ802" s="74"/>
      <c r="BA802" s="74"/>
      <c r="BB802" s="74"/>
      <c r="BC802" s="74"/>
      <c r="BD802" s="74"/>
      <c r="BE802" s="74"/>
      <c r="BF802" s="74"/>
      <c r="BG802" s="74"/>
    </row>
    <row r="803" ht="12.0" customHeight="1">
      <c r="A803" s="62"/>
      <c r="B803" s="62"/>
      <c r="C803" s="62"/>
      <c r="D803" s="102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5"/>
      <c r="Q803" s="65"/>
      <c r="R803" s="64"/>
      <c r="S803" s="66"/>
      <c r="T803" s="66"/>
      <c r="U803" s="66"/>
      <c r="V803" s="66"/>
      <c r="W803" s="65"/>
      <c r="X803" s="65"/>
      <c r="Y803" s="67"/>
      <c r="Z803" s="68"/>
      <c r="AA803" s="66"/>
      <c r="AB803" s="64"/>
      <c r="AC803" s="69"/>
      <c r="AD803" s="70"/>
      <c r="AE803" s="71"/>
      <c r="AF803" s="74"/>
      <c r="AG803" s="74"/>
      <c r="AH803" s="74"/>
      <c r="AI803" s="74"/>
      <c r="AJ803" s="74"/>
      <c r="AK803" s="74"/>
      <c r="AL803" s="74"/>
      <c r="AM803" s="74"/>
      <c r="AN803" s="74"/>
      <c r="AO803" s="74"/>
      <c r="AP803" s="74"/>
      <c r="AQ803" s="74"/>
      <c r="AR803" s="74"/>
      <c r="AS803" s="74"/>
      <c r="AT803" s="74"/>
      <c r="AU803" s="74"/>
      <c r="AV803" s="74"/>
      <c r="AW803" s="74"/>
      <c r="AX803" s="74"/>
      <c r="AY803" s="74"/>
      <c r="AZ803" s="74"/>
      <c r="BA803" s="74"/>
      <c r="BB803" s="74"/>
      <c r="BC803" s="74"/>
      <c r="BD803" s="74"/>
      <c r="BE803" s="74"/>
      <c r="BF803" s="74"/>
      <c r="BG803" s="74"/>
    </row>
    <row r="804" ht="12.0" customHeight="1">
      <c r="A804" s="62"/>
      <c r="B804" s="62"/>
      <c r="C804" s="62"/>
      <c r="D804" s="102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5"/>
      <c r="Q804" s="65"/>
      <c r="R804" s="64"/>
      <c r="S804" s="66"/>
      <c r="T804" s="66"/>
      <c r="U804" s="66"/>
      <c r="V804" s="66"/>
      <c r="W804" s="65"/>
      <c r="X804" s="65"/>
      <c r="Y804" s="67"/>
      <c r="Z804" s="68"/>
      <c r="AA804" s="66"/>
      <c r="AB804" s="64"/>
      <c r="AC804" s="69"/>
      <c r="AD804" s="70"/>
      <c r="AE804" s="71"/>
      <c r="AF804" s="74"/>
      <c r="AG804" s="74"/>
      <c r="AH804" s="74"/>
      <c r="AI804" s="74"/>
      <c r="AJ804" s="74"/>
      <c r="AK804" s="74"/>
      <c r="AL804" s="74"/>
      <c r="AM804" s="74"/>
      <c r="AN804" s="74"/>
      <c r="AO804" s="74"/>
      <c r="AP804" s="74"/>
      <c r="AQ804" s="74"/>
      <c r="AR804" s="74"/>
      <c r="AS804" s="74"/>
      <c r="AT804" s="74"/>
      <c r="AU804" s="74"/>
      <c r="AV804" s="74"/>
      <c r="AW804" s="74"/>
      <c r="AX804" s="74"/>
      <c r="AY804" s="74"/>
      <c r="AZ804" s="74"/>
      <c r="BA804" s="74"/>
      <c r="BB804" s="74"/>
      <c r="BC804" s="74"/>
      <c r="BD804" s="74"/>
      <c r="BE804" s="74"/>
      <c r="BF804" s="74"/>
      <c r="BG804" s="74"/>
    </row>
    <row r="805" ht="12.0" customHeight="1">
      <c r="A805" s="62"/>
      <c r="B805" s="62"/>
      <c r="C805" s="62"/>
      <c r="D805" s="102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5"/>
      <c r="Q805" s="65"/>
      <c r="R805" s="64"/>
      <c r="S805" s="66"/>
      <c r="T805" s="66"/>
      <c r="U805" s="66"/>
      <c r="V805" s="66"/>
      <c r="W805" s="65"/>
      <c r="X805" s="65"/>
      <c r="Y805" s="67"/>
      <c r="Z805" s="68"/>
      <c r="AA805" s="66"/>
      <c r="AB805" s="64"/>
      <c r="AC805" s="69"/>
      <c r="AD805" s="70"/>
      <c r="AE805" s="71"/>
      <c r="AF805" s="74"/>
      <c r="AG805" s="74"/>
      <c r="AH805" s="74"/>
      <c r="AI805" s="74"/>
      <c r="AJ805" s="74"/>
      <c r="AK805" s="74"/>
      <c r="AL805" s="74"/>
      <c r="AM805" s="74"/>
      <c r="AN805" s="74"/>
      <c r="AO805" s="74"/>
      <c r="AP805" s="74"/>
      <c r="AQ805" s="74"/>
      <c r="AR805" s="74"/>
      <c r="AS805" s="74"/>
      <c r="AT805" s="74"/>
      <c r="AU805" s="74"/>
      <c r="AV805" s="74"/>
      <c r="AW805" s="74"/>
      <c r="AX805" s="74"/>
      <c r="AY805" s="74"/>
      <c r="AZ805" s="74"/>
      <c r="BA805" s="74"/>
      <c r="BB805" s="74"/>
      <c r="BC805" s="74"/>
      <c r="BD805" s="74"/>
      <c r="BE805" s="74"/>
      <c r="BF805" s="74"/>
      <c r="BG805" s="74"/>
    </row>
    <row r="806" ht="12.0" customHeight="1">
      <c r="A806" s="62"/>
      <c r="B806" s="62"/>
      <c r="C806" s="62"/>
      <c r="D806" s="102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5"/>
      <c r="Q806" s="65"/>
      <c r="R806" s="64"/>
      <c r="S806" s="66"/>
      <c r="T806" s="66"/>
      <c r="U806" s="66"/>
      <c r="V806" s="66"/>
      <c r="W806" s="65"/>
      <c r="X806" s="65"/>
      <c r="Y806" s="67"/>
      <c r="Z806" s="68"/>
      <c r="AA806" s="66"/>
      <c r="AB806" s="64"/>
      <c r="AC806" s="69"/>
      <c r="AD806" s="70"/>
      <c r="AE806" s="71"/>
      <c r="AF806" s="74"/>
      <c r="AG806" s="74"/>
      <c r="AH806" s="74"/>
      <c r="AI806" s="74"/>
      <c r="AJ806" s="74"/>
      <c r="AK806" s="74"/>
      <c r="AL806" s="74"/>
      <c r="AM806" s="74"/>
      <c r="AN806" s="74"/>
      <c r="AO806" s="74"/>
      <c r="AP806" s="74"/>
      <c r="AQ806" s="74"/>
      <c r="AR806" s="74"/>
      <c r="AS806" s="74"/>
      <c r="AT806" s="74"/>
      <c r="AU806" s="74"/>
      <c r="AV806" s="74"/>
      <c r="AW806" s="74"/>
      <c r="AX806" s="74"/>
      <c r="AY806" s="74"/>
      <c r="AZ806" s="74"/>
      <c r="BA806" s="74"/>
      <c r="BB806" s="74"/>
      <c r="BC806" s="74"/>
      <c r="BD806" s="74"/>
      <c r="BE806" s="74"/>
      <c r="BF806" s="74"/>
      <c r="BG806" s="74"/>
    </row>
    <row r="807" ht="12.0" customHeight="1">
      <c r="A807" s="62"/>
      <c r="B807" s="62"/>
      <c r="C807" s="62"/>
      <c r="D807" s="102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5"/>
      <c r="Q807" s="65"/>
      <c r="R807" s="64"/>
      <c r="S807" s="66"/>
      <c r="T807" s="66"/>
      <c r="U807" s="66"/>
      <c r="V807" s="66"/>
      <c r="W807" s="65"/>
      <c r="X807" s="65"/>
      <c r="Y807" s="67"/>
      <c r="Z807" s="68"/>
      <c r="AA807" s="66"/>
      <c r="AB807" s="64"/>
      <c r="AC807" s="69"/>
      <c r="AD807" s="70"/>
      <c r="AE807" s="71"/>
      <c r="AF807" s="74"/>
      <c r="AG807" s="74"/>
      <c r="AH807" s="74"/>
      <c r="AI807" s="74"/>
      <c r="AJ807" s="74"/>
      <c r="AK807" s="74"/>
      <c r="AL807" s="74"/>
      <c r="AM807" s="74"/>
      <c r="AN807" s="74"/>
      <c r="AO807" s="74"/>
      <c r="AP807" s="74"/>
      <c r="AQ807" s="74"/>
      <c r="AR807" s="74"/>
      <c r="AS807" s="74"/>
      <c r="AT807" s="74"/>
      <c r="AU807" s="74"/>
      <c r="AV807" s="74"/>
      <c r="AW807" s="74"/>
      <c r="AX807" s="74"/>
      <c r="AY807" s="74"/>
      <c r="AZ807" s="74"/>
      <c r="BA807" s="74"/>
      <c r="BB807" s="74"/>
      <c r="BC807" s="74"/>
      <c r="BD807" s="74"/>
      <c r="BE807" s="74"/>
      <c r="BF807" s="74"/>
      <c r="BG807" s="74"/>
    </row>
    <row r="808" ht="12.0" customHeight="1">
      <c r="A808" s="62"/>
      <c r="B808" s="62"/>
      <c r="C808" s="62"/>
      <c r="D808" s="102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5"/>
      <c r="Q808" s="65"/>
      <c r="R808" s="64"/>
      <c r="S808" s="66"/>
      <c r="T808" s="66"/>
      <c r="U808" s="66"/>
      <c r="V808" s="66"/>
      <c r="W808" s="65"/>
      <c r="X808" s="65"/>
      <c r="Y808" s="67"/>
      <c r="Z808" s="68"/>
      <c r="AA808" s="66"/>
      <c r="AB808" s="64"/>
      <c r="AC808" s="69"/>
      <c r="AD808" s="70"/>
      <c r="AE808" s="71"/>
      <c r="AF808" s="74"/>
      <c r="AG808" s="74"/>
      <c r="AH808" s="74"/>
      <c r="AI808" s="74"/>
      <c r="AJ808" s="74"/>
      <c r="AK808" s="74"/>
      <c r="AL808" s="74"/>
      <c r="AM808" s="74"/>
      <c r="AN808" s="74"/>
      <c r="AO808" s="74"/>
      <c r="AP808" s="74"/>
      <c r="AQ808" s="74"/>
      <c r="AR808" s="74"/>
      <c r="AS808" s="74"/>
      <c r="AT808" s="74"/>
      <c r="AU808" s="74"/>
      <c r="AV808" s="74"/>
      <c r="AW808" s="74"/>
      <c r="AX808" s="74"/>
      <c r="AY808" s="74"/>
      <c r="AZ808" s="74"/>
      <c r="BA808" s="74"/>
      <c r="BB808" s="74"/>
      <c r="BC808" s="74"/>
      <c r="BD808" s="74"/>
      <c r="BE808" s="74"/>
      <c r="BF808" s="74"/>
      <c r="BG808" s="74"/>
    </row>
    <row r="809" ht="12.0" customHeight="1">
      <c r="A809" s="62"/>
      <c r="B809" s="62"/>
      <c r="C809" s="62"/>
      <c r="D809" s="102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5"/>
      <c r="Q809" s="65"/>
      <c r="R809" s="64"/>
      <c r="S809" s="66"/>
      <c r="T809" s="66"/>
      <c r="U809" s="66"/>
      <c r="V809" s="66"/>
      <c r="W809" s="65"/>
      <c r="X809" s="65"/>
      <c r="Y809" s="67"/>
      <c r="Z809" s="68"/>
      <c r="AA809" s="66"/>
      <c r="AB809" s="64"/>
      <c r="AC809" s="69"/>
      <c r="AD809" s="70"/>
      <c r="AE809" s="71"/>
      <c r="AF809" s="74"/>
      <c r="AG809" s="74"/>
      <c r="AH809" s="74"/>
      <c r="AI809" s="74"/>
      <c r="AJ809" s="74"/>
      <c r="AK809" s="74"/>
      <c r="AL809" s="74"/>
      <c r="AM809" s="74"/>
      <c r="AN809" s="74"/>
      <c r="AO809" s="74"/>
      <c r="AP809" s="74"/>
      <c r="AQ809" s="74"/>
      <c r="AR809" s="74"/>
      <c r="AS809" s="74"/>
      <c r="AT809" s="74"/>
      <c r="AU809" s="74"/>
      <c r="AV809" s="74"/>
      <c r="AW809" s="74"/>
      <c r="AX809" s="74"/>
      <c r="AY809" s="74"/>
      <c r="AZ809" s="74"/>
      <c r="BA809" s="74"/>
      <c r="BB809" s="74"/>
      <c r="BC809" s="74"/>
      <c r="BD809" s="74"/>
      <c r="BE809" s="74"/>
      <c r="BF809" s="74"/>
      <c r="BG809" s="74"/>
    </row>
    <row r="810" ht="12.0" customHeight="1">
      <c r="A810" s="62"/>
      <c r="B810" s="62"/>
      <c r="C810" s="62"/>
      <c r="D810" s="102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5"/>
      <c r="Q810" s="65"/>
      <c r="R810" s="64"/>
      <c r="S810" s="66"/>
      <c r="T810" s="66"/>
      <c r="U810" s="66"/>
      <c r="V810" s="66"/>
      <c r="W810" s="65"/>
      <c r="X810" s="65"/>
      <c r="Y810" s="67"/>
      <c r="Z810" s="68"/>
      <c r="AA810" s="66"/>
      <c r="AB810" s="64"/>
      <c r="AC810" s="69"/>
      <c r="AD810" s="70"/>
      <c r="AE810" s="71"/>
      <c r="AF810" s="74"/>
      <c r="AG810" s="74"/>
      <c r="AH810" s="74"/>
      <c r="AI810" s="74"/>
      <c r="AJ810" s="74"/>
      <c r="AK810" s="74"/>
      <c r="AL810" s="74"/>
      <c r="AM810" s="74"/>
      <c r="AN810" s="74"/>
      <c r="AO810" s="74"/>
      <c r="AP810" s="74"/>
      <c r="AQ810" s="74"/>
      <c r="AR810" s="74"/>
      <c r="AS810" s="74"/>
      <c r="AT810" s="74"/>
      <c r="AU810" s="74"/>
      <c r="AV810" s="74"/>
      <c r="AW810" s="74"/>
      <c r="AX810" s="74"/>
      <c r="AY810" s="74"/>
      <c r="AZ810" s="74"/>
      <c r="BA810" s="74"/>
      <c r="BB810" s="74"/>
      <c r="BC810" s="74"/>
      <c r="BD810" s="74"/>
      <c r="BE810" s="74"/>
      <c r="BF810" s="74"/>
      <c r="BG810" s="74"/>
    </row>
    <row r="811" ht="12.0" customHeight="1">
      <c r="A811" s="62"/>
      <c r="B811" s="62"/>
      <c r="C811" s="62"/>
      <c r="D811" s="102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5"/>
      <c r="Q811" s="65"/>
      <c r="R811" s="64"/>
      <c r="S811" s="66"/>
      <c r="T811" s="66"/>
      <c r="U811" s="66"/>
      <c r="V811" s="66"/>
      <c r="W811" s="65"/>
      <c r="X811" s="65"/>
      <c r="Y811" s="67"/>
      <c r="Z811" s="68"/>
      <c r="AA811" s="66"/>
      <c r="AB811" s="64"/>
      <c r="AC811" s="69"/>
      <c r="AD811" s="70"/>
      <c r="AE811" s="71"/>
      <c r="AF811" s="74"/>
      <c r="AG811" s="74"/>
      <c r="AH811" s="74"/>
      <c r="AI811" s="74"/>
      <c r="AJ811" s="74"/>
      <c r="AK811" s="74"/>
      <c r="AL811" s="74"/>
      <c r="AM811" s="74"/>
      <c r="AN811" s="74"/>
      <c r="AO811" s="74"/>
      <c r="AP811" s="74"/>
      <c r="AQ811" s="74"/>
      <c r="AR811" s="74"/>
      <c r="AS811" s="74"/>
      <c r="AT811" s="74"/>
      <c r="AU811" s="74"/>
      <c r="AV811" s="74"/>
      <c r="AW811" s="74"/>
      <c r="AX811" s="74"/>
      <c r="AY811" s="74"/>
      <c r="AZ811" s="74"/>
      <c r="BA811" s="74"/>
      <c r="BB811" s="74"/>
      <c r="BC811" s="74"/>
      <c r="BD811" s="74"/>
      <c r="BE811" s="74"/>
      <c r="BF811" s="74"/>
      <c r="BG811" s="74"/>
    </row>
    <row r="812" ht="12.0" customHeight="1">
      <c r="A812" s="62"/>
      <c r="B812" s="62"/>
      <c r="C812" s="62"/>
      <c r="D812" s="102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5"/>
      <c r="Q812" s="65"/>
      <c r="R812" s="64"/>
      <c r="S812" s="66"/>
      <c r="T812" s="66"/>
      <c r="U812" s="66"/>
      <c r="V812" s="66"/>
      <c r="W812" s="65"/>
      <c r="X812" s="65"/>
      <c r="Y812" s="67"/>
      <c r="Z812" s="68"/>
      <c r="AA812" s="66"/>
      <c r="AB812" s="64"/>
      <c r="AC812" s="69"/>
      <c r="AD812" s="70"/>
      <c r="AE812" s="71"/>
      <c r="AF812" s="74"/>
      <c r="AG812" s="74"/>
      <c r="AH812" s="74"/>
      <c r="AI812" s="74"/>
      <c r="AJ812" s="74"/>
      <c r="AK812" s="74"/>
      <c r="AL812" s="74"/>
      <c r="AM812" s="74"/>
      <c r="AN812" s="74"/>
      <c r="AO812" s="74"/>
      <c r="AP812" s="74"/>
      <c r="AQ812" s="74"/>
      <c r="AR812" s="74"/>
      <c r="AS812" s="74"/>
      <c r="AT812" s="74"/>
      <c r="AU812" s="74"/>
      <c r="AV812" s="74"/>
      <c r="AW812" s="74"/>
      <c r="AX812" s="74"/>
      <c r="AY812" s="74"/>
      <c r="AZ812" s="74"/>
      <c r="BA812" s="74"/>
      <c r="BB812" s="74"/>
      <c r="BC812" s="74"/>
      <c r="BD812" s="74"/>
      <c r="BE812" s="74"/>
      <c r="BF812" s="74"/>
      <c r="BG812" s="74"/>
    </row>
    <row r="813" ht="12.0" customHeight="1">
      <c r="A813" s="62"/>
      <c r="B813" s="62"/>
      <c r="C813" s="62"/>
      <c r="D813" s="102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5"/>
      <c r="Q813" s="65"/>
      <c r="R813" s="64"/>
      <c r="S813" s="66"/>
      <c r="T813" s="66"/>
      <c r="U813" s="66"/>
      <c r="V813" s="66"/>
      <c r="W813" s="65"/>
      <c r="X813" s="65"/>
      <c r="Y813" s="67"/>
      <c r="Z813" s="68"/>
      <c r="AA813" s="66"/>
      <c r="AB813" s="64"/>
      <c r="AC813" s="69"/>
      <c r="AD813" s="70"/>
      <c r="AE813" s="71"/>
      <c r="AF813" s="74"/>
      <c r="AG813" s="74"/>
      <c r="AH813" s="74"/>
      <c r="AI813" s="74"/>
      <c r="AJ813" s="74"/>
      <c r="AK813" s="74"/>
      <c r="AL813" s="74"/>
      <c r="AM813" s="74"/>
      <c r="AN813" s="74"/>
      <c r="AO813" s="74"/>
      <c r="AP813" s="74"/>
      <c r="AQ813" s="74"/>
      <c r="AR813" s="74"/>
      <c r="AS813" s="74"/>
      <c r="AT813" s="74"/>
      <c r="AU813" s="74"/>
      <c r="AV813" s="74"/>
      <c r="AW813" s="74"/>
      <c r="AX813" s="74"/>
      <c r="AY813" s="74"/>
      <c r="AZ813" s="74"/>
      <c r="BA813" s="74"/>
      <c r="BB813" s="74"/>
      <c r="BC813" s="74"/>
      <c r="BD813" s="74"/>
      <c r="BE813" s="74"/>
      <c r="BF813" s="74"/>
      <c r="BG813" s="74"/>
    </row>
    <row r="814" ht="12.0" customHeight="1">
      <c r="A814" s="62"/>
      <c r="B814" s="62"/>
      <c r="C814" s="62"/>
      <c r="D814" s="102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5"/>
      <c r="Q814" s="65"/>
      <c r="R814" s="64"/>
      <c r="S814" s="66"/>
      <c r="T814" s="66"/>
      <c r="U814" s="66"/>
      <c r="V814" s="66"/>
      <c r="W814" s="65"/>
      <c r="X814" s="65"/>
      <c r="Y814" s="67"/>
      <c r="Z814" s="68"/>
      <c r="AA814" s="66"/>
      <c r="AB814" s="64"/>
      <c r="AC814" s="69"/>
      <c r="AD814" s="70"/>
      <c r="AE814" s="71"/>
      <c r="AF814" s="74"/>
      <c r="AG814" s="74"/>
      <c r="AH814" s="74"/>
      <c r="AI814" s="74"/>
      <c r="AJ814" s="74"/>
      <c r="AK814" s="74"/>
      <c r="AL814" s="74"/>
      <c r="AM814" s="74"/>
      <c r="AN814" s="74"/>
      <c r="AO814" s="74"/>
      <c r="AP814" s="74"/>
      <c r="AQ814" s="74"/>
      <c r="AR814" s="74"/>
      <c r="AS814" s="74"/>
      <c r="AT814" s="74"/>
      <c r="AU814" s="74"/>
      <c r="AV814" s="74"/>
      <c r="AW814" s="74"/>
      <c r="AX814" s="74"/>
      <c r="AY814" s="74"/>
      <c r="AZ814" s="74"/>
      <c r="BA814" s="74"/>
      <c r="BB814" s="74"/>
      <c r="BC814" s="74"/>
      <c r="BD814" s="74"/>
      <c r="BE814" s="74"/>
      <c r="BF814" s="74"/>
      <c r="BG814" s="74"/>
    </row>
    <row r="815" ht="12.0" customHeight="1">
      <c r="A815" s="62"/>
      <c r="B815" s="62"/>
      <c r="C815" s="62"/>
      <c r="D815" s="102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5"/>
      <c r="Q815" s="65"/>
      <c r="R815" s="64"/>
      <c r="S815" s="66"/>
      <c r="T815" s="66"/>
      <c r="U815" s="66"/>
      <c r="V815" s="66"/>
      <c r="W815" s="65"/>
      <c r="X815" s="65"/>
      <c r="Y815" s="67"/>
      <c r="Z815" s="68"/>
      <c r="AA815" s="66"/>
      <c r="AB815" s="64"/>
      <c r="AC815" s="69"/>
      <c r="AD815" s="70"/>
      <c r="AE815" s="71"/>
      <c r="AF815" s="74"/>
      <c r="AG815" s="74"/>
      <c r="AH815" s="74"/>
      <c r="AI815" s="74"/>
      <c r="AJ815" s="74"/>
      <c r="AK815" s="74"/>
      <c r="AL815" s="74"/>
      <c r="AM815" s="74"/>
      <c r="AN815" s="74"/>
      <c r="AO815" s="74"/>
      <c r="AP815" s="74"/>
      <c r="AQ815" s="74"/>
      <c r="AR815" s="74"/>
      <c r="AS815" s="74"/>
      <c r="AT815" s="74"/>
      <c r="AU815" s="74"/>
      <c r="AV815" s="74"/>
      <c r="AW815" s="74"/>
      <c r="AX815" s="74"/>
      <c r="AY815" s="74"/>
      <c r="AZ815" s="74"/>
      <c r="BA815" s="74"/>
      <c r="BB815" s="74"/>
      <c r="BC815" s="74"/>
      <c r="BD815" s="74"/>
      <c r="BE815" s="74"/>
      <c r="BF815" s="74"/>
      <c r="BG815" s="74"/>
    </row>
    <row r="816" ht="12.0" customHeight="1">
      <c r="A816" s="62"/>
      <c r="B816" s="62"/>
      <c r="C816" s="62"/>
      <c r="D816" s="102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5"/>
      <c r="Q816" s="65"/>
      <c r="R816" s="64"/>
      <c r="S816" s="66"/>
      <c r="T816" s="66"/>
      <c r="U816" s="66"/>
      <c r="V816" s="66"/>
      <c r="W816" s="65"/>
      <c r="X816" s="65"/>
      <c r="Y816" s="67"/>
      <c r="Z816" s="68"/>
      <c r="AA816" s="66"/>
      <c r="AB816" s="64"/>
      <c r="AC816" s="69"/>
      <c r="AD816" s="70"/>
      <c r="AE816" s="71"/>
      <c r="AF816" s="74"/>
      <c r="AG816" s="74"/>
      <c r="AH816" s="74"/>
      <c r="AI816" s="74"/>
      <c r="AJ816" s="74"/>
      <c r="AK816" s="74"/>
      <c r="AL816" s="74"/>
      <c r="AM816" s="74"/>
      <c r="AN816" s="74"/>
      <c r="AO816" s="74"/>
      <c r="AP816" s="74"/>
      <c r="AQ816" s="74"/>
      <c r="AR816" s="74"/>
      <c r="AS816" s="74"/>
      <c r="AT816" s="74"/>
      <c r="AU816" s="74"/>
      <c r="AV816" s="74"/>
      <c r="AW816" s="74"/>
      <c r="AX816" s="74"/>
      <c r="AY816" s="74"/>
      <c r="AZ816" s="74"/>
      <c r="BA816" s="74"/>
      <c r="BB816" s="74"/>
      <c r="BC816" s="74"/>
      <c r="BD816" s="74"/>
      <c r="BE816" s="74"/>
      <c r="BF816" s="74"/>
      <c r="BG816" s="74"/>
    </row>
    <row r="817" ht="12.0" customHeight="1">
      <c r="A817" s="62"/>
      <c r="B817" s="62"/>
      <c r="C817" s="62"/>
      <c r="D817" s="102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5"/>
      <c r="Q817" s="65"/>
      <c r="R817" s="64"/>
      <c r="S817" s="66"/>
      <c r="T817" s="66"/>
      <c r="U817" s="66"/>
      <c r="V817" s="66"/>
      <c r="W817" s="65"/>
      <c r="X817" s="65"/>
      <c r="Y817" s="67"/>
      <c r="Z817" s="68"/>
      <c r="AA817" s="66"/>
      <c r="AB817" s="64"/>
      <c r="AC817" s="69"/>
      <c r="AD817" s="70"/>
      <c r="AE817" s="71"/>
      <c r="AF817" s="74"/>
      <c r="AG817" s="74"/>
      <c r="AH817" s="74"/>
      <c r="AI817" s="74"/>
      <c r="AJ817" s="74"/>
      <c r="AK817" s="74"/>
      <c r="AL817" s="74"/>
      <c r="AM817" s="74"/>
      <c r="AN817" s="74"/>
      <c r="AO817" s="74"/>
      <c r="AP817" s="74"/>
      <c r="AQ817" s="74"/>
      <c r="AR817" s="74"/>
      <c r="AS817" s="74"/>
      <c r="AT817" s="74"/>
      <c r="AU817" s="74"/>
      <c r="AV817" s="74"/>
      <c r="AW817" s="74"/>
      <c r="AX817" s="74"/>
      <c r="AY817" s="74"/>
      <c r="AZ817" s="74"/>
      <c r="BA817" s="74"/>
      <c r="BB817" s="74"/>
      <c r="BC817" s="74"/>
      <c r="BD817" s="74"/>
      <c r="BE817" s="74"/>
      <c r="BF817" s="74"/>
      <c r="BG817" s="74"/>
    </row>
    <row r="818" ht="12.0" customHeight="1">
      <c r="A818" s="62"/>
      <c r="B818" s="62"/>
      <c r="C818" s="62"/>
      <c r="D818" s="102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5"/>
      <c r="Q818" s="65"/>
      <c r="R818" s="64"/>
      <c r="S818" s="66"/>
      <c r="T818" s="66"/>
      <c r="U818" s="66"/>
      <c r="V818" s="66"/>
      <c r="W818" s="65"/>
      <c r="X818" s="65"/>
      <c r="Y818" s="67"/>
      <c r="Z818" s="68"/>
      <c r="AA818" s="66"/>
      <c r="AB818" s="64"/>
      <c r="AC818" s="69"/>
      <c r="AD818" s="70"/>
      <c r="AE818" s="71"/>
      <c r="AF818" s="74"/>
      <c r="AG818" s="74"/>
      <c r="AH818" s="74"/>
      <c r="AI818" s="74"/>
      <c r="AJ818" s="74"/>
      <c r="AK818" s="74"/>
      <c r="AL818" s="74"/>
      <c r="AM818" s="74"/>
      <c r="AN818" s="74"/>
      <c r="AO818" s="74"/>
      <c r="AP818" s="74"/>
      <c r="AQ818" s="74"/>
      <c r="AR818" s="74"/>
      <c r="AS818" s="74"/>
      <c r="AT818" s="74"/>
      <c r="AU818" s="74"/>
      <c r="AV818" s="74"/>
      <c r="AW818" s="74"/>
      <c r="AX818" s="74"/>
      <c r="AY818" s="74"/>
      <c r="AZ818" s="74"/>
      <c r="BA818" s="74"/>
      <c r="BB818" s="74"/>
      <c r="BC818" s="74"/>
      <c r="BD818" s="74"/>
      <c r="BE818" s="74"/>
      <c r="BF818" s="74"/>
      <c r="BG818" s="74"/>
    </row>
    <row r="819" ht="12.0" customHeight="1">
      <c r="A819" s="62"/>
      <c r="B819" s="62"/>
      <c r="C819" s="62"/>
      <c r="D819" s="102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5"/>
      <c r="Q819" s="65"/>
      <c r="R819" s="64"/>
      <c r="S819" s="66"/>
      <c r="T819" s="66"/>
      <c r="U819" s="66"/>
      <c r="V819" s="66"/>
      <c r="W819" s="65"/>
      <c r="X819" s="65"/>
      <c r="Y819" s="67"/>
      <c r="Z819" s="68"/>
      <c r="AA819" s="66"/>
      <c r="AB819" s="64"/>
      <c r="AC819" s="69"/>
      <c r="AD819" s="70"/>
      <c r="AE819" s="71"/>
      <c r="AF819" s="74"/>
      <c r="AG819" s="74"/>
      <c r="AH819" s="74"/>
      <c r="AI819" s="74"/>
      <c r="AJ819" s="74"/>
      <c r="AK819" s="74"/>
      <c r="AL819" s="74"/>
      <c r="AM819" s="74"/>
      <c r="AN819" s="74"/>
      <c r="AO819" s="74"/>
      <c r="AP819" s="74"/>
      <c r="AQ819" s="74"/>
      <c r="AR819" s="74"/>
      <c r="AS819" s="74"/>
      <c r="AT819" s="74"/>
      <c r="AU819" s="74"/>
      <c r="AV819" s="74"/>
      <c r="AW819" s="74"/>
      <c r="AX819" s="74"/>
      <c r="AY819" s="74"/>
      <c r="AZ819" s="74"/>
      <c r="BA819" s="74"/>
      <c r="BB819" s="74"/>
      <c r="BC819" s="74"/>
      <c r="BD819" s="74"/>
      <c r="BE819" s="74"/>
      <c r="BF819" s="74"/>
      <c r="BG819" s="74"/>
    </row>
    <row r="820" ht="12.0" customHeight="1">
      <c r="A820" s="62"/>
      <c r="B820" s="62"/>
      <c r="C820" s="62"/>
      <c r="D820" s="102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5"/>
      <c r="Q820" s="65"/>
      <c r="R820" s="64"/>
      <c r="S820" s="66"/>
      <c r="T820" s="66"/>
      <c r="U820" s="66"/>
      <c r="V820" s="66"/>
      <c r="W820" s="65"/>
      <c r="X820" s="65"/>
      <c r="Y820" s="67"/>
      <c r="Z820" s="68"/>
      <c r="AA820" s="66"/>
      <c r="AB820" s="64"/>
      <c r="AC820" s="69"/>
      <c r="AD820" s="70"/>
      <c r="AE820" s="71"/>
      <c r="AF820" s="74"/>
      <c r="AG820" s="74"/>
      <c r="AH820" s="74"/>
      <c r="AI820" s="74"/>
      <c r="AJ820" s="74"/>
      <c r="AK820" s="74"/>
      <c r="AL820" s="74"/>
      <c r="AM820" s="74"/>
      <c r="AN820" s="74"/>
      <c r="AO820" s="74"/>
      <c r="AP820" s="74"/>
      <c r="AQ820" s="74"/>
      <c r="AR820" s="74"/>
      <c r="AS820" s="74"/>
      <c r="AT820" s="74"/>
      <c r="AU820" s="74"/>
      <c r="AV820" s="74"/>
      <c r="AW820" s="74"/>
      <c r="AX820" s="74"/>
      <c r="AY820" s="74"/>
      <c r="AZ820" s="74"/>
      <c r="BA820" s="74"/>
      <c r="BB820" s="74"/>
      <c r="BC820" s="74"/>
      <c r="BD820" s="74"/>
      <c r="BE820" s="74"/>
      <c r="BF820" s="74"/>
      <c r="BG820" s="74"/>
    </row>
    <row r="821" ht="12.0" customHeight="1">
      <c r="A821" s="62"/>
      <c r="B821" s="62"/>
      <c r="C821" s="62"/>
      <c r="D821" s="102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5"/>
      <c r="Q821" s="65"/>
      <c r="R821" s="64"/>
      <c r="S821" s="66"/>
      <c r="T821" s="66"/>
      <c r="U821" s="66"/>
      <c r="V821" s="66"/>
      <c r="W821" s="65"/>
      <c r="X821" s="65"/>
      <c r="Y821" s="67"/>
      <c r="Z821" s="68"/>
      <c r="AA821" s="66"/>
      <c r="AB821" s="64"/>
      <c r="AC821" s="69"/>
      <c r="AD821" s="70"/>
      <c r="AE821" s="71"/>
      <c r="AF821" s="74"/>
      <c r="AG821" s="74"/>
      <c r="AH821" s="74"/>
      <c r="AI821" s="74"/>
      <c r="AJ821" s="74"/>
      <c r="AK821" s="74"/>
      <c r="AL821" s="74"/>
      <c r="AM821" s="74"/>
      <c r="AN821" s="74"/>
      <c r="AO821" s="74"/>
      <c r="AP821" s="74"/>
      <c r="AQ821" s="74"/>
      <c r="AR821" s="74"/>
      <c r="AS821" s="74"/>
      <c r="AT821" s="74"/>
      <c r="AU821" s="74"/>
      <c r="AV821" s="74"/>
      <c r="AW821" s="74"/>
      <c r="AX821" s="74"/>
      <c r="AY821" s="74"/>
      <c r="AZ821" s="74"/>
      <c r="BA821" s="74"/>
      <c r="BB821" s="74"/>
      <c r="BC821" s="74"/>
      <c r="BD821" s="74"/>
      <c r="BE821" s="74"/>
      <c r="BF821" s="74"/>
      <c r="BG821" s="74"/>
    </row>
    <row r="822" ht="12.0" customHeight="1">
      <c r="A822" s="62"/>
      <c r="B822" s="62"/>
      <c r="C822" s="62"/>
      <c r="D822" s="102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5"/>
      <c r="Q822" s="65"/>
      <c r="R822" s="64"/>
      <c r="S822" s="66"/>
      <c r="T822" s="66"/>
      <c r="U822" s="66"/>
      <c r="V822" s="66"/>
      <c r="W822" s="65"/>
      <c r="X822" s="65"/>
      <c r="Y822" s="67"/>
      <c r="Z822" s="68"/>
      <c r="AA822" s="66"/>
      <c r="AB822" s="64"/>
      <c r="AC822" s="69"/>
      <c r="AD822" s="70"/>
      <c r="AE822" s="71"/>
      <c r="AF822" s="74"/>
      <c r="AG822" s="74"/>
      <c r="AH822" s="74"/>
      <c r="AI822" s="74"/>
      <c r="AJ822" s="74"/>
      <c r="AK822" s="74"/>
      <c r="AL822" s="74"/>
      <c r="AM822" s="74"/>
      <c r="AN822" s="74"/>
      <c r="AO822" s="74"/>
      <c r="AP822" s="74"/>
      <c r="AQ822" s="74"/>
      <c r="AR822" s="74"/>
      <c r="AS822" s="74"/>
      <c r="AT822" s="74"/>
      <c r="AU822" s="74"/>
      <c r="AV822" s="74"/>
      <c r="AW822" s="74"/>
      <c r="AX822" s="74"/>
      <c r="AY822" s="74"/>
      <c r="AZ822" s="74"/>
      <c r="BA822" s="74"/>
      <c r="BB822" s="74"/>
      <c r="BC822" s="74"/>
      <c r="BD822" s="74"/>
      <c r="BE822" s="74"/>
      <c r="BF822" s="74"/>
      <c r="BG822" s="74"/>
    </row>
    <row r="823" ht="12.0" customHeight="1">
      <c r="A823" s="62"/>
      <c r="B823" s="62"/>
      <c r="C823" s="62"/>
      <c r="D823" s="102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5"/>
      <c r="Q823" s="65"/>
      <c r="R823" s="64"/>
      <c r="S823" s="66"/>
      <c r="T823" s="66"/>
      <c r="U823" s="66"/>
      <c r="V823" s="66"/>
      <c r="W823" s="65"/>
      <c r="X823" s="65"/>
      <c r="Y823" s="67"/>
      <c r="Z823" s="68"/>
      <c r="AA823" s="66"/>
      <c r="AB823" s="64"/>
      <c r="AC823" s="69"/>
      <c r="AD823" s="70"/>
      <c r="AE823" s="71"/>
      <c r="AF823" s="74"/>
      <c r="AG823" s="74"/>
      <c r="AH823" s="74"/>
      <c r="AI823" s="74"/>
      <c r="AJ823" s="74"/>
      <c r="AK823" s="74"/>
      <c r="AL823" s="74"/>
      <c r="AM823" s="74"/>
      <c r="AN823" s="74"/>
      <c r="AO823" s="74"/>
      <c r="AP823" s="74"/>
      <c r="AQ823" s="74"/>
      <c r="AR823" s="74"/>
      <c r="AS823" s="74"/>
      <c r="AT823" s="74"/>
      <c r="AU823" s="74"/>
      <c r="AV823" s="74"/>
      <c r="AW823" s="74"/>
      <c r="AX823" s="74"/>
      <c r="AY823" s="74"/>
      <c r="AZ823" s="74"/>
      <c r="BA823" s="74"/>
      <c r="BB823" s="74"/>
      <c r="BC823" s="74"/>
      <c r="BD823" s="74"/>
      <c r="BE823" s="74"/>
      <c r="BF823" s="74"/>
      <c r="BG823" s="74"/>
    </row>
    <row r="824" ht="12.0" customHeight="1">
      <c r="A824" s="62"/>
      <c r="B824" s="62"/>
      <c r="C824" s="62"/>
      <c r="D824" s="102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5"/>
      <c r="Q824" s="65"/>
      <c r="R824" s="64"/>
      <c r="S824" s="66"/>
      <c r="T824" s="66"/>
      <c r="U824" s="66"/>
      <c r="V824" s="66"/>
      <c r="W824" s="65"/>
      <c r="X824" s="65"/>
      <c r="Y824" s="67"/>
      <c r="Z824" s="68"/>
      <c r="AA824" s="66"/>
      <c r="AB824" s="64"/>
      <c r="AC824" s="69"/>
      <c r="AD824" s="70"/>
      <c r="AE824" s="71"/>
      <c r="AF824" s="74"/>
      <c r="AG824" s="74"/>
      <c r="AH824" s="74"/>
      <c r="AI824" s="74"/>
      <c r="AJ824" s="74"/>
      <c r="AK824" s="74"/>
      <c r="AL824" s="74"/>
      <c r="AM824" s="74"/>
      <c r="AN824" s="74"/>
      <c r="AO824" s="74"/>
      <c r="AP824" s="74"/>
      <c r="AQ824" s="74"/>
      <c r="AR824" s="74"/>
      <c r="AS824" s="74"/>
      <c r="AT824" s="74"/>
      <c r="AU824" s="74"/>
      <c r="AV824" s="74"/>
      <c r="AW824" s="74"/>
      <c r="AX824" s="74"/>
      <c r="AY824" s="74"/>
      <c r="AZ824" s="74"/>
      <c r="BA824" s="74"/>
      <c r="BB824" s="74"/>
      <c r="BC824" s="74"/>
      <c r="BD824" s="74"/>
      <c r="BE824" s="74"/>
      <c r="BF824" s="74"/>
      <c r="BG824" s="74"/>
    </row>
    <row r="825" ht="12.0" customHeight="1">
      <c r="A825" s="62"/>
      <c r="B825" s="62"/>
      <c r="C825" s="62"/>
      <c r="D825" s="102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5"/>
      <c r="Q825" s="65"/>
      <c r="R825" s="64"/>
      <c r="S825" s="66"/>
      <c r="T825" s="66"/>
      <c r="U825" s="66"/>
      <c r="V825" s="66"/>
      <c r="W825" s="65"/>
      <c r="X825" s="65"/>
      <c r="Y825" s="67"/>
      <c r="Z825" s="68"/>
      <c r="AA825" s="66"/>
      <c r="AB825" s="64"/>
      <c r="AC825" s="69"/>
      <c r="AD825" s="70"/>
      <c r="AE825" s="71"/>
      <c r="AF825" s="74"/>
      <c r="AG825" s="74"/>
      <c r="AH825" s="74"/>
      <c r="AI825" s="74"/>
      <c r="AJ825" s="74"/>
      <c r="AK825" s="74"/>
      <c r="AL825" s="74"/>
      <c r="AM825" s="74"/>
      <c r="AN825" s="74"/>
      <c r="AO825" s="74"/>
      <c r="AP825" s="74"/>
      <c r="AQ825" s="74"/>
      <c r="AR825" s="74"/>
      <c r="AS825" s="74"/>
      <c r="AT825" s="74"/>
      <c r="AU825" s="74"/>
      <c r="AV825" s="74"/>
      <c r="AW825" s="74"/>
      <c r="AX825" s="74"/>
      <c r="AY825" s="74"/>
      <c r="AZ825" s="74"/>
      <c r="BA825" s="74"/>
      <c r="BB825" s="74"/>
      <c r="BC825" s="74"/>
      <c r="BD825" s="74"/>
      <c r="BE825" s="74"/>
      <c r="BF825" s="74"/>
      <c r="BG825" s="74"/>
    </row>
    <row r="826" ht="12.0" customHeight="1">
      <c r="A826" s="62"/>
      <c r="B826" s="62"/>
      <c r="C826" s="62"/>
      <c r="D826" s="102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5"/>
      <c r="Q826" s="65"/>
      <c r="R826" s="64"/>
      <c r="S826" s="66"/>
      <c r="T826" s="66"/>
      <c r="U826" s="66"/>
      <c r="V826" s="66"/>
      <c r="W826" s="65"/>
      <c r="X826" s="65"/>
      <c r="Y826" s="67"/>
      <c r="Z826" s="68"/>
      <c r="AA826" s="66"/>
      <c r="AB826" s="64"/>
      <c r="AC826" s="69"/>
      <c r="AD826" s="70"/>
      <c r="AE826" s="71"/>
      <c r="AF826" s="74"/>
      <c r="AG826" s="74"/>
      <c r="AH826" s="74"/>
      <c r="AI826" s="74"/>
      <c r="AJ826" s="74"/>
      <c r="AK826" s="74"/>
      <c r="AL826" s="74"/>
      <c r="AM826" s="74"/>
      <c r="AN826" s="74"/>
      <c r="AO826" s="74"/>
      <c r="AP826" s="74"/>
      <c r="AQ826" s="74"/>
      <c r="AR826" s="74"/>
      <c r="AS826" s="74"/>
      <c r="AT826" s="74"/>
      <c r="AU826" s="74"/>
      <c r="AV826" s="74"/>
      <c r="AW826" s="74"/>
      <c r="AX826" s="74"/>
      <c r="AY826" s="74"/>
      <c r="AZ826" s="74"/>
      <c r="BA826" s="74"/>
      <c r="BB826" s="74"/>
      <c r="BC826" s="74"/>
      <c r="BD826" s="74"/>
      <c r="BE826" s="74"/>
      <c r="BF826" s="74"/>
      <c r="BG826" s="74"/>
    </row>
    <row r="827" ht="12.0" customHeight="1">
      <c r="A827" s="62"/>
      <c r="B827" s="62"/>
      <c r="C827" s="62"/>
      <c r="D827" s="102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5"/>
      <c r="Q827" s="65"/>
      <c r="R827" s="64"/>
      <c r="S827" s="66"/>
      <c r="T827" s="66"/>
      <c r="U827" s="66"/>
      <c r="V827" s="66"/>
      <c r="W827" s="65"/>
      <c r="X827" s="65"/>
      <c r="Y827" s="67"/>
      <c r="Z827" s="68"/>
      <c r="AA827" s="66"/>
      <c r="AB827" s="64"/>
      <c r="AC827" s="69"/>
      <c r="AD827" s="70"/>
      <c r="AE827" s="71"/>
      <c r="AF827" s="74"/>
      <c r="AG827" s="74"/>
      <c r="AH827" s="74"/>
      <c r="AI827" s="74"/>
      <c r="AJ827" s="74"/>
      <c r="AK827" s="74"/>
      <c r="AL827" s="74"/>
      <c r="AM827" s="74"/>
      <c r="AN827" s="74"/>
      <c r="AO827" s="74"/>
      <c r="AP827" s="74"/>
      <c r="AQ827" s="74"/>
      <c r="AR827" s="74"/>
      <c r="AS827" s="74"/>
      <c r="AT827" s="74"/>
      <c r="AU827" s="74"/>
      <c r="AV827" s="74"/>
      <c r="AW827" s="74"/>
      <c r="AX827" s="74"/>
      <c r="AY827" s="74"/>
      <c r="AZ827" s="74"/>
      <c r="BA827" s="74"/>
      <c r="BB827" s="74"/>
      <c r="BC827" s="74"/>
      <c r="BD827" s="74"/>
      <c r="BE827" s="74"/>
      <c r="BF827" s="74"/>
      <c r="BG827" s="74"/>
    </row>
    <row r="828" ht="12.0" customHeight="1">
      <c r="A828" s="62"/>
      <c r="B828" s="62"/>
      <c r="C828" s="62"/>
      <c r="D828" s="102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5"/>
      <c r="Q828" s="65"/>
      <c r="R828" s="64"/>
      <c r="S828" s="66"/>
      <c r="T828" s="66"/>
      <c r="U828" s="66"/>
      <c r="V828" s="66"/>
      <c r="W828" s="65"/>
      <c r="X828" s="65"/>
      <c r="Y828" s="67"/>
      <c r="Z828" s="68"/>
      <c r="AA828" s="66"/>
      <c r="AB828" s="64"/>
      <c r="AC828" s="69"/>
      <c r="AD828" s="70"/>
      <c r="AE828" s="71"/>
      <c r="AF828" s="74"/>
      <c r="AG828" s="74"/>
      <c r="AH828" s="74"/>
      <c r="AI828" s="74"/>
      <c r="AJ828" s="74"/>
      <c r="AK828" s="74"/>
      <c r="AL828" s="74"/>
      <c r="AM828" s="74"/>
      <c r="AN828" s="74"/>
      <c r="AO828" s="74"/>
      <c r="AP828" s="74"/>
      <c r="AQ828" s="74"/>
      <c r="AR828" s="74"/>
      <c r="AS828" s="74"/>
      <c r="AT828" s="74"/>
      <c r="AU828" s="74"/>
      <c r="AV828" s="74"/>
      <c r="AW828" s="74"/>
      <c r="AX828" s="74"/>
      <c r="AY828" s="74"/>
      <c r="AZ828" s="74"/>
      <c r="BA828" s="74"/>
      <c r="BB828" s="74"/>
      <c r="BC828" s="74"/>
      <c r="BD828" s="74"/>
      <c r="BE828" s="74"/>
      <c r="BF828" s="74"/>
      <c r="BG828" s="74"/>
    </row>
    <row r="829" ht="12.0" customHeight="1">
      <c r="A829" s="62"/>
      <c r="B829" s="62"/>
      <c r="C829" s="62"/>
      <c r="D829" s="102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5"/>
      <c r="Q829" s="65"/>
      <c r="R829" s="64"/>
      <c r="S829" s="66"/>
      <c r="T829" s="66"/>
      <c r="U829" s="66"/>
      <c r="V829" s="66"/>
      <c r="W829" s="65"/>
      <c r="X829" s="65"/>
      <c r="Y829" s="67"/>
      <c r="Z829" s="68"/>
      <c r="AA829" s="66"/>
      <c r="AB829" s="64"/>
      <c r="AC829" s="69"/>
      <c r="AD829" s="70"/>
      <c r="AE829" s="71"/>
      <c r="AF829" s="74"/>
      <c r="AG829" s="74"/>
      <c r="AH829" s="74"/>
      <c r="AI829" s="74"/>
      <c r="AJ829" s="74"/>
      <c r="AK829" s="74"/>
      <c r="AL829" s="74"/>
      <c r="AM829" s="74"/>
      <c r="AN829" s="74"/>
      <c r="AO829" s="74"/>
      <c r="AP829" s="74"/>
      <c r="AQ829" s="74"/>
      <c r="AR829" s="74"/>
      <c r="AS829" s="74"/>
      <c r="AT829" s="74"/>
      <c r="AU829" s="74"/>
      <c r="AV829" s="74"/>
      <c r="AW829" s="74"/>
      <c r="AX829" s="74"/>
      <c r="AY829" s="74"/>
      <c r="AZ829" s="74"/>
      <c r="BA829" s="74"/>
      <c r="BB829" s="74"/>
      <c r="BC829" s="74"/>
      <c r="BD829" s="74"/>
      <c r="BE829" s="74"/>
      <c r="BF829" s="74"/>
      <c r="BG829" s="74"/>
    </row>
    <row r="830" ht="12.0" customHeight="1">
      <c r="A830" s="62"/>
      <c r="B830" s="62"/>
      <c r="C830" s="62"/>
      <c r="D830" s="102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5"/>
      <c r="Q830" s="65"/>
      <c r="R830" s="64"/>
      <c r="S830" s="66"/>
      <c r="T830" s="66"/>
      <c r="U830" s="66"/>
      <c r="V830" s="66"/>
      <c r="W830" s="65"/>
      <c r="X830" s="65"/>
      <c r="Y830" s="67"/>
      <c r="Z830" s="68"/>
      <c r="AA830" s="66"/>
      <c r="AB830" s="64"/>
      <c r="AC830" s="69"/>
      <c r="AD830" s="70"/>
      <c r="AE830" s="71"/>
      <c r="AF830" s="74"/>
      <c r="AG830" s="74"/>
      <c r="AH830" s="74"/>
      <c r="AI830" s="74"/>
      <c r="AJ830" s="74"/>
      <c r="AK830" s="74"/>
      <c r="AL830" s="74"/>
      <c r="AM830" s="74"/>
      <c r="AN830" s="74"/>
      <c r="AO830" s="74"/>
      <c r="AP830" s="74"/>
      <c r="AQ830" s="74"/>
      <c r="AR830" s="74"/>
      <c r="AS830" s="74"/>
      <c r="AT830" s="74"/>
      <c r="AU830" s="74"/>
      <c r="AV830" s="74"/>
      <c r="AW830" s="74"/>
      <c r="AX830" s="74"/>
      <c r="AY830" s="74"/>
      <c r="AZ830" s="74"/>
      <c r="BA830" s="74"/>
      <c r="BB830" s="74"/>
      <c r="BC830" s="74"/>
      <c r="BD830" s="74"/>
      <c r="BE830" s="74"/>
      <c r="BF830" s="74"/>
      <c r="BG830" s="74"/>
    </row>
    <row r="831" ht="12.0" customHeight="1">
      <c r="A831" s="62"/>
      <c r="B831" s="62"/>
      <c r="C831" s="62"/>
      <c r="D831" s="102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5"/>
      <c r="Q831" s="65"/>
      <c r="R831" s="64"/>
      <c r="S831" s="66"/>
      <c r="T831" s="66"/>
      <c r="U831" s="66"/>
      <c r="V831" s="66"/>
      <c r="W831" s="65"/>
      <c r="X831" s="65"/>
      <c r="Y831" s="67"/>
      <c r="Z831" s="68"/>
      <c r="AA831" s="66"/>
      <c r="AB831" s="64"/>
      <c r="AC831" s="69"/>
      <c r="AD831" s="70"/>
      <c r="AE831" s="71"/>
      <c r="AF831" s="74"/>
      <c r="AG831" s="74"/>
      <c r="AH831" s="74"/>
      <c r="AI831" s="74"/>
      <c r="AJ831" s="74"/>
      <c r="AK831" s="74"/>
      <c r="AL831" s="74"/>
      <c r="AM831" s="74"/>
      <c r="AN831" s="74"/>
      <c r="AO831" s="74"/>
      <c r="AP831" s="74"/>
      <c r="AQ831" s="74"/>
      <c r="AR831" s="74"/>
      <c r="AS831" s="74"/>
      <c r="AT831" s="74"/>
      <c r="AU831" s="74"/>
      <c r="AV831" s="74"/>
      <c r="AW831" s="74"/>
      <c r="AX831" s="74"/>
      <c r="AY831" s="74"/>
      <c r="AZ831" s="74"/>
      <c r="BA831" s="74"/>
      <c r="BB831" s="74"/>
      <c r="BC831" s="74"/>
      <c r="BD831" s="74"/>
      <c r="BE831" s="74"/>
      <c r="BF831" s="74"/>
      <c r="BG831" s="74"/>
    </row>
    <row r="832" ht="12.0" customHeight="1">
      <c r="A832" s="62"/>
      <c r="B832" s="62"/>
      <c r="C832" s="62"/>
      <c r="D832" s="102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5"/>
      <c r="Q832" s="65"/>
      <c r="R832" s="64"/>
      <c r="S832" s="66"/>
      <c r="T832" s="66"/>
      <c r="U832" s="66"/>
      <c r="V832" s="66"/>
      <c r="W832" s="65"/>
      <c r="X832" s="65"/>
      <c r="Y832" s="67"/>
      <c r="Z832" s="68"/>
      <c r="AA832" s="66"/>
      <c r="AB832" s="64"/>
      <c r="AC832" s="69"/>
      <c r="AD832" s="70"/>
      <c r="AE832" s="71"/>
      <c r="AF832" s="74"/>
      <c r="AG832" s="74"/>
      <c r="AH832" s="74"/>
      <c r="AI832" s="74"/>
      <c r="AJ832" s="74"/>
      <c r="AK832" s="74"/>
      <c r="AL832" s="74"/>
      <c r="AM832" s="74"/>
      <c r="AN832" s="74"/>
      <c r="AO832" s="74"/>
      <c r="AP832" s="74"/>
      <c r="AQ832" s="74"/>
      <c r="AR832" s="74"/>
      <c r="AS832" s="74"/>
      <c r="AT832" s="74"/>
      <c r="AU832" s="74"/>
      <c r="AV832" s="74"/>
      <c r="AW832" s="74"/>
      <c r="AX832" s="74"/>
      <c r="AY832" s="74"/>
      <c r="AZ832" s="74"/>
      <c r="BA832" s="74"/>
      <c r="BB832" s="74"/>
      <c r="BC832" s="74"/>
      <c r="BD832" s="74"/>
      <c r="BE832" s="74"/>
      <c r="BF832" s="74"/>
      <c r="BG832" s="74"/>
    </row>
    <row r="833" ht="12.0" customHeight="1">
      <c r="A833" s="62"/>
      <c r="B833" s="62"/>
      <c r="C833" s="62"/>
      <c r="D833" s="102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5"/>
      <c r="Q833" s="65"/>
      <c r="R833" s="64"/>
      <c r="S833" s="66"/>
      <c r="T833" s="66"/>
      <c r="U833" s="66"/>
      <c r="V833" s="66"/>
      <c r="W833" s="65"/>
      <c r="X833" s="65"/>
      <c r="Y833" s="67"/>
      <c r="Z833" s="68"/>
      <c r="AA833" s="66"/>
      <c r="AB833" s="64"/>
      <c r="AC833" s="69"/>
      <c r="AD833" s="70"/>
      <c r="AE833" s="71"/>
      <c r="AF833" s="74"/>
      <c r="AG833" s="74"/>
      <c r="AH833" s="74"/>
      <c r="AI833" s="74"/>
      <c r="AJ833" s="74"/>
      <c r="AK833" s="74"/>
      <c r="AL833" s="74"/>
      <c r="AM833" s="74"/>
      <c r="AN833" s="74"/>
      <c r="AO833" s="74"/>
      <c r="AP833" s="74"/>
      <c r="AQ833" s="74"/>
      <c r="AR833" s="74"/>
      <c r="AS833" s="74"/>
      <c r="AT833" s="74"/>
      <c r="AU833" s="74"/>
      <c r="AV833" s="74"/>
      <c r="AW833" s="74"/>
      <c r="AX833" s="74"/>
      <c r="AY833" s="74"/>
      <c r="AZ833" s="74"/>
      <c r="BA833" s="74"/>
      <c r="BB833" s="74"/>
      <c r="BC833" s="74"/>
      <c r="BD833" s="74"/>
      <c r="BE833" s="74"/>
      <c r="BF833" s="74"/>
      <c r="BG833" s="74"/>
    </row>
    <row r="834" ht="12.0" customHeight="1">
      <c r="A834" s="62"/>
      <c r="B834" s="62"/>
      <c r="C834" s="62"/>
      <c r="D834" s="102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5"/>
      <c r="Q834" s="65"/>
      <c r="R834" s="64"/>
      <c r="S834" s="66"/>
      <c r="T834" s="66"/>
      <c r="U834" s="66"/>
      <c r="V834" s="66"/>
      <c r="W834" s="65"/>
      <c r="X834" s="65"/>
      <c r="Y834" s="67"/>
      <c r="Z834" s="68"/>
      <c r="AA834" s="66"/>
      <c r="AB834" s="64"/>
      <c r="AC834" s="69"/>
      <c r="AD834" s="70"/>
      <c r="AE834" s="71"/>
      <c r="AF834" s="74"/>
      <c r="AG834" s="74"/>
      <c r="AH834" s="74"/>
      <c r="AI834" s="74"/>
      <c r="AJ834" s="74"/>
      <c r="AK834" s="74"/>
      <c r="AL834" s="74"/>
      <c r="AM834" s="74"/>
      <c r="AN834" s="74"/>
      <c r="AO834" s="74"/>
      <c r="AP834" s="74"/>
      <c r="AQ834" s="74"/>
      <c r="AR834" s="74"/>
      <c r="AS834" s="74"/>
      <c r="AT834" s="74"/>
      <c r="AU834" s="74"/>
      <c r="AV834" s="74"/>
      <c r="AW834" s="74"/>
      <c r="AX834" s="74"/>
      <c r="AY834" s="74"/>
      <c r="AZ834" s="74"/>
      <c r="BA834" s="74"/>
      <c r="BB834" s="74"/>
      <c r="BC834" s="74"/>
      <c r="BD834" s="74"/>
      <c r="BE834" s="74"/>
      <c r="BF834" s="74"/>
      <c r="BG834" s="74"/>
    </row>
    <row r="835" ht="12.0" customHeight="1">
      <c r="A835" s="62"/>
      <c r="B835" s="62"/>
      <c r="C835" s="62"/>
      <c r="D835" s="102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5"/>
      <c r="Q835" s="65"/>
      <c r="R835" s="64"/>
      <c r="S835" s="66"/>
      <c r="T835" s="66"/>
      <c r="U835" s="66"/>
      <c r="V835" s="66"/>
      <c r="W835" s="65"/>
      <c r="X835" s="65"/>
      <c r="Y835" s="67"/>
      <c r="Z835" s="68"/>
      <c r="AA835" s="66"/>
      <c r="AB835" s="64"/>
      <c r="AC835" s="69"/>
      <c r="AD835" s="70"/>
      <c r="AE835" s="71"/>
      <c r="AF835" s="74"/>
      <c r="AG835" s="74"/>
      <c r="AH835" s="74"/>
      <c r="AI835" s="74"/>
      <c r="AJ835" s="74"/>
      <c r="AK835" s="74"/>
      <c r="AL835" s="74"/>
      <c r="AM835" s="74"/>
      <c r="AN835" s="74"/>
      <c r="AO835" s="74"/>
      <c r="AP835" s="74"/>
      <c r="AQ835" s="74"/>
      <c r="AR835" s="74"/>
      <c r="AS835" s="74"/>
      <c r="AT835" s="74"/>
      <c r="AU835" s="74"/>
      <c r="AV835" s="74"/>
      <c r="AW835" s="74"/>
      <c r="AX835" s="74"/>
      <c r="AY835" s="74"/>
      <c r="AZ835" s="74"/>
      <c r="BA835" s="74"/>
      <c r="BB835" s="74"/>
      <c r="BC835" s="74"/>
      <c r="BD835" s="74"/>
      <c r="BE835" s="74"/>
      <c r="BF835" s="74"/>
      <c r="BG835" s="74"/>
    </row>
    <row r="836" ht="12.0" customHeight="1">
      <c r="A836" s="62"/>
      <c r="B836" s="62"/>
      <c r="C836" s="62"/>
      <c r="D836" s="102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5"/>
      <c r="Q836" s="65"/>
      <c r="R836" s="64"/>
      <c r="S836" s="66"/>
      <c r="T836" s="66"/>
      <c r="U836" s="66"/>
      <c r="V836" s="66"/>
      <c r="W836" s="65"/>
      <c r="X836" s="65"/>
      <c r="Y836" s="67"/>
      <c r="Z836" s="68"/>
      <c r="AA836" s="66"/>
      <c r="AB836" s="64"/>
      <c r="AC836" s="69"/>
      <c r="AD836" s="70"/>
      <c r="AE836" s="71"/>
      <c r="AF836" s="74"/>
      <c r="AG836" s="74"/>
      <c r="AH836" s="74"/>
      <c r="AI836" s="74"/>
      <c r="AJ836" s="74"/>
      <c r="AK836" s="74"/>
      <c r="AL836" s="74"/>
      <c r="AM836" s="74"/>
      <c r="AN836" s="74"/>
      <c r="AO836" s="74"/>
      <c r="AP836" s="74"/>
      <c r="AQ836" s="74"/>
      <c r="AR836" s="74"/>
      <c r="AS836" s="74"/>
      <c r="AT836" s="74"/>
      <c r="AU836" s="74"/>
      <c r="AV836" s="74"/>
      <c r="AW836" s="74"/>
      <c r="AX836" s="74"/>
      <c r="AY836" s="74"/>
      <c r="AZ836" s="74"/>
      <c r="BA836" s="74"/>
      <c r="BB836" s="74"/>
      <c r="BC836" s="74"/>
      <c r="BD836" s="74"/>
      <c r="BE836" s="74"/>
      <c r="BF836" s="74"/>
      <c r="BG836" s="74"/>
    </row>
    <row r="837" ht="12.0" customHeight="1">
      <c r="A837" s="62"/>
      <c r="B837" s="62"/>
      <c r="C837" s="62"/>
      <c r="D837" s="102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5"/>
      <c r="Q837" s="65"/>
      <c r="R837" s="64"/>
      <c r="S837" s="66"/>
      <c r="T837" s="66"/>
      <c r="U837" s="66"/>
      <c r="V837" s="66"/>
      <c r="W837" s="65"/>
      <c r="X837" s="65"/>
      <c r="Y837" s="67"/>
      <c r="Z837" s="68"/>
      <c r="AA837" s="66"/>
      <c r="AB837" s="64"/>
      <c r="AC837" s="69"/>
      <c r="AD837" s="70"/>
      <c r="AE837" s="71"/>
      <c r="AF837" s="74"/>
      <c r="AG837" s="74"/>
      <c r="AH837" s="74"/>
      <c r="AI837" s="74"/>
      <c r="AJ837" s="74"/>
      <c r="AK837" s="74"/>
      <c r="AL837" s="74"/>
      <c r="AM837" s="74"/>
      <c r="AN837" s="74"/>
      <c r="AO837" s="74"/>
      <c r="AP837" s="74"/>
      <c r="AQ837" s="74"/>
      <c r="AR837" s="74"/>
      <c r="AS837" s="74"/>
      <c r="AT837" s="74"/>
      <c r="AU837" s="74"/>
      <c r="AV837" s="74"/>
      <c r="AW837" s="74"/>
      <c r="AX837" s="74"/>
      <c r="AY837" s="74"/>
      <c r="AZ837" s="74"/>
      <c r="BA837" s="74"/>
      <c r="BB837" s="74"/>
      <c r="BC837" s="74"/>
      <c r="BD837" s="74"/>
      <c r="BE837" s="74"/>
      <c r="BF837" s="74"/>
      <c r="BG837" s="74"/>
    </row>
    <row r="838" ht="12.0" customHeight="1">
      <c r="A838" s="62"/>
      <c r="B838" s="62"/>
      <c r="C838" s="62"/>
      <c r="D838" s="102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5"/>
      <c r="Q838" s="65"/>
      <c r="R838" s="64"/>
      <c r="S838" s="66"/>
      <c r="T838" s="66"/>
      <c r="U838" s="66"/>
      <c r="V838" s="66"/>
      <c r="W838" s="65"/>
      <c r="X838" s="65"/>
      <c r="Y838" s="67"/>
      <c r="Z838" s="68"/>
      <c r="AA838" s="66"/>
      <c r="AB838" s="64"/>
      <c r="AC838" s="69"/>
      <c r="AD838" s="70"/>
      <c r="AE838" s="71"/>
      <c r="AF838" s="74"/>
      <c r="AG838" s="74"/>
      <c r="AH838" s="74"/>
      <c r="AI838" s="74"/>
      <c r="AJ838" s="74"/>
      <c r="AK838" s="74"/>
      <c r="AL838" s="74"/>
      <c r="AM838" s="74"/>
      <c r="AN838" s="74"/>
      <c r="AO838" s="74"/>
      <c r="AP838" s="74"/>
      <c r="AQ838" s="74"/>
      <c r="AR838" s="74"/>
      <c r="AS838" s="74"/>
      <c r="AT838" s="74"/>
      <c r="AU838" s="74"/>
      <c r="AV838" s="74"/>
      <c r="AW838" s="74"/>
      <c r="AX838" s="74"/>
      <c r="AY838" s="74"/>
      <c r="AZ838" s="74"/>
      <c r="BA838" s="74"/>
      <c r="BB838" s="74"/>
      <c r="BC838" s="74"/>
      <c r="BD838" s="74"/>
      <c r="BE838" s="74"/>
      <c r="BF838" s="74"/>
      <c r="BG838" s="74"/>
    </row>
    <row r="839" ht="12.0" customHeight="1">
      <c r="A839" s="62"/>
      <c r="B839" s="62"/>
      <c r="C839" s="62"/>
      <c r="D839" s="102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5"/>
      <c r="Q839" s="65"/>
      <c r="R839" s="64"/>
      <c r="S839" s="66"/>
      <c r="T839" s="66"/>
      <c r="U839" s="66"/>
      <c r="V839" s="66"/>
      <c r="W839" s="65"/>
      <c r="X839" s="65"/>
      <c r="Y839" s="67"/>
      <c r="Z839" s="68"/>
      <c r="AA839" s="66"/>
      <c r="AB839" s="64"/>
      <c r="AC839" s="69"/>
      <c r="AD839" s="70"/>
      <c r="AE839" s="71"/>
      <c r="AF839" s="74"/>
      <c r="AG839" s="74"/>
      <c r="AH839" s="74"/>
      <c r="AI839" s="74"/>
      <c r="AJ839" s="74"/>
      <c r="AK839" s="74"/>
      <c r="AL839" s="74"/>
      <c r="AM839" s="74"/>
      <c r="AN839" s="74"/>
      <c r="AO839" s="74"/>
      <c r="AP839" s="74"/>
      <c r="AQ839" s="74"/>
      <c r="AR839" s="74"/>
      <c r="AS839" s="74"/>
      <c r="AT839" s="74"/>
      <c r="AU839" s="74"/>
      <c r="AV839" s="74"/>
      <c r="AW839" s="74"/>
      <c r="AX839" s="74"/>
      <c r="AY839" s="74"/>
      <c r="AZ839" s="74"/>
      <c r="BA839" s="74"/>
      <c r="BB839" s="74"/>
      <c r="BC839" s="74"/>
      <c r="BD839" s="74"/>
      <c r="BE839" s="74"/>
      <c r="BF839" s="74"/>
      <c r="BG839" s="74"/>
    </row>
    <row r="840" ht="12.0" customHeight="1">
      <c r="A840" s="62"/>
      <c r="B840" s="62"/>
      <c r="C840" s="62"/>
      <c r="D840" s="102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5"/>
      <c r="Q840" s="65"/>
      <c r="R840" s="64"/>
      <c r="S840" s="66"/>
      <c r="T840" s="66"/>
      <c r="U840" s="66"/>
      <c r="V840" s="66"/>
      <c r="W840" s="65"/>
      <c r="X840" s="65"/>
      <c r="Y840" s="67"/>
      <c r="Z840" s="68"/>
      <c r="AA840" s="66"/>
      <c r="AB840" s="64"/>
      <c r="AC840" s="69"/>
      <c r="AD840" s="70"/>
      <c r="AE840" s="71"/>
      <c r="AF840" s="74"/>
      <c r="AG840" s="74"/>
      <c r="AH840" s="74"/>
      <c r="AI840" s="74"/>
      <c r="AJ840" s="74"/>
      <c r="AK840" s="74"/>
      <c r="AL840" s="74"/>
      <c r="AM840" s="74"/>
      <c r="AN840" s="74"/>
      <c r="AO840" s="74"/>
      <c r="AP840" s="74"/>
      <c r="AQ840" s="74"/>
      <c r="AR840" s="74"/>
      <c r="AS840" s="74"/>
      <c r="AT840" s="74"/>
      <c r="AU840" s="74"/>
      <c r="AV840" s="74"/>
      <c r="AW840" s="74"/>
      <c r="AX840" s="74"/>
      <c r="AY840" s="74"/>
      <c r="AZ840" s="74"/>
      <c r="BA840" s="74"/>
      <c r="BB840" s="74"/>
      <c r="BC840" s="74"/>
      <c r="BD840" s="74"/>
      <c r="BE840" s="74"/>
      <c r="BF840" s="74"/>
      <c r="BG840" s="74"/>
    </row>
    <row r="841" ht="12.0" customHeight="1">
      <c r="A841" s="62"/>
      <c r="B841" s="62"/>
      <c r="C841" s="62"/>
      <c r="D841" s="102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5"/>
      <c r="Q841" s="65"/>
      <c r="R841" s="64"/>
      <c r="S841" s="66"/>
      <c r="T841" s="66"/>
      <c r="U841" s="66"/>
      <c r="V841" s="66"/>
      <c r="W841" s="65"/>
      <c r="X841" s="65"/>
      <c r="Y841" s="67"/>
      <c r="Z841" s="68"/>
      <c r="AA841" s="66"/>
      <c r="AB841" s="64"/>
      <c r="AC841" s="69"/>
      <c r="AD841" s="70"/>
      <c r="AE841" s="71"/>
      <c r="AF841" s="74"/>
      <c r="AG841" s="74"/>
      <c r="AH841" s="74"/>
      <c r="AI841" s="74"/>
      <c r="AJ841" s="74"/>
      <c r="AK841" s="74"/>
      <c r="AL841" s="74"/>
      <c r="AM841" s="74"/>
      <c r="AN841" s="74"/>
      <c r="AO841" s="74"/>
      <c r="AP841" s="74"/>
      <c r="AQ841" s="74"/>
      <c r="AR841" s="74"/>
      <c r="AS841" s="74"/>
      <c r="AT841" s="74"/>
      <c r="AU841" s="74"/>
      <c r="AV841" s="74"/>
      <c r="AW841" s="74"/>
      <c r="AX841" s="74"/>
      <c r="AY841" s="74"/>
      <c r="AZ841" s="74"/>
      <c r="BA841" s="74"/>
      <c r="BB841" s="74"/>
      <c r="BC841" s="74"/>
      <c r="BD841" s="74"/>
      <c r="BE841" s="74"/>
      <c r="BF841" s="74"/>
      <c r="BG841" s="74"/>
    </row>
    <row r="842" ht="12.0" customHeight="1">
      <c r="A842" s="62"/>
      <c r="B842" s="62"/>
      <c r="C842" s="62"/>
      <c r="D842" s="102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5"/>
      <c r="Q842" s="65"/>
      <c r="R842" s="64"/>
      <c r="S842" s="66"/>
      <c r="T842" s="66"/>
      <c r="U842" s="66"/>
      <c r="V842" s="66"/>
      <c r="W842" s="65"/>
      <c r="X842" s="65"/>
      <c r="Y842" s="67"/>
      <c r="Z842" s="68"/>
      <c r="AA842" s="66"/>
      <c r="AB842" s="64"/>
      <c r="AC842" s="69"/>
      <c r="AD842" s="70"/>
      <c r="AE842" s="71"/>
      <c r="AF842" s="74"/>
      <c r="AG842" s="74"/>
      <c r="AH842" s="74"/>
      <c r="AI842" s="74"/>
      <c r="AJ842" s="74"/>
      <c r="AK842" s="74"/>
      <c r="AL842" s="74"/>
      <c r="AM842" s="74"/>
      <c r="AN842" s="74"/>
      <c r="AO842" s="74"/>
      <c r="AP842" s="74"/>
      <c r="AQ842" s="74"/>
      <c r="AR842" s="74"/>
      <c r="AS842" s="74"/>
      <c r="AT842" s="74"/>
      <c r="AU842" s="74"/>
      <c r="AV842" s="74"/>
      <c r="AW842" s="74"/>
      <c r="AX842" s="74"/>
      <c r="AY842" s="74"/>
      <c r="AZ842" s="74"/>
      <c r="BA842" s="74"/>
      <c r="BB842" s="74"/>
      <c r="BC842" s="74"/>
      <c r="BD842" s="74"/>
      <c r="BE842" s="74"/>
      <c r="BF842" s="74"/>
      <c r="BG842" s="74"/>
    </row>
    <row r="843" ht="12.0" customHeight="1">
      <c r="A843" s="62"/>
      <c r="B843" s="62"/>
      <c r="C843" s="62"/>
      <c r="D843" s="102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5"/>
      <c r="Q843" s="65"/>
      <c r="R843" s="64"/>
      <c r="S843" s="66"/>
      <c r="T843" s="66"/>
      <c r="U843" s="66"/>
      <c r="V843" s="66"/>
      <c r="W843" s="65"/>
      <c r="X843" s="65"/>
      <c r="Y843" s="67"/>
      <c r="Z843" s="68"/>
      <c r="AA843" s="66"/>
      <c r="AB843" s="64"/>
      <c r="AC843" s="69"/>
      <c r="AD843" s="70"/>
      <c r="AE843" s="71"/>
      <c r="AF843" s="74"/>
      <c r="AG843" s="74"/>
      <c r="AH843" s="74"/>
      <c r="AI843" s="74"/>
      <c r="AJ843" s="74"/>
      <c r="AK843" s="74"/>
      <c r="AL843" s="74"/>
      <c r="AM843" s="74"/>
      <c r="AN843" s="74"/>
      <c r="AO843" s="74"/>
      <c r="AP843" s="74"/>
      <c r="AQ843" s="74"/>
      <c r="AR843" s="74"/>
      <c r="AS843" s="74"/>
      <c r="AT843" s="74"/>
      <c r="AU843" s="74"/>
      <c r="AV843" s="74"/>
      <c r="AW843" s="74"/>
      <c r="AX843" s="74"/>
      <c r="AY843" s="74"/>
      <c r="AZ843" s="74"/>
      <c r="BA843" s="74"/>
      <c r="BB843" s="74"/>
      <c r="BC843" s="74"/>
      <c r="BD843" s="74"/>
      <c r="BE843" s="74"/>
      <c r="BF843" s="74"/>
      <c r="BG843" s="74"/>
    </row>
    <row r="844" ht="12.0" customHeight="1">
      <c r="A844" s="62"/>
      <c r="B844" s="62"/>
      <c r="C844" s="62"/>
      <c r="D844" s="102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5"/>
      <c r="Q844" s="65"/>
      <c r="R844" s="64"/>
      <c r="S844" s="66"/>
      <c r="T844" s="66"/>
      <c r="U844" s="66"/>
      <c r="V844" s="66"/>
      <c r="W844" s="65"/>
      <c r="X844" s="65"/>
      <c r="Y844" s="67"/>
      <c r="Z844" s="68"/>
      <c r="AA844" s="66"/>
      <c r="AB844" s="64"/>
      <c r="AC844" s="69"/>
      <c r="AD844" s="70"/>
      <c r="AE844" s="71"/>
      <c r="AF844" s="74"/>
      <c r="AG844" s="74"/>
      <c r="AH844" s="74"/>
      <c r="AI844" s="74"/>
      <c r="AJ844" s="74"/>
      <c r="AK844" s="74"/>
      <c r="AL844" s="74"/>
      <c r="AM844" s="74"/>
      <c r="AN844" s="74"/>
      <c r="AO844" s="74"/>
      <c r="AP844" s="74"/>
      <c r="AQ844" s="74"/>
      <c r="AR844" s="74"/>
      <c r="AS844" s="74"/>
      <c r="AT844" s="74"/>
      <c r="AU844" s="74"/>
      <c r="AV844" s="74"/>
      <c r="AW844" s="74"/>
      <c r="AX844" s="74"/>
      <c r="AY844" s="74"/>
      <c r="AZ844" s="74"/>
      <c r="BA844" s="74"/>
      <c r="BB844" s="74"/>
      <c r="BC844" s="74"/>
      <c r="BD844" s="74"/>
      <c r="BE844" s="74"/>
      <c r="BF844" s="74"/>
      <c r="BG844" s="74"/>
    </row>
    <row r="845" ht="12.0" customHeight="1">
      <c r="A845" s="62"/>
      <c r="B845" s="62"/>
      <c r="C845" s="62"/>
      <c r="D845" s="102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5"/>
      <c r="Q845" s="65"/>
      <c r="R845" s="64"/>
      <c r="S845" s="66"/>
      <c r="T845" s="66"/>
      <c r="U845" s="66"/>
      <c r="V845" s="66"/>
      <c r="W845" s="65"/>
      <c r="X845" s="65"/>
      <c r="Y845" s="67"/>
      <c r="Z845" s="68"/>
      <c r="AA845" s="66"/>
      <c r="AB845" s="64"/>
      <c r="AC845" s="69"/>
      <c r="AD845" s="70"/>
      <c r="AE845" s="71"/>
      <c r="AF845" s="74"/>
      <c r="AG845" s="74"/>
      <c r="AH845" s="74"/>
      <c r="AI845" s="74"/>
      <c r="AJ845" s="74"/>
      <c r="AK845" s="74"/>
      <c r="AL845" s="74"/>
      <c r="AM845" s="74"/>
      <c r="AN845" s="74"/>
      <c r="AO845" s="74"/>
      <c r="AP845" s="74"/>
      <c r="AQ845" s="74"/>
      <c r="AR845" s="74"/>
      <c r="AS845" s="74"/>
      <c r="AT845" s="74"/>
      <c r="AU845" s="74"/>
      <c r="AV845" s="74"/>
      <c r="AW845" s="74"/>
      <c r="AX845" s="74"/>
      <c r="AY845" s="74"/>
      <c r="AZ845" s="74"/>
      <c r="BA845" s="74"/>
      <c r="BB845" s="74"/>
      <c r="BC845" s="74"/>
      <c r="BD845" s="74"/>
      <c r="BE845" s="74"/>
      <c r="BF845" s="74"/>
      <c r="BG845" s="74"/>
    </row>
    <row r="846" ht="12.0" customHeight="1">
      <c r="A846" s="62"/>
      <c r="B846" s="62"/>
      <c r="C846" s="62"/>
      <c r="D846" s="102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5"/>
      <c r="Q846" s="65"/>
      <c r="R846" s="64"/>
      <c r="S846" s="66"/>
      <c r="T846" s="66"/>
      <c r="U846" s="66"/>
      <c r="V846" s="66"/>
      <c r="W846" s="65"/>
      <c r="X846" s="65"/>
      <c r="Y846" s="67"/>
      <c r="Z846" s="68"/>
      <c r="AA846" s="66"/>
      <c r="AB846" s="64"/>
      <c r="AC846" s="69"/>
      <c r="AD846" s="70"/>
      <c r="AE846" s="71"/>
      <c r="AF846" s="74"/>
      <c r="AG846" s="74"/>
      <c r="AH846" s="74"/>
      <c r="AI846" s="74"/>
      <c r="AJ846" s="74"/>
      <c r="AK846" s="74"/>
      <c r="AL846" s="74"/>
      <c r="AM846" s="74"/>
      <c r="AN846" s="74"/>
      <c r="AO846" s="74"/>
      <c r="AP846" s="74"/>
      <c r="AQ846" s="74"/>
      <c r="AR846" s="74"/>
      <c r="AS846" s="74"/>
      <c r="AT846" s="74"/>
      <c r="AU846" s="74"/>
      <c r="AV846" s="74"/>
      <c r="AW846" s="74"/>
      <c r="AX846" s="74"/>
      <c r="AY846" s="74"/>
      <c r="AZ846" s="74"/>
      <c r="BA846" s="74"/>
      <c r="BB846" s="74"/>
      <c r="BC846" s="74"/>
      <c r="BD846" s="74"/>
      <c r="BE846" s="74"/>
      <c r="BF846" s="74"/>
      <c r="BG846" s="74"/>
    </row>
    <row r="847" ht="12.0" customHeight="1">
      <c r="A847" s="62"/>
      <c r="B847" s="62"/>
      <c r="C847" s="62"/>
      <c r="D847" s="102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5"/>
      <c r="Q847" s="65"/>
      <c r="R847" s="64"/>
      <c r="S847" s="66"/>
      <c r="T847" s="66"/>
      <c r="U847" s="66"/>
      <c r="V847" s="66"/>
      <c r="W847" s="65"/>
      <c r="X847" s="65"/>
      <c r="Y847" s="67"/>
      <c r="Z847" s="68"/>
      <c r="AA847" s="66"/>
      <c r="AB847" s="64"/>
      <c r="AC847" s="69"/>
      <c r="AD847" s="70"/>
      <c r="AE847" s="71"/>
      <c r="AF847" s="74"/>
      <c r="AG847" s="74"/>
      <c r="AH847" s="74"/>
      <c r="AI847" s="74"/>
      <c r="AJ847" s="74"/>
      <c r="AK847" s="74"/>
      <c r="AL847" s="74"/>
      <c r="AM847" s="74"/>
      <c r="AN847" s="74"/>
      <c r="AO847" s="74"/>
      <c r="AP847" s="74"/>
      <c r="AQ847" s="74"/>
      <c r="AR847" s="74"/>
      <c r="AS847" s="74"/>
      <c r="AT847" s="74"/>
      <c r="AU847" s="74"/>
      <c r="AV847" s="74"/>
      <c r="AW847" s="74"/>
      <c r="AX847" s="74"/>
      <c r="AY847" s="74"/>
      <c r="AZ847" s="74"/>
      <c r="BA847" s="74"/>
      <c r="BB847" s="74"/>
      <c r="BC847" s="74"/>
      <c r="BD847" s="74"/>
      <c r="BE847" s="74"/>
      <c r="BF847" s="74"/>
      <c r="BG847" s="74"/>
    </row>
    <row r="848" ht="12.0" customHeight="1">
      <c r="A848" s="62"/>
      <c r="B848" s="62"/>
      <c r="C848" s="62"/>
      <c r="D848" s="102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5"/>
      <c r="Q848" s="65"/>
      <c r="R848" s="64"/>
      <c r="S848" s="66"/>
      <c r="T848" s="66"/>
      <c r="U848" s="66"/>
      <c r="V848" s="66"/>
      <c r="W848" s="65"/>
      <c r="X848" s="65"/>
      <c r="Y848" s="67"/>
      <c r="Z848" s="68"/>
      <c r="AA848" s="66"/>
      <c r="AB848" s="64"/>
      <c r="AC848" s="69"/>
      <c r="AD848" s="70"/>
      <c r="AE848" s="71"/>
      <c r="AF848" s="74"/>
      <c r="AG848" s="74"/>
      <c r="AH848" s="74"/>
      <c r="AI848" s="74"/>
      <c r="AJ848" s="74"/>
      <c r="AK848" s="74"/>
      <c r="AL848" s="74"/>
      <c r="AM848" s="74"/>
      <c r="AN848" s="74"/>
      <c r="AO848" s="74"/>
      <c r="AP848" s="74"/>
      <c r="AQ848" s="74"/>
      <c r="AR848" s="74"/>
      <c r="AS848" s="74"/>
      <c r="AT848" s="74"/>
      <c r="AU848" s="74"/>
      <c r="AV848" s="74"/>
      <c r="AW848" s="74"/>
      <c r="AX848" s="74"/>
      <c r="AY848" s="74"/>
      <c r="AZ848" s="74"/>
      <c r="BA848" s="74"/>
      <c r="BB848" s="74"/>
      <c r="BC848" s="74"/>
      <c r="BD848" s="74"/>
      <c r="BE848" s="74"/>
      <c r="BF848" s="74"/>
      <c r="BG848" s="74"/>
    </row>
    <row r="849" ht="12.0" customHeight="1">
      <c r="A849" s="62"/>
      <c r="B849" s="62"/>
      <c r="C849" s="62"/>
      <c r="D849" s="102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5"/>
      <c r="Q849" s="65"/>
      <c r="R849" s="64"/>
      <c r="S849" s="66"/>
      <c r="T849" s="66"/>
      <c r="U849" s="66"/>
      <c r="V849" s="66"/>
      <c r="W849" s="65"/>
      <c r="X849" s="65"/>
      <c r="Y849" s="67"/>
      <c r="Z849" s="68"/>
      <c r="AA849" s="66"/>
      <c r="AB849" s="64"/>
      <c r="AC849" s="69"/>
      <c r="AD849" s="70"/>
      <c r="AE849" s="71"/>
      <c r="AF849" s="74"/>
      <c r="AG849" s="74"/>
      <c r="AH849" s="74"/>
      <c r="AI849" s="74"/>
      <c r="AJ849" s="74"/>
      <c r="AK849" s="74"/>
      <c r="AL849" s="74"/>
      <c r="AM849" s="74"/>
      <c r="AN849" s="74"/>
      <c r="AO849" s="74"/>
      <c r="AP849" s="74"/>
      <c r="AQ849" s="74"/>
      <c r="AR849" s="74"/>
      <c r="AS849" s="74"/>
      <c r="AT849" s="74"/>
      <c r="AU849" s="74"/>
      <c r="AV849" s="74"/>
      <c r="AW849" s="74"/>
      <c r="AX849" s="74"/>
      <c r="AY849" s="74"/>
      <c r="AZ849" s="74"/>
      <c r="BA849" s="74"/>
      <c r="BB849" s="74"/>
      <c r="BC849" s="74"/>
      <c r="BD849" s="74"/>
      <c r="BE849" s="74"/>
      <c r="BF849" s="74"/>
      <c r="BG849" s="74"/>
    </row>
    <row r="850" ht="12.0" customHeight="1">
      <c r="A850" s="62"/>
      <c r="B850" s="62"/>
      <c r="C850" s="62"/>
      <c r="D850" s="102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5"/>
      <c r="Q850" s="65"/>
      <c r="R850" s="64"/>
      <c r="S850" s="66"/>
      <c r="T850" s="66"/>
      <c r="U850" s="66"/>
      <c r="V850" s="66"/>
      <c r="W850" s="65"/>
      <c r="X850" s="65"/>
      <c r="Y850" s="67"/>
      <c r="Z850" s="68"/>
      <c r="AA850" s="66"/>
      <c r="AB850" s="64"/>
      <c r="AC850" s="69"/>
      <c r="AD850" s="70"/>
      <c r="AE850" s="71"/>
      <c r="AF850" s="74"/>
      <c r="AG850" s="74"/>
      <c r="AH850" s="74"/>
      <c r="AI850" s="74"/>
      <c r="AJ850" s="74"/>
      <c r="AK850" s="74"/>
      <c r="AL850" s="74"/>
      <c r="AM850" s="74"/>
      <c r="AN850" s="74"/>
      <c r="AO850" s="74"/>
      <c r="AP850" s="74"/>
      <c r="AQ850" s="74"/>
      <c r="AR850" s="74"/>
      <c r="AS850" s="74"/>
      <c r="AT850" s="74"/>
      <c r="AU850" s="74"/>
      <c r="AV850" s="74"/>
      <c r="AW850" s="74"/>
      <c r="AX850" s="74"/>
      <c r="AY850" s="74"/>
      <c r="AZ850" s="74"/>
      <c r="BA850" s="74"/>
      <c r="BB850" s="74"/>
      <c r="BC850" s="74"/>
      <c r="BD850" s="74"/>
      <c r="BE850" s="74"/>
      <c r="BF850" s="74"/>
      <c r="BG850" s="74"/>
    </row>
    <row r="851" ht="12.0" customHeight="1">
      <c r="A851" s="62"/>
      <c r="B851" s="62"/>
      <c r="C851" s="62"/>
      <c r="D851" s="102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5"/>
      <c r="Q851" s="65"/>
      <c r="R851" s="64"/>
      <c r="S851" s="66"/>
      <c r="T851" s="66"/>
      <c r="U851" s="66"/>
      <c r="V851" s="66"/>
      <c r="W851" s="65"/>
      <c r="X851" s="65"/>
      <c r="Y851" s="67"/>
      <c r="Z851" s="68"/>
      <c r="AA851" s="66"/>
      <c r="AB851" s="64"/>
      <c r="AC851" s="69"/>
      <c r="AD851" s="70"/>
      <c r="AE851" s="71"/>
      <c r="AF851" s="74"/>
      <c r="AG851" s="74"/>
      <c r="AH851" s="74"/>
      <c r="AI851" s="74"/>
      <c r="AJ851" s="74"/>
      <c r="AK851" s="74"/>
      <c r="AL851" s="74"/>
      <c r="AM851" s="74"/>
      <c r="AN851" s="74"/>
      <c r="AO851" s="74"/>
      <c r="AP851" s="74"/>
      <c r="AQ851" s="74"/>
      <c r="AR851" s="74"/>
      <c r="AS851" s="74"/>
      <c r="AT851" s="74"/>
      <c r="AU851" s="74"/>
      <c r="AV851" s="74"/>
      <c r="AW851" s="74"/>
      <c r="AX851" s="74"/>
      <c r="AY851" s="74"/>
      <c r="AZ851" s="74"/>
      <c r="BA851" s="74"/>
      <c r="BB851" s="74"/>
      <c r="BC851" s="74"/>
      <c r="BD851" s="74"/>
      <c r="BE851" s="74"/>
      <c r="BF851" s="74"/>
      <c r="BG851" s="74"/>
    </row>
    <row r="852" ht="12.0" customHeight="1">
      <c r="A852" s="62"/>
      <c r="B852" s="62"/>
      <c r="C852" s="62"/>
      <c r="D852" s="102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5"/>
      <c r="Q852" s="65"/>
      <c r="R852" s="64"/>
      <c r="S852" s="66"/>
      <c r="T852" s="66"/>
      <c r="U852" s="66"/>
      <c r="V852" s="66"/>
      <c r="W852" s="65"/>
      <c r="X852" s="65"/>
      <c r="Y852" s="67"/>
      <c r="Z852" s="68"/>
      <c r="AA852" s="66"/>
      <c r="AB852" s="64"/>
      <c r="AC852" s="69"/>
      <c r="AD852" s="70"/>
      <c r="AE852" s="71"/>
      <c r="AF852" s="74"/>
      <c r="AG852" s="74"/>
      <c r="AH852" s="74"/>
      <c r="AI852" s="74"/>
      <c r="AJ852" s="74"/>
      <c r="AK852" s="74"/>
      <c r="AL852" s="74"/>
      <c r="AM852" s="74"/>
      <c r="AN852" s="74"/>
      <c r="AO852" s="74"/>
      <c r="AP852" s="74"/>
      <c r="AQ852" s="74"/>
      <c r="AR852" s="74"/>
      <c r="AS852" s="74"/>
      <c r="AT852" s="74"/>
      <c r="AU852" s="74"/>
      <c r="AV852" s="74"/>
      <c r="AW852" s="74"/>
      <c r="AX852" s="74"/>
      <c r="AY852" s="74"/>
      <c r="AZ852" s="74"/>
      <c r="BA852" s="74"/>
      <c r="BB852" s="74"/>
      <c r="BC852" s="74"/>
      <c r="BD852" s="74"/>
      <c r="BE852" s="74"/>
      <c r="BF852" s="74"/>
      <c r="BG852" s="74"/>
    </row>
    <row r="853" ht="12.0" customHeight="1">
      <c r="A853" s="62"/>
      <c r="B853" s="62"/>
      <c r="C853" s="62"/>
      <c r="D853" s="102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5"/>
      <c r="Q853" s="65"/>
      <c r="R853" s="64"/>
      <c r="S853" s="66"/>
      <c r="T853" s="66"/>
      <c r="U853" s="66"/>
      <c r="V853" s="66"/>
      <c r="W853" s="65"/>
      <c r="X853" s="65"/>
      <c r="Y853" s="67"/>
      <c r="Z853" s="68"/>
      <c r="AA853" s="66"/>
      <c r="AB853" s="64"/>
      <c r="AC853" s="69"/>
      <c r="AD853" s="70"/>
      <c r="AE853" s="71"/>
      <c r="AF853" s="74"/>
      <c r="AG853" s="74"/>
      <c r="AH853" s="74"/>
      <c r="AI853" s="74"/>
      <c r="AJ853" s="74"/>
      <c r="AK853" s="74"/>
      <c r="AL853" s="74"/>
      <c r="AM853" s="74"/>
      <c r="AN853" s="74"/>
      <c r="AO853" s="74"/>
      <c r="AP853" s="74"/>
      <c r="AQ853" s="74"/>
      <c r="AR853" s="74"/>
      <c r="AS853" s="74"/>
      <c r="AT853" s="74"/>
      <c r="AU853" s="74"/>
      <c r="AV853" s="74"/>
      <c r="AW853" s="74"/>
      <c r="AX853" s="74"/>
      <c r="AY853" s="74"/>
      <c r="AZ853" s="74"/>
      <c r="BA853" s="74"/>
      <c r="BB853" s="74"/>
      <c r="BC853" s="74"/>
      <c r="BD853" s="74"/>
      <c r="BE853" s="74"/>
      <c r="BF853" s="74"/>
      <c r="BG853" s="74"/>
    </row>
    <row r="854" ht="12.0" customHeight="1">
      <c r="A854" s="62"/>
      <c r="B854" s="62"/>
      <c r="C854" s="62"/>
      <c r="D854" s="102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5"/>
      <c r="Q854" s="65"/>
      <c r="R854" s="64"/>
      <c r="S854" s="66"/>
      <c r="T854" s="66"/>
      <c r="U854" s="66"/>
      <c r="V854" s="66"/>
      <c r="W854" s="65"/>
      <c r="X854" s="65"/>
      <c r="Y854" s="67"/>
      <c r="Z854" s="68"/>
      <c r="AA854" s="66"/>
      <c r="AB854" s="64"/>
      <c r="AC854" s="69"/>
      <c r="AD854" s="70"/>
      <c r="AE854" s="71"/>
      <c r="AF854" s="74"/>
      <c r="AG854" s="74"/>
      <c r="AH854" s="74"/>
      <c r="AI854" s="74"/>
      <c r="AJ854" s="74"/>
      <c r="AK854" s="74"/>
      <c r="AL854" s="74"/>
      <c r="AM854" s="74"/>
      <c r="AN854" s="74"/>
      <c r="AO854" s="74"/>
      <c r="AP854" s="74"/>
      <c r="AQ854" s="74"/>
      <c r="AR854" s="74"/>
      <c r="AS854" s="74"/>
      <c r="AT854" s="74"/>
      <c r="AU854" s="74"/>
      <c r="AV854" s="74"/>
      <c r="AW854" s="74"/>
      <c r="AX854" s="74"/>
      <c r="AY854" s="74"/>
      <c r="AZ854" s="74"/>
      <c r="BA854" s="74"/>
      <c r="BB854" s="74"/>
      <c r="BC854" s="74"/>
      <c r="BD854" s="74"/>
      <c r="BE854" s="74"/>
      <c r="BF854" s="74"/>
      <c r="BG854" s="74"/>
    </row>
    <row r="855" ht="12.0" customHeight="1">
      <c r="A855" s="62"/>
      <c r="B855" s="62"/>
      <c r="C855" s="62"/>
      <c r="D855" s="102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5"/>
      <c r="Q855" s="65"/>
      <c r="R855" s="64"/>
      <c r="S855" s="66"/>
      <c r="T855" s="66"/>
      <c r="U855" s="66"/>
      <c r="V855" s="66"/>
      <c r="W855" s="65"/>
      <c r="X855" s="65"/>
      <c r="Y855" s="67"/>
      <c r="Z855" s="68"/>
      <c r="AA855" s="66"/>
      <c r="AB855" s="64"/>
      <c r="AC855" s="69"/>
      <c r="AD855" s="70"/>
      <c r="AE855" s="71"/>
      <c r="AF855" s="74"/>
      <c r="AG855" s="74"/>
      <c r="AH855" s="74"/>
      <c r="AI855" s="74"/>
      <c r="AJ855" s="74"/>
      <c r="AK855" s="74"/>
      <c r="AL855" s="74"/>
      <c r="AM855" s="74"/>
      <c r="AN855" s="74"/>
      <c r="AO855" s="74"/>
      <c r="AP855" s="74"/>
      <c r="AQ855" s="74"/>
      <c r="AR855" s="74"/>
      <c r="AS855" s="74"/>
      <c r="AT855" s="74"/>
      <c r="AU855" s="74"/>
      <c r="AV855" s="74"/>
      <c r="AW855" s="74"/>
      <c r="AX855" s="74"/>
      <c r="AY855" s="74"/>
      <c r="AZ855" s="74"/>
      <c r="BA855" s="74"/>
      <c r="BB855" s="74"/>
      <c r="BC855" s="74"/>
      <c r="BD855" s="74"/>
      <c r="BE855" s="74"/>
      <c r="BF855" s="74"/>
      <c r="BG855" s="74"/>
    </row>
    <row r="856" ht="12.0" customHeight="1">
      <c r="A856" s="62"/>
      <c r="B856" s="62"/>
      <c r="C856" s="62"/>
      <c r="D856" s="102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5"/>
      <c r="Q856" s="65"/>
      <c r="R856" s="64"/>
      <c r="S856" s="66"/>
      <c r="T856" s="66"/>
      <c r="U856" s="66"/>
      <c r="V856" s="66"/>
      <c r="W856" s="65"/>
      <c r="X856" s="65"/>
      <c r="Y856" s="67"/>
      <c r="Z856" s="68"/>
      <c r="AA856" s="66"/>
      <c r="AB856" s="64"/>
      <c r="AC856" s="69"/>
      <c r="AD856" s="70"/>
      <c r="AE856" s="71"/>
      <c r="AF856" s="74"/>
      <c r="AG856" s="74"/>
      <c r="AH856" s="74"/>
      <c r="AI856" s="74"/>
      <c r="AJ856" s="74"/>
      <c r="AK856" s="74"/>
      <c r="AL856" s="74"/>
      <c r="AM856" s="74"/>
      <c r="AN856" s="74"/>
      <c r="AO856" s="74"/>
      <c r="AP856" s="74"/>
      <c r="AQ856" s="74"/>
      <c r="AR856" s="74"/>
      <c r="AS856" s="74"/>
      <c r="AT856" s="74"/>
      <c r="AU856" s="74"/>
      <c r="AV856" s="74"/>
      <c r="AW856" s="74"/>
      <c r="AX856" s="74"/>
      <c r="AY856" s="74"/>
      <c r="AZ856" s="74"/>
      <c r="BA856" s="74"/>
      <c r="BB856" s="74"/>
      <c r="BC856" s="74"/>
      <c r="BD856" s="74"/>
      <c r="BE856" s="74"/>
      <c r="BF856" s="74"/>
      <c r="BG856" s="74"/>
    </row>
    <row r="857" ht="12.0" customHeight="1">
      <c r="A857" s="62"/>
      <c r="B857" s="62"/>
      <c r="C857" s="62"/>
      <c r="D857" s="102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5"/>
      <c r="Q857" s="65"/>
      <c r="R857" s="64"/>
      <c r="S857" s="66"/>
      <c r="T857" s="66"/>
      <c r="U857" s="66"/>
      <c r="V857" s="66"/>
      <c r="W857" s="65"/>
      <c r="X857" s="65"/>
      <c r="Y857" s="67"/>
      <c r="Z857" s="68"/>
      <c r="AA857" s="66"/>
      <c r="AB857" s="64"/>
      <c r="AC857" s="69"/>
      <c r="AD857" s="70"/>
      <c r="AE857" s="71"/>
      <c r="AF857" s="74"/>
      <c r="AG857" s="74"/>
      <c r="AH857" s="74"/>
      <c r="AI857" s="74"/>
      <c r="AJ857" s="74"/>
      <c r="AK857" s="74"/>
      <c r="AL857" s="74"/>
      <c r="AM857" s="74"/>
      <c r="AN857" s="74"/>
      <c r="AO857" s="74"/>
      <c r="AP857" s="74"/>
      <c r="AQ857" s="74"/>
      <c r="AR857" s="74"/>
      <c r="AS857" s="74"/>
      <c r="AT857" s="74"/>
      <c r="AU857" s="74"/>
      <c r="AV857" s="74"/>
      <c r="AW857" s="74"/>
      <c r="AX857" s="74"/>
      <c r="AY857" s="74"/>
      <c r="AZ857" s="74"/>
      <c r="BA857" s="74"/>
      <c r="BB857" s="74"/>
      <c r="BC857" s="74"/>
      <c r="BD857" s="74"/>
      <c r="BE857" s="74"/>
      <c r="BF857" s="74"/>
      <c r="BG857" s="74"/>
    </row>
    <row r="858" ht="12.0" customHeight="1">
      <c r="A858" s="62"/>
      <c r="B858" s="62"/>
      <c r="C858" s="62"/>
      <c r="D858" s="102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5"/>
      <c r="Q858" s="65"/>
      <c r="R858" s="64"/>
      <c r="S858" s="66"/>
      <c r="T858" s="66"/>
      <c r="U858" s="66"/>
      <c r="V858" s="66"/>
      <c r="W858" s="65"/>
      <c r="X858" s="65"/>
      <c r="Y858" s="67"/>
      <c r="Z858" s="68"/>
      <c r="AA858" s="66"/>
      <c r="AB858" s="64"/>
      <c r="AC858" s="69"/>
      <c r="AD858" s="70"/>
      <c r="AE858" s="71"/>
      <c r="AF858" s="74"/>
      <c r="AG858" s="74"/>
      <c r="AH858" s="74"/>
      <c r="AI858" s="74"/>
      <c r="AJ858" s="74"/>
      <c r="AK858" s="74"/>
      <c r="AL858" s="74"/>
      <c r="AM858" s="74"/>
      <c r="AN858" s="74"/>
      <c r="AO858" s="74"/>
      <c r="AP858" s="74"/>
      <c r="AQ858" s="74"/>
      <c r="AR858" s="74"/>
      <c r="AS858" s="74"/>
      <c r="AT858" s="74"/>
      <c r="AU858" s="74"/>
      <c r="AV858" s="74"/>
      <c r="AW858" s="74"/>
      <c r="AX858" s="74"/>
      <c r="AY858" s="74"/>
      <c r="AZ858" s="74"/>
      <c r="BA858" s="74"/>
      <c r="BB858" s="74"/>
      <c r="BC858" s="74"/>
      <c r="BD858" s="74"/>
      <c r="BE858" s="74"/>
      <c r="BF858" s="74"/>
      <c r="BG858" s="74"/>
    </row>
    <row r="859" ht="12.0" customHeight="1">
      <c r="A859" s="62"/>
      <c r="B859" s="62"/>
      <c r="C859" s="62"/>
      <c r="D859" s="102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5"/>
      <c r="Q859" s="65"/>
      <c r="R859" s="64"/>
      <c r="S859" s="66"/>
      <c r="T859" s="66"/>
      <c r="U859" s="66"/>
      <c r="V859" s="66"/>
      <c r="W859" s="65"/>
      <c r="X859" s="65"/>
      <c r="Y859" s="67"/>
      <c r="Z859" s="68"/>
      <c r="AA859" s="66"/>
      <c r="AB859" s="64"/>
      <c r="AC859" s="69"/>
      <c r="AD859" s="70"/>
      <c r="AE859" s="71"/>
      <c r="AF859" s="74"/>
      <c r="AG859" s="74"/>
      <c r="AH859" s="74"/>
      <c r="AI859" s="74"/>
      <c r="AJ859" s="74"/>
      <c r="AK859" s="74"/>
      <c r="AL859" s="74"/>
      <c r="AM859" s="74"/>
      <c r="AN859" s="74"/>
      <c r="AO859" s="74"/>
      <c r="AP859" s="74"/>
      <c r="AQ859" s="74"/>
      <c r="AR859" s="74"/>
      <c r="AS859" s="74"/>
      <c r="AT859" s="74"/>
      <c r="AU859" s="74"/>
      <c r="AV859" s="74"/>
      <c r="AW859" s="74"/>
      <c r="AX859" s="74"/>
      <c r="AY859" s="74"/>
      <c r="AZ859" s="74"/>
      <c r="BA859" s="74"/>
      <c r="BB859" s="74"/>
      <c r="BC859" s="74"/>
      <c r="BD859" s="74"/>
      <c r="BE859" s="74"/>
      <c r="BF859" s="74"/>
      <c r="BG859" s="74"/>
    </row>
    <row r="860" ht="12.0" customHeight="1">
      <c r="A860" s="62"/>
      <c r="B860" s="62"/>
      <c r="C860" s="62"/>
      <c r="D860" s="102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5"/>
      <c r="Q860" s="65"/>
      <c r="R860" s="64"/>
      <c r="S860" s="66"/>
      <c r="T860" s="66"/>
      <c r="U860" s="66"/>
      <c r="V860" s="66"/>
      <c r="W860" s="65"/>
      <c r="X860" s="65"/>
      <c r="Y860" s="67"/>
      <c r="Z860" s="68"/>
      <c r="AA860" s="66"/>
      <c r="AB860" s="64"/>
      <c r="AC860" s="69"/>
      <c r="AD860" s="70"/>
      <c r="AE860" s="71"/>
      <c r="AF860" s="74"/>
      <c r="AG860" s="74"/>
      <c r="AH860" s="74"/>
      <c r="AI860" s="74"/>
      <c r="AJ860" s="74"/>
      <c r="AK860" s="74"/>
      <c r="AL860" s="74"/>
      <c r="AM860" s="74"/>
      <c r="AN860" s="74"/>
      <c r="AO860" s="74"/>
      <c r="AP860" s="74"/>
      <c r="AQ860" s="74"/>
      <c r="AR860" s="74"/>
      <c r="AS860" s="74"/>
      <c r="AT860" s="74"/>
      <c r="AU860" s="74"/>
      <c r="AV860" s="74"/>
      <c r="AW860" s="74"/>
      <c r="AX860" s="74"/>
      <c r="AY860" s="74"/>
      <c r="AZ860" s="74"/>
      <c r="BA860" s="74"/>
      <c r="BB860" s="74"/>
      <c r="BC860" s="74"/>
      <c r="BD860" s="74"/>
      <c r="BE860" s="74"/>
      <c r="BF860" s="74"/>
      <c r="BG860" s="74"/>
    </row>
    <row r="861" ht="12.0" customHeight="1">
      <c r="A861" s="62"/>
      <c r="B861" s="62"/>
      <c r="C861" s="62"/>
      <c r="D861" s="102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5"/>
      <c r="Q861" s="65"/>
      <c r="R861" s="64"/>
      <c r="S861" s="66"/>
      <c r="T861" s="66"/>
      <c r="U861" s="66"/>
      <c r="V861" s="66"/>
      <c r="W861" s="65"/>
      <c r="X861" s="65"/>
      <c r="Y861" s="67"/>
      <c r="Z861" s="68"/>
      <c r="AA861" s="66"/>
      <c r="AB861" s="64"/>
      <c r="AC861" s="69"/>
      <c r="AD861" s="70"/>
      <c r="AE861" s="71"/>
      <c r="AF861" s="74"/>
      <c r="AG861" s="74"/>
      <c r="AH861" s="74"/>
      <c r="AI861" s="74"/>
      <c r="AJ861" s="74"/>
      <c r="AK861" s="74"/>
      <c r="AL861" s="74"/>
      <c r="AM861" s="74"/>
      <c r="AN861" s="74"/>
      <c r="AO861" s="74"/>
      <c r="AP861" s="74"/>
      <c r="AQ861" s="74"/>
      <c r="AR861" s="74"/>
      <c r="AS861" s="74"/>
      <c r="AT861" s="74"/>
      <c r="AU861" s="74"/>
      <c r="AV861" s="74"/>
      <c r="AW861" s="74"/>
      <c r="AX861" s="74"/>
      <c r="AY861" s="74"/>
      <c r="AZ861" s="74"/>
      <c r="BA861" s="74"/>
      <c r="BB861" s="74"/>
      <c r="BC861" s="74"/>
      <c r="BD861" s="74"/>
      <c r="BE861" s="74"/>
      <c r="BF861" s="74"/>
      <c r="BG861" s="74"/>
    </row>
    <row r="862" ht="12.0" customHeight="1">
      <c r="A862" s="62"/>
      <c r="B862" s="62"/>
      <c r="C862" s="62"/>
      <c r="D862" s="102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5"/>
      <c r="Q862" s="65"/>
      <c r="R862" s="64"/>
      <c r="S862" s="66"/>
      <c r="T862" s="66"/>
      <c r="U862" s="66"/>
      <c r="V862" s="66"/>
      <c r="W862" s="65"/>
      <c r="X862" s="65"/>
      <c r="Y862" s="67"/>
      <c r="Z862" s="68"/>
      <c r="AA862" s="66"/>
      <c r="AB862" s="64"/>
      <c r="AC862" s="69"/>
      <c r="AD862" s="70"/>
      <c r="AE862" s="71"/>
      <c r="AF862" s="74"/>
      <c r="AG862" s="74"/>
      <c r="AH862" s="74"/>
      <c r="AI862" s="74"/>
      <c r="AJ862" s="74"/>
      <c r="AK862" s="74"/>
      <c r="AL862" s="74"/>
      <c r="AM862" s="74"/>
      <c r="AN862" s="74"/>
      <c r="AO862" s="74"/>
      <c r="AP862" s="74"/>
      <c r="AQ862" s="74"/>
      <c r="AR862" s="74"/>
      <c r="AS862" s="74"/>
      <c r="AT862" s="74"/>
      <c r="AU862" s="74"/>
      <c r="AV862" s="74"/>
      <c r="AW862" s="74"/>
      <c r="AX862" s="74"/>
      <c r="AY862" s="74"/>
      <c r="AZ862" s="74"/>
      <c r="BA862" s="74"/>
      <c r="BB862" s="74"/>
      <c r="BC862" s="74"/>
      <c r="BD862" s="74"/>
      <c r="BE862" s="74"/>
      <c r="BF862" s="74"/>
      <c r="BG862" s="74"/>
    </row>
    <row r="863" ht="12.0" customHeight="1">
      <c r="A863" s="62"/>
      <c r="B863" s="62"/>
      <c r="C863" s="62"/>
      <c r="D863" s="102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5"/>
      <c r="Q863" s="65"/>
      <c r="R863" s="64"/>
      <c r="S863" s="66"/>
      <c r="T863" s="66"/>
      <c r="U863" s="66"/>
      <c r="V863" s="66"/>
      <c r="W863" s="65"/>
      <c r="X863" s="65"/>
      <c r="Y863" s="67"/>
      <c r="Z863" s="68"/>
      <c r="AA863" s="66"/>
      <c r="AB863" s="64"/>
      <c r="AC863" s="69"/>
      <c r="AD863" s="70"/>
      <c r="AE863" s="71"/>
      <c r="AF863" s="74"/>
      <c r="AG863" s="74"/>
      <c r="AH863" s="74"/>
      <c r="AI863" s="74"/>
      <c r="AJ863" s="74"/>
      <c r="AK863" s="74"/>
      <c r="AL863" s="74"/>
      <c r="AM863" s="74"/>
      <c r="AN863" s="74"/>
      <c r="AO863" s="74"/>
      <c r="AP863" s="74"/>
      <c r="AQ863" s="74"/>
      <c r="AR863" s="74"/>
      <c r="AS863" s="74"/>
      <c r="AT863" s="74"/>
      <c r="AU863" s="74"/>
      <c r="AV863" s="74"/>
      <c r="AW863" s="74"/>
      <c r="AX863" s="74"/>
      <c r="AY863" s="74"/>
      <c r="AZ863" s="74"/>
      <c r="BA863" s="74"/>
      <c r="BB863" s="74"/>
      <c r="BC863" s="74"/>
      <c r="BD863" s="74"/>
      <c r="BE863" s="74"/>
      <c r="BF863" s="74"/>
      <c r="BG863" s="74"/>
    </row>
    <row r="864" ht="12.0" customHeight="1">
      <c r="A864" s="62"/>
      <c r="B864" s="62"/>
      <c r="C864" s="62"/>
      <c r="D864" s="102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5"/>
      <c r="Q864" s="65"/>
      <c r="R864" s="64"/>
      <c r="S864" s="66"/>
      <c r="T864" s="66"/>
      <c r="U864" s="66"/>
      <c r="V864" s="66"/>
      <c r="W864" s="65"/>
      <c r="X864" s="65"/>
      <c r="Y864" s="67"/>
      <c r="Z864" s="68"/>
      <c r="AA864" s="66"/>
      <c r="AB864" s="64"/>
      <c r="AC864" s="69"/>
      <c r="AD864" s="70"/>
      <c r="AE864" s="71"/>
      <c r="AF864" s="74"/>
      <c r="AG864" s="74"/>
      <c r="AH864" s="74"/>
      <c r="AI864" s="74"/>
      <c r="AJ864" s="74"/>
      <c r="AK864" s="74"/>
      <c r="AL864" s="74"/>
      <c r="AM864" s="74"/>
      <c r="AN864" s="74"/>
      <c r="AO864" s="74"/>
      <c r="AP864" s="74"/>
      <c r="AQ864" s="74"/>
      <c r="AR864" s="74"/>
      <c r="AS864" s="74"/>
      <c r="AT864" s="74"/>
      <c r="AU864" s="74"/>
      <c r="AV864" s="74"/>
      <c r="AW864" s="74"/>
      <c r="AX864" s="74"/>
      <c r="AY864" s="74"/>
      <c r="AZ864" s="74"/>
      <c r="BA864" s="74"/>
      <c r="BB864" s="74"/>
      <c r="BC864" s="74"/>
      <c r="BD864" s="74"/>
      <c r="BE864" s="74"/>
      <c r="BF864" s="74"/>
      <c r="BG864" s="74"/>
    </row>
    <row r="865" ht="12.0" customHeight="1">
      <c r="A865" s="62"/>
      <c r="B865" s="62"/>
      <c r="C865" s="62"/>
      <c r="D865" s="102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5"/>
      <c r="Q865" s="65"/>
      <c r="R865" s="64"/>
      <c r="S865" s="66"/>
      <c r="T865" s="66"/>
      <c r="U865" s="66"/>
      <c r="V865" s="66"/>
      <c r="W865" s="65"/>
      <c r="X865" s="65"/>
      <c r="Y865" s="67"/>
      <c r="Z865" s="68"/>
      <c r="AA865" s="66"/>
      <c r="AB865" s="64"/>
      <c r="AC865" s="69"/>
      <c r="AD865" s="70"/>
      <c r="AE865" s="71"/>
      <c r="AF865" s="74"/>
      <c r="AG865" s="74"/>
      <c r="AH865" s="74"/>
      <c r="AI865" s="74"/>
      <c r="AJ865" s="74"/>
      <c r="AK865" s="74"/>
      <c r="AL865" s="74"/>
      <c r="AM865" s="74"/>
      <c r="AN865" s="74"/>
      <c r="AO865" s="74"/>
      <c r="AP865" s="74"/>
      <c r="AQ865" s="74"/>
      <c r="AR865" s="74"/>
      <c r="AS865" s="74"/>
      <c r="AT865" s="74"/>
      <c r="AU865" s="74"/>
      <c r="AV865" s="74"/>
      <c r="AW865" s="74"/>
      <c r="AX865" s="74"/>
      <c r="AY865" s="74"/>
      <c r="AZ865" s="74"/>
      <c r="BA865" s="74"/>
      <c r="BB865" s="74"/>
      <c r="BC865" s="74"/>
      <c r="BD865" s="74"/>
      <c r="BE865" s="74"/>
      <c r="BF865" s="74"/>
      <c r="BG865" s="74"/>
    </row>
    <row r="866" ht="12.0" customHeight="1">
      <c r="A866" s="62"/>
      <c r="B866" s="62"/>
      <c r="C866" s="62"/>
      <c r="D866" s="102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5"/>
      <c r="Q866" s="65"/>
      <c r="R866" s="64"/>
      <c r="S866" s="66"/>
      <c r="T866" s="66"/>
      <c r="U866" s="66"/>
      <c r="V866" s="66"/>
      <c r="W866" s="65"/>
      <c r="X866" s="65"/>
      <c r="Y866" s="67"/>
      <c r="Z866" s="68"/>
      <c r="AA866" s="66"/>
      <c r="AB866" s="64"/>
      <c r="AC866" s="69"/>
      <c r="AD866" s="70"/>
      <c r="AE866" s="71"/>
      <c r="AF866" s="74"/>
      <c r="AG866" s="74"/>
      <c r="AH866" s="74"/>
      <c r="AI866" s="74"/>
      <c r="AJ866" s="74"/>
      <c r="AK866" s="74"/>
      <c r="AL866" s="74"/>
      <c r="AM866" s="74"/>
      <c r="AN866" s="74"/>
      <c r="AO866" s="74"/>
      <c r="AP866" s="74"/>
      <c r="AQ866" s="74"/>
      <c r="AR866" s="74"/>
      <c r="AS866" s="74"/>
      <c r="AT866" s="74"/>
      <c r="AU866" s="74"/>
      <c r="AV866" s="74"/>
      <c r="AW866" s="74"/>
      <c r="AX866" s="74"/>
      <c r="AY866" s="74"/>
      <c r="AZ866" s="74"/>
      <c r="BA866" s="74"/>
      <c r="BB866" s="74"/>
      <c r="BC866" s="74"/>
      <c r="BD866" s="74"/>
      <c r="BE866" s="74"/>
      <c r="BF866" s="74"/>
      <c r="BG866" s="74"/>
    </row>
    <row r="867" ht="12.0" customHeight="1">
      <c r="A867" s="62"/>
      <c r="B867" s="62"/>
      <c r="C867" s="62"/>
      <c r="D867" s="102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5"/>
      <c r="Q867" s="65"/>
      <c r="R867" s="64"/>
      <c r="S867" s="66"/>
      <c r="T867" s="66"/>
      <c r="U867" s="66"/>
      <c r="V867" s="66"/>
      <c r="W867" s="65"/>
      <c r="X867" s="65"/>
      <c r="Y867" s="67"/>
      <c r="Z867" s="68"/>
      <c r="AA867" s="66"/>
      <c r="AB867" s="64"/>
      <c r="AC867" s="69"/>
      <c r="AD867" s="70"/>
      <c r="AE867" s="71"/>
      <c r="AF867" s="74"/>
      <c r="AG867" s="74"/>
      <c r="AH867" s="74"/>
      <c r="AI867" s="74"/>
      <c r="AJ867" s="74"/>
      <c r="AK867" s="74"/>
      <c r="AL867" s="74"/>
      <c r="AM867" s="74"/>
      <c r="AN867" s="74"/>
      <c r="AO867" s="74"/>
      <c r="AP867" s="74"/>
      <c r="AQ867" s="74"/>
      <c r="AR867" s="74"/>
      <c r="AS867" s="74"/>
      <c r="AT867" s="74"/>
      <c r="AU867" s="74"/>
      <c r="AV867" s="74"/>
      <c r="AW867" s="74"/>
      <c r="AX867" s="74"/>
      <c r="AY867" s="74"/>
      <c r="AZ867" s="74"/>
      <c r="BA867" s="74"/>
      <c r="BB867" s="74"/>
      <c r="BC867" s="74"/>
      <c r="BD867" s="74"/>
      <c r="BE867" s="74"/>
      <c r="BF867" s="74"/>
      <c r="BG867" s="74"/>
    </row>
    <row r="868" ht="12.0" customHeight="1">
      <c r="A868" s="62"/>
      <c r="B868" s="62"/>
      <c r="C868" s="62"/>
      <c r="D868" s="102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5"/>
      <c r="Q868" s="65"/>
      <c r="R868" s="64"/>
      <c r="S868" s="66"/>
      <c r="T868" s="66"/>
      <c r="U868" s="66"/>
      <c r="V868" s="66"/>
      <c r="W868" s="65"/>
      <c r="X868" s="65"/>
      <c r="Y868" s="67"/>
      <c r="Z868" s="68"/>
      <c r="AA868" s="66"/>
      <c r="AB868" s="64"/>
      <c r="AC868" s="69"/>
      <c r="AD868" s="70"/>
      <c r="AE868" s="71"/>
      <c r="AF868" s="74"/>
      <c r="AG868" s="74"/>
      <c r="AH868" s="74"/>
      <c r="AI868" s="74"/>
      <c r="AJ868" s="74"/>
      <c r="AK868" s="74"/>
      <c r="AL868" s="74"/>
      <c r="AM868" s="74"/>
      <c r="AN868" s="74"/>
      <c r="AO868" s="74"/>
      <c r="AP868" s="74"/>
      <c r="AQ868" s="74"/>
      <c r="AR868" s="74"/>
      <c r="AS868" s="74"/>
      <c r="AT868" s="74"/>
      <c r="AU868" s="74"/>
      <c r="AV868" s="74"/>
      <c r="AW868" s="74"/>
      <c r="AX868" s="74"/>
      <c r="AY868" s="74"/>
      <c r="AZ868" s="74"/>
      <c r="BA868" s="74"/>
      <c r="BB868" s="74"/>
      <c r="BC868" s="74"/>
      <c r="BD868" s="74"/>
      <c r="BE868" s="74"/>
      <c r="BF868" s="74"/>
      <c r="BG868" s="74"/>
    </row>
    <row r="869" ht="12.0" customHeight="1">
      <c r="A869" s="62"/>
      <c r="B869" s="62"/>
      <c r="C869" s="62"/>
      <c r="D869" s="102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5"/>
      <c r="Q869" s="65"/>
      <c r="R869" s="64"/>
      <c r="S869" s="66"/>
      <c r="T869" s="66"/>
      <c r="U869" s="66"/>
      <c r="V869" s="66"/>
      <c r="W869" s="65"/>
      <c r="X869" s="65"/>
      <c r="Y869" s="67"/>
      <c r="Z869" s="68"/>
      <c r="AA869" s="66"/>
      <c r="AB869" s="64"/>
      <c r="AC869" s="69"/>
      <c r="AD869" s="70"/>
      <c r="AE869" s="71"/>
      <c r="AF869" s="74"/>
      <c r="AG869" s="74"/>
      <c r="AH869" s="74"/>
      <c r="AI869" s="74"/>
      <c r="AJ869" s="74"/>
      <c r="AK869" s="74"/>
      <c r="AL869" s="74"/>
      <c r="AM869" s="74"/>
      <c r="AN869" s="74"/>
      <c r="AO869" s="74"/>
      <c r="AP869" s="74"/>
      <c r="AQ869" s="74"/>
      <c r="AR869" s="74"/>
      <c r="AS869" s="74"/>
      <c r="AT869" s="74"/>
      <c r="AU869" s="74"/>
      <c r="AV869" s="74"/>
      <c r="AW869" s="74"/>
      <c r="AX869" s="74"/>
      <c r="AY869" s="74"/>
      <c r="AZ869" s="74"/>
      <c r="BA869" s="74"/>
      <c r="BB869" s="74"/>
      <c r="BC869" s="74"/>
      <c r="BD869" s="74"/>
      <c r="BE869" s="74"/>
      <c r="BF869" s="74"/>
      <c r="BG869" s="74"/>
    </row>
    <row r="870" ht="12.0" customHeight="1">
      <c r="A870" s="62"/>
      <c r="B870" s="62"/>
      <c r="C870" s="62"/>
      <c r="D870" s="102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5"/>
      <c r="Q870" s="65"/>
      <c r="R870" s="64"/>
      <c r="S870" s="66"/>
      <c r="T870" s="66"/>
      <c r="U870" s="66"/>
      <c r="V870" s="66"/>
      <c r="W870" s="65"/>
      <c r="X870" s="65"/>
      <c r="Y870" s="67"/>
      <c r="Z870" s="68"/>
      <c r="AA870" s="66"/>
      <c r="AB870" s="64"/>
      <c r="AC870" s="69"/>
      <c r="AD870" s="70"/>
      <c r="AE870" s="71"/>
      <c r="AF870" s="74"/>
      <c r="AG870" s="74"/>
      <c r="AH870" s="74"/>
      <c r="AI870" s="74"/>
      <c r="AJ870" s="74"/>
      <c r="AK870" s="74"/>
      <c r="AL870" s="74"/>
      <c r="AM870" s="74"/>
      <c r="AN870" s="74"/>
      <c r="AO870" s="74"/>
      <c r="AP870" s="74"/>
      <c r="AQ870" s="74"/>
      <c r="AR870" s="74"/>
      <c r="AS870" s="74"/>
      <c r="AT870" s="74"/>
      <c r="AU870" s="74"/>
      <c r="AV870" s="74"/>
      <c r="AW870" s="74"/>
      <c r="AX870" s="74"/>
      <c r="AY870" s="74"/>
      <c r="AZ870" s="74"/>
      <c r="BA870" s="74"/>
      <c r="BB870" s="74"/>
      <c r="BC870" s="74"/>
      <c r="BD870" s="74"/>
      <c r="BE870" s="74"/>
      <c r="BF870" s="74"/>
      <c r="BG870" s="74"/>
    </row>
    <row r="871" ht="12.0" customHeight="1">
      <c r="A871" s="62"/>
      <c r="B871" s="62"/>
      <c r="C871" s="62"/>
      <c r="D871" s="102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5"/>
      <c r="Q871" s="65"/>
      <c r="R871" s="64"/>
      <c r="S871" s="66"/>
      <c r="T871" s="66"/>
      <c r="U871" s="66"/>
      <c r="V871" s="66"/>
      <c r="W871" s="65"/>
      <c r="X871" s="65"/>
      <c r="Y871" s="67"/>
      <c r="Z871" s="68"/>
      <c r="AA871" s="66"/>
      <c r="AB871" s="64"/>
      <c r="AC871" s="69"/>
      <c r="AD871" s="70"/>
      <c r="AE871" s="71"/>
      <c r="AF871" s="74"/>
      <c r="AG871" s="74"/>
      <c r="AH871" s="74"/>
      <c r="AI871" s="74"/>
      <c r="AJ871" s="74"/>
      <c r="AK871" s="74"/>
      <c r="AL871" s="74"/>
      <c r="AM871" s="74"/>
      <c r="AN871" s="74"/>
      <c r="AO871" s="74"/>
      <c r="AP871" s="74"/>
      <c r="AQ871" s="74"/>
      <c r="AR871" s="74"/>
      <c r="AS871" s="74"/>
      <c r="AT871" s="74"/>
      <c r="AU871" s="74"/>
      <c r="AV871" s="74"/>
      <c r="AW871" s="74"/>
      <c r="AX871" s="74"/>
      <c r="AY871" s="74"/>
      <c r="AZ871" s="74"/>
      <c r="BA871" s="74"/>
      <c r="BB871" s="74"/>
      <c r="BC871" s="74"/>
      <c r="BD871" s="74"/>
      <c r="BE871" s="74"/>
      <c r="BF871" s="74"/>
      <c r="BG871" s="74"/>
    </row>
    <row r="872" ht="12.0" customHeight="1">
      <c r="A872" s="62"/>
      <c r="B872" s="62"/>
      <c r="C872" s="62"/>
      <c r="D872" s="102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5"/>
      <c r="Q872" s="65"/>
      <c r="R872" s="64"/>
      <c r="S872" s="66"/>
      <c r="T872" s="66"/>
      <c r="U872" s="66"/>
      <c r="V872" s="66"/>
      <c r="W872" s="65"/>
      <c r="X872" s="65"/>
      <c r="Y872" s="67"/>
      <c r="Z872" s="68"/>
      <c r="AA872" s="66"/>
      <c r="AB872" s="64"/>
      <c r="AC872" s="69"/>
      <c r="AD872" s="70"/>
      <c r="AE872" s="71"/>
      <c r="AF872" s="74"/>
      <c r="AG872" s="74"/>
      <c r="AH872" s="74"/>
      <c r="AI872" s="74"/>
      <c r="AJ872" s="74"/>
      <c r="AK872" s="74"/>
      <c r="AL872" s="74"/>
      <c r="AM872" s="74"/>
      <c r="AN872" s="74"/>
      <c r="AO872" s="74"/>
      <c r="AP872" s="74"/>
      <c r="AQ872" s="74"/>
      <c r="AR872" s="74"/>
      <c r="AS872" s="74"/>
      <c r="AT872" s="74"/>
      <c r="AU872" s="74"/>
      <c r="AV872" s="74"/>
      <c r="AW872" s="74"/>
      <c r="AX872" s="74"/>
      <c r="AY872" s="74"/>
      <c r="AZ872" s="74"/>
      <c r="BA872" s="74"/>
      <c r="BB872" s="74"/>
      <c r="BC872" s="74"/>
      <c r="BD872" s="74"/>
      <c r="BE872" s="74"/>
      <c r="BF872" s="74"/>
      <c r="BG872" s="74"/>
    </row>
    <row r="873" ht="12.0" customHeight="1">
      <c r="A873" s="62"/>
      <c r="B873" s="62"/>
      <c r="C873" s="62"/>
      <c r="D873" s="102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5"/>
      <c r="Q873" s="65"/>
      <c r="R873" s="64"/>
      <c r="S873" s="66"/>
      <c r="T873" s="66"/>
      <c r="U873" s="66"/>
      <c r="V873" s="66"/>
      <c r="W873" s="65"/>
      <c r="X873" s="65"/>
      <c r="Y873" s="67"/>
      <c r="Z873" s="68"/>
      <c r="AA873" s="66"/>
      <c r="AB873" s="64"/>
      <c r="AC873" s="69"/>
      <c r="AD873" s="70"/>
      <c r="AE873" s="71"/>
      <c r="AF873" s="74"/>
      <c r="AG873" s="74"/>
      <c r="AH873" s="74"/>
      <c r="AI873" s="74"/>
      <c r="AJ873" s="74"/>
      <c r="AK873" s="74"/>
      <c r="AL873" s="74"/>
      <c r="AM873" s="74"/>
      <c r="AN873" s="74"/>
      <c r="AO873" s="74"/>
      <c r="AP873" s="74"/>
      <c r="AQ873" s="74"/>
      <c r="AR873" s="74"/>
      <c r="AS873" s="74"/>
      <c r="AT873" s="74"/>
      <c r="AU873" s="74"/>
      <c r="AV873" s="74"/>
      <c r="AW873" s="74"/>
      <c r="AX873" s="74"/>
      <c r="AY873" s="74"/>
      <c r="AZ873" s="74"/>
      <c r="BA873" s="74"/>
      <c r="BB873" s="74"/>
      <c r="BC873" s="74"/>
      <c r="BD873" s="74"/>
      <c r="BE873" s="74"/>
      <c r="BF873" s="74"/>
      <c r="BG873" s="74"/>
    </row>
    <row r="874" ht="12.0" customHeight="1">
      <c r="A874" s="62"/>
      <c r="B874" s="62"/>
      <c r="C874" s="62"/>
      <c r="D874" s="102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5"/>
      <c r="Q874" s="65"/>
      <c r="R874" s="64"/>
      <c r="S874" s="66"/>
      <c r="T874" s="66"/>
      <c r="U874" s="66"/>
      <c r="V874" s="66"/>
      <c r="W874" s="65"/>
      <c r="X874" s="65"/>
      <c r="Y874" s="67"/>
      <c r="Z874" s="68"/>
      <c r="AA874" s="66"/>
      <c r="AB874" s="64"/>
      <c r="AC874" s="69"/>
      <c r="AD874" s="70"/>
      <c r="AE874" s="71"/>
      <c r="AF874" s="74"/>
      <c r="AG874" s="74"/>
      <c r="AH874" s="74"/>
      <c r="AI874" s="74"/>
      <c r="AJ874" s="74"/>
      <c r="AK874" s="74"/>
      <c r="AL874" s="74"/>
      <c r="AM874" s="74"/>
      <c r="AN874" s="74"/>
      <c r="AO874" s="74"/>
      <c r="AP874" s="74"/>
      <c r="AQ874" s="74"/>
      <c r="AR874" s="74"/>
      <c r="AS874" s="74"/>
      <c r="AT874" s="74"/>
      <c r="AU874" s="74"/>
      <c r="AV874" s="74"/>
      <c r="AW874" s="74"/>
      <c r="AX874" s="74"/>
      <c r="AY874" s="74"/>
      <c r="AZ874" s="74"/>
      <c r="BA874" s="74"/>
      <c r="BB874" s="74"/>
      <c r="BC874" s="74"/>
      <c r="BD874" s="74"/>
      <c r="BE874" s="74"/>
      <c r="BF874" s="74"/>
      <c r="BG874" s="74"/>
    </row>
    <row r="875" ht="12.0" customHeight="1">
      <c r="A875" s="62"/>
      <c r="B875" s="62"/>
      <c r="C875" s="62"/>
      <c r="D875" s="102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5"/>
      <c r="Q875" s="65"/>
      <c r="R875" s="64"/>
      <c r="S875" s="66"/>
      <c r="T875" s="66"/>
      <c r="U875" s="66"/>
      <c r="V875" s="66"/>
      <c r="W875" s="65"/>
      <c r="X875" s="65"/>
      <c r="Y875" s="67"/>
      <c r="Z875" s="68"/>
      <c r="AA875" s="66"/>
      <c r="AB875" s="64"/>
      <c r="AC875" s="69"/>
      <c r="AD875" s="70"/>
      <c r="AE875" s="71"/>
      <c r="AF875" s="74"/>
      <c r="AG875" s="74"/>
      <c r="AH875" s="74"/>
      <c r="AI875" s="74"/>
      <c r="AJ875" s="74"/>
      <c r="AK875" s="74"/>
      <c r="AL875" s="74"/>
      <c r="AM875" s="74"/>
      <c r="AN875" s="74"/>
      <c r="AO875" s="74"/>
      <c r="AP875" s="74"/>
      <c r="AQ875" s="74"/>
      <c r="AR875" s="74"/>
      <c r="AS875" s="74"/>
      <c r="AT875" s="74"/>
      <c r="AU875" s="74"/>
      <c r="AV875" s="74"/>
      <c r="AW875" s="74"/>
      <c r="AX875" s="74"/>
      <c r="AY875" s="74"/>
      <c r="AZ875" s="74"/>
      <c r="BA875" s="74"/>
      <c r="BB875" s="74"/>
      <c r="BC875" s="74"/>
      <c r="BD875" s="74"/>
      <c r="BE875" s="74"/>
      <c r="BF875" s="74"/>
      <c r="BG875" s="74"/>
    </row>
    <row r="876" ht="12.0" customHeight="1">
      <c r="A876" s="62"/>
      <c r="B876" s="62"/>
      <c r="C876" s="62"/>
      <c r="D876" s="102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5"/>
      <c r="Q876" s="65"/>
      <c r="R876" s="64"/>
      <c r="S876" s="66"/>
      <c r="T876" s="66"/>
      <c r="U876" s="66"/>
      <c r="V876" s="66"/>
      <c r="W876" s="65"/>
      <c r="X876" s="65"/>
      <c r="Y876" s="67"/>
      <c r="Z876" s="68"/>
      <c r="AA876" s="66"/>
      <c r="AB876" s="64"/>
      <c r="AC876" s="69"/>
      <c r="AD876" s="70"/>
      <c r="AE876" s="71"/>
      <c r="AF876" s="74"/>
      <c r="AG876" s="74"/>
      <c r="AH876" s="74"/>
      <c r="AI876" s="74"/>
      <c r="AJ876" s="74"/>
      <c r="AK876" s="74"/>
      <c r="AL876" s="74"/>
      <c r="AM876" s="74"/>
      <c r="AN876" s="74"/>
      <c r="AO876" s="74"/>
      <c r="AP876" s="74"/>
      <c r="AQ876" s="74"/>
      <c r="AR876" s="74"/>
      <c r="AS876" s="74"/>
      <c r="AT876" s="74"/>
      <c r="AU876" s="74"/>
      <c r="AV876" s="74"/>
      <c r="AW876" s="74"/>
      <c r="AX876" s="74"/>
      <c r="AY876" s="74"/>
      <c r="AZ876" s="74"/>
      <c r="BA876" s="74"/>
      <c r="BB876" s="74"/>
      <c r="BC876" s="74"/>
      <c r="BD876" s="74"/>
      <c r="BE876" s="74"/>
      <c r="BF876" s="74"/>
      <c r="BG876" s="74"/>
    </row>
    <row r="877" ht="12.0" customHeight="1">
      <c r="A877" s="62"/>
      <c r="B877" s="62"/>
      <c r="C877" s="62"/>
      <c r="D877" s="102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5"/>
      <c r="Q877" s="65"/>
      <c r="R877" s="64"/>
      <c r="S877" s="66"/>
      <c r="T877" s="66"/>
      <c r="U877" s="66"/>
      <c r="V877" s="66"/>
      <c r="W877" s="65"/>
      <c r="X877" s="65"/>
      <c r="Y877" s="67"/>
      <c r="Z877" s="68"/>
      <c r="AA877" s="66"/>
      <c r="AB877" s="64"/>
      <c r="AC877" s="69"/>
      <c r="AD877" s="70"/>
      <c r="AE877" s="71"/>
      <c r="AF877" s="74"/>
      <c r="AG877" s="74"/>
      <c r="AH877" s="74"/>
      <c r="AI877" s="74"/>
      <c r="AJ877" s="74"/>
      <c r="AK877" s="74"/>
      <c r="AL877" s="74"/>
      <c r="AM877" s="74"/>
      <c r="AN877" s="74"/>
      <c r="AO877" s="74"/>
      <c r="AP877" s="74"/>
      <c r="AQ877" s="74"/>
      <c r="AR877" s="74"/>
      <c r="AS877" s="74"/>
      <c r="AT877" s="74"/>
      <c r="AU877" s="74"/>
      <c r="AV877" s="74"/>
      <c r="AW877" s="74"/>
      <c r="AX877" s="74"/>
      <c r="AY877" s="74"/>
      <c r="AZ877" s="74"/>
      <c r="BA877" s="74"/>
      <c r="BB877" s="74"/>
      <c r="BC877" s="74"/>
      <c r="BD877" s="74"/>
      <c r="BE877" s="74"/>
      <c r="BF877" s="74"/>
      <c r="BG877" s="74"/>
    </row>
    <row r="878" ht="12.0" customHeight="1">
      <c r="A878" s="62"/>
      <c r="B878" s="62"/>
      <c r="C878" s="62"/>
      <c r="D878" s="102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5"/>
      <c r="Q878" s="65"/>
      <c r="R878" s="64"/>
      <c r="S878" s="66"/>
      <c r="T878" s="66"/>
      <c r="U878" s="66"/>
      <c r="V878" s="66"/>
      <c r="W878" s="65"/>
      <c r="X878" s="65"/>
      <c r="Y878" s="67"/>
      <c r="Z878" s="68"/>
      <c r="AA878" s="66"/>
      <c r="AB878" s="64"/>
      <c r="AC878" s="69"/>
      <c r="AD878" s="70"/>
      <c r="AE878" s="71"/>
      <c r="AF878" s="74"/>
      <c r="AG878" s="74"/>
      <c r="AH878" s="74"/>
      <c r="AI878" s="74"/>
      <c r="AJ878" s="74"/>
      <c r="AK878" s="74"/>
      <c r="AL878" s="74"/>
      <c r="AM878" s="74"/>
      <c r="AN878" s="74"/>
      <c r="AO878" s="74"/>
      <c r="AP878" s="74"/>
      <c r="AQ878" s="74"/>
      <c r="AR878" s="74"/>
      <c r="AS878" s="74"/>
      <c r="AT878" s="74"/>
      <c r="AU878" s="74"/>
      <c r="AV878" s="74"/>
      <c r="AW878" s="74"/>
      <c r="AX878" s="74"/>
      <c r="AY878" s="74"/>
      <c r="AZ878" s="74"/>
      <c r="BA878" s="74"/>
      <c r="BB878" s="74"/>
      <c r="BC878" s="74"/>
      <c r="BD878" s="74"/>
      <c r="BE878" s="74"/>
      <c r="BF878" s="74"/>
      <c r="BG878" s="74"/>
    </row>
    <row r="879" ht="12.0" customHeight="1">
      <c r="A879" s="62"/>
      <c r="B879" s="62"/>
      <c r="C879" s="62"/>
      <c r="D879" s="102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5"/>
      <c r="Q879" s="65"/>
      <c r="R879" s="64"/>
      <c r="S879" s="66"/>
      <c r="T879" s="66"/>
      <c r="U879" s="66"/>
      <c r="V879" s="66"/>
      <c r="W879" s="65"/>
      <c r="X879" s="65"/>
      <c r="Y879" s="67"/>
      <c r="Z879" s="68"/>
      <c r="AA879" s="66"/>
      <c r="AB879" s="64"/>
      <c r="AC879" s="69"/>
      <c r="AD879" s="70"/>
      <c r="AE879" s="71"/>
      <c r="AF879" s="74"/>
      <c r="AG879" s="74"/>
      <c r="AH879" s="74"/>
      <c r="AI879" s="74"/>
      <c r="AJ879" s="74"/>
      <c r="AK879" s="74"/>
      <c r="AL879" s="74"/>
      <c r="AM879" s="74"/>
      <c r="AN879" s="74"/>
      <c r="AO879" s="74"/>
      <c r="AP879" s="74"/>
      <c r="AQ879" s="74"/>
      <c r="AR879" s="74"/>
      <c r="AS879" s="74"/>
      <c r="AT879" s="74"/>
      <c r="AU879" s="74"/>
      <c r="AV879" s="74"/>
      <c r="AW879" s="74"/>
      <c r="AX879" s="74"/>
      <c r="AY879" s="74"/>
      <c r="AZ879" s="74"/>
      <c r="BA879" s="74"/>
      <c r="BB879" s="74"/>
      <c r="BC879" s="74"/>
      <c r="BD879" s="74"/>
      <c r="BE879" s="74"/>
      <c r="BF879" s="74"/>
      <c r="BG879" s="74"/>
    </row>
    <row r="880" ht="12.0" customHeight="1">
      <c r="A880" s="62"/>
      <c r="B880" s="62"/>
      <c r="C880" s="62"/>
      <c r="D880" s="102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5"/>
      <c r="Q880" s="65"/>
      <c r="R880" s="64"/>
      <c r="S880" s="66"/>
      <c r="T880" s="66"/>
      <c r="U880" s="66"/>
      <c r="V880" s="66"/>
      <c r="W880" s="65"/>
      <c r="X880" s="65"/>
      <c r="Y880" s="67"/>
      <c r="Z880" s="68"/>
      <c r="AA880" s="66"/>
      <c r="AB880" s="64"/>
      <c r="AC880" s="69"/>
      <c r="AD880" s="70"/>
      <c r="AE880" s="71"/>
      <c r="AF880" s="74"/>
      <c r="AG880" s="74"/>
      <c r="AH880" s="74"/>
      <c r="AI880" s="74"/>
      <c r="AJ880" s="74"/>
      <c r="AK880" s="74"/>
      <c r="AL880" s="74"/>
      <c r="AM880" s="74"/>
      <c r="AN880" s="74"/>
      <c r="AO880" s="74"/>
      <c r="AP880" s="74"/>
      <c r="AQ880" s="74"/>
      <c r="AR880" s="74"/>
      <c r="AS880" s="74"/>
      <c r="AT880" s="74"/>
      <c r="AU880" s="74"/>
      <c r="AV880" s="74"/>
      <c r="AW880" s="74"/>
      <c r="AX880" s="74"/>
      <c r="AY880" s="74"/>
      <c r="AZ880" s="74"/>
      <c r="BA880" s="74"/>
      <c r="BB880" s="74"/>
      <c r="BC880" s="74"/>
      <c r="BD880" s="74"/>
      <c r="BE880" s="74"/>
      <c r="BF880" s="74"/>
      <c r="BG880" s="74"/>
    </row>
    <row r="881" ht="12.0" customHeight="1">
      <c r="A881" s="62"/>
      <c r="B881" s="62"/>
      <c r="C881" s="62"/>
      <c r="D881" s="102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5"/>
      <c r="Q881" s="65"/>
      <c r="R881" s="64"/>
      <c r="S881" s="66"/>
      <c r="T881" s="66"/>
      <c r="U881" s="66"/>
      <c r="V881" s="66"/>
      <c r="W881" s="65"/>
      <c r="X881" s="65"/>
      <c r="Y881" s="67"/>
      <c r="Z881" s="68"/>
      <c r="AA881" s="66"/>
      <c r="AB881" s="64"/>
      <c r="AC881" s="69"/>
      <c r="AD881" s="70"/>
      <c r="AE881" s="71"/>
      <c r="AF881" s="74"/>
      <c r="AG881" s="74"/>
      <c r="AH881" s="74"/>
      <c r="AI881" s="74"/>
      <c r="AJ881" s="74"/>
      <c r="AK881" s="74"/>
      <c r="AL881" s="74"/>
      <c r="AM881" s="74"/>
      <c r="AN881" s="74"/>
      <c r="AO881" s="74"/>
      <c r="AP881" s="74"/>
      <c r="AQ881" s="74"/>
      <c r="AR881" s="74"/>
      <c r="AS881" s="74"/>
      <c r="AT881" s="74"/>
      <c r="AU881" s="74"/>
      <c r="AV881" s="74"/>
      <c r="AW881" s="74"/>
      <c r="AX881" s="74"/>
      <c r="AY881" s="74"/>
      <c r="AZ881" s="74"/>
      <c r="BA881" s="74"/>
      <c r="BB881" s="74"/>
      <c r="BC881" s="74"/>
      <c r="BD881" s="74"/>
      <c r="BE881" s="74"/>
      <c r="BF881" s="74"/>
      <c r="BG881" s="74"/>
    </row>
    <row r="882" ht="12.0" customHeight="1">
      <c r="A882" s="62"/>
      <c r="B882" s="62"/>
      <c r="C882" s="62"/>
      <c r="D882" s="102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5"/>
      <c r="Q882" s="65"/>
      <c r="R882" s="64"/>
      <c r="S882" s="66"/>
      <c r="T882" s="66"/>
      <c r="U882" s="66"/>
      <c r="V882" s="66"/>
      <c r="W882" s="65"/>
      <c r="X882" s="65"/>
      <c r="Y882" s="67"/>
      <c r="Z882" s="68"/>
      <c r="AA882" s="66"/>
      <c r="AB882" s="64"/>
      <c r="AC882" s="69"/>
      <c r="AD882" s="70"/>
      <c r="AE882" s="71"/>
      <c r="AF882" s="74"/>
      <c r="AG882" s="74"/>
      <c r="AH882" s="74"/>
      <c r="AI882" s="74"/>
      <c r="AJ882" s="74"/>
      <c r="AK882" s="74"/>
      <c r="AL882" s="74"/>
      <c r="AM882" s="74"/>
      <c r="AN882" s="74"/>
      <c r="AO882" s="74"/>
      <c r="AP882" s="74"/>
      <c r="AQ882" s="74"/>
      <c r="AR882" s="74"/>
      <c r="AS882" s="74"/>
      <c r="AT882" s="74"/>
      <c r="AU882" s="74"/>
      <c r="AV882" s="74"/>
      <c r="AW882" s="74"/>
      <c r="AX882" s="74"/>
      <c r="AY882" s="74"/>
      <c r="AZ882" s="74"/>
      <c r="BA882" s="74"/>
      <c r="BB882" s="74"/>
      <c r="BC882" s="74"/>
      <c r="BD882" s="74"/>
      <c r="BE882" s="74"/>
      <c r="BF882" s="74"/>
      <c r="BG882" s="74"/>
    </row>
    <row r="883" ht="12.0" customHeight="1">
      <c r="A883" s="62"/>
      <c r="B883" s="62"/>
      <c r="C883" s="62"/>
      <c r="D883" s="102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5"/>
      <c r="Q883" s="65"/>
      <c r="R883" s="64"/>
      <c r="S883" s="66"/>
      <c r="T883" s="66"/>
      <c r="U883" s="66"/>
      <c r="V883" s="66"/>
      <c r="W883" s="65"/>
      <c r="X883" s="65"/>
      <c r="Y883" s="67"/>
      <c r="Z883" s="68"/>
      <c r="AA883" s="66"/>
      <c r="AB883" s="64"/>
      <c r="AC883" s="69"/>
      <c r="AD883" s="70"/>
      <c r="AE883" s="71"/>
      <c r="AF883" s="74"/>
      <c r="AG883" s="74"/>
      <c r="AH883" s="74"/>
      <c r="AI883" s="74"/>
      <c r="AJ883" s="74"/>
      <c r="AK883" s="74"/>
      <c r="AL883" s="74"/>
      <c r="AM883" s="74"/>
      <c r="AN883" s="74"/>
      <c r="AO883" s="74"/>
      <c r="AP883" s="74"/>
      <c r="AQ883" s="74"/>
      <c r="AR883" s="74"/>
      <c r="AS883" s="74"/>
      <c r="AT883" s="74"/>
      <c r="AU883" s="74"/>
      <c r="AV883" s="74"/>
      <c r="AW883" s="74"/>
      <c r="AX883" s="74"/>
      <c r="AY883" s="74"/>
      <c r="AZ883" s="74"/>
      <c r="BA883" s="74"/>
      <c r="BB883" s="74"/>
      <c r="BC883" s="74"/>
      <c r="BD883" s="74"/>
      <c r="BE883" s="74"/>
      <c r="BF883" s="74"/>
      <c r="BG883" s="74"/>
    </row>
    <row r="884" ht="12.0" customHeight="1">
      <c r="A884" s="62"/>
      <c r="B884" s="62"/>
      <c r="C884" s="62"/>
      <c r="D884" s="102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5"/>
      <c r="Q884" s="65"/>
      <c r="R884" s="64"/>
      <c r="S884" s="66"/>
      <c r="T884" s="66"/>
      <c r="U884" s="66"/>
      <c r="V884" s="66"/>
      <c r="W884" s="65"/>
      <c r="X884" s="65"/>
      <c r="Y884" s="67"/>
      <c r="Z884" s="68"/>
      <c r="AA884" s="66"/>
      <c r="AB884" s="64"/>
      <c r="AC884" s="69"/>
      <c r="AD884" s="70"/>
      <c r="AE884" s="71"/>
      <c r="AF884" s="74"/>
      <c r="AG884" s="74"/>
      <c r="AH884" s="74"/>
      <c r="AI884" s="74"/>
      <c r="AJ884" s="74"/>
      <c r="AK884" s="74"/>
      <c r="AL884" s="74"/>
      <c r="AM884" s="74"/>
      <c r="AN884" s="74"/>
      <c r="AO884" s="74"/>
      <c r="AP884" s="74"/>
      <c r="AQ884" s="74"/>
      <c r="AR884" s="74"/>
      <c r="AS884" s="74"/>
      <c r="AT884" s="74"/>
      <c r="AU884" s="74"/>
      <c r="AV884" s="74"/>
      <c r="AW884" s="74"/>
      <c r="AX884" s="74"/>
      <c r="AY884" s="74"/>
      <c r="AZ884" s="74"/>
      <c r="BA884" s="74"/>
      <c r="BB884" s="74"/>
      <c r="BC884" s="74"/>
      <c r="BD884" s="74"/>
      <c r="BE884" s="74"/>
      <c r="BF884" s="74"/>
      <c r="BG884" s="74"/>
    </row>
    <row r="885" ht="12.0" customHeight="1">
      <c r="A885" s="62"/>
      <c r="B885" s="62"/>
      <c r="C885" s="62"/>
      <c r="D885" s="102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5"/>
      <c r="Q885" s="65"/>
      <c r="R885" s="64"/>
      <c r="S885" s="66"/>
      <c r="T885" s="66"/>
      <c r="U885" s="66"/>
      <c r="V885" s="66"/>
      <c r="W885" s="65"/>
      <c r="X885" s="65"/>
      <c r="Y885" s="67"/>
      <c r="Z885" s="68"/>
      <c r="AA885" s="66"/>
      <c r="AB885" s="64"/>
      <c r="AC885" s="69"/>
      <c r="AD885" s="70"/>
      <c r="AE885" s="71"/>
      <c r="AF885" s="74"/>
      <c r="AG885" s="74"/>
      <c r="AH885" s="74"/>
      <c r="AI885" s="74"/>
      <c r="AJ885" s="74"/>
      <c r="AK885" s="74"/>
      <c r="AL885" s="74"/>
      <c r="AM885" s="74"/>
      <c r="AN885" s="74"/>
      <c r="AO885" s="74"/>
      <c r="AP885" s="74"/>
      <c r="AQ885" s="74"/>
      <c r="AR885" s="74"/>
      <c r="AS885" s="74"/>
      <c r="AT885" s="74"/>
      <c r="AU885" s="74"/>
      <c r="AV885" s="74"/>
      <c r="AW885" s="74"/>
      <c r="AX885" s="74"/>
      <c r="AY885" s="74"/>
      <c r="AZ885" s="74"/>
      <c r="BA885" s="74"/>
      <c r="BB885" s="74"/>
      <c r="BC885" s="74"/>
      <c r="BD885" s="74"/>
      <c r="BE885" s="74"/>
      <c r="BF885" s="74"/>
      <c r="BG885" s="74"/>
    </row>
    <row r="886" ht="12.0" customHeight="1">
      <c r="A886" s="62"/>
      <c r="B886" s="62"/>
      <c r="C886" s="62"/>
      <c r="D886" s="102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5"/>
      <c r="Q886" s="65"/>
      <c r="R886" s="64"/>
      <c r="S886" s="66"/>
      <c r="T886" s="66"/>
      <c r="U886" s="66"/>
      <c r="V886" s="66"/>
      <c r="W886" s="65"/>
      <c r="X886" s="65"/>
      <c r="Y886" s="67"/>
      <c r="Z886" s="68"/>
      <c r="AA886" s="66"/>
      <c r="AB886" s="64"/>
      <c r="AC886" s="69"/>
      <c r="AD886" s="70"/>
      <c r="AE886" s="71"/>
      <c r="AF886" s="74"/>
      <c r="AG886" s="74"/>
      <c r="AH886" s="74"/>
      <c r="AI886" s="74"/>
      <c r="AJ886" s="74"/>
      <c r="AK886" s="74"/>
      <c r="AL886" s="74"/>
      <c r="AM886" s="74"/>
      <c r="AN886" s="74"/>
      <c r="AO886" s="74"/>
      <c r="AP886" s="74"/>
      <c r="AQ886" s="74"/>
      <c r="AR886" s="74"/>
      <c r="AS886" s="74"/>
      <c r="AT886" s="74"/>
      <c r="AU886" s="74"/>
      <c r="AV886" s="74"/>
      <c r="AW886" s="74"/>
      <c r="AX886" s="74"/>
      <c r="AY886" s="74"/>
      <c r="AZ886" s="74"/>
      <c r="BA886" s="74"/>
      <c r="BB886" s="74"/>
      <c r="BC886" s="74"/>
      <c r="BD886" s="74"/>
      <c r="BE886" s="74"/>
      <c r="BF886" s="74"/>
      <c r="BG886" s="74"/>
    </row>
    <row r="887" ht="12.0" customHeight="1">
      <c r="A887" s="62"/>
      <c r="B887" s="62"/>
      <c r="C887" s="62"/>
      <c r="D887" s="102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5"/>
      <c r="Q887" s="65"/>
      <c r="R887" s="64"/>
      <c r="S887" s="66"/>
      <c r="T887" s="66"/>
      <c r="U887" s="66"/>
      <c r="V887" s="66"/>
      <c r="W887" s="65"/>
      <c r="X887" s="65"/>
      <c r="Y887" s="67"/>
      <c r="Z887" s="68"/>
      <c r="AA887" s="66"/>
      <c r="AB887" s="64"/>
      <c r="AC887" s="69"/>
      <c r="AD887" s="70"/>
      <c r="AE887" s="71"/>
      <c r="AF887" s="74"/>
      <c r="AG887" s="74"/>
      <c r="AH887" s="74"/>
      <c r="AI887" s="74"/>
      <c r="AJ887" s="74"/>
      <c r="AK887" s="74"/>
      <c r="AL887" s="74"/>
      <c r="AM887" s="74"/>
      <c r="AN887" s="74"/>
      <c r="AO887" s="74"/>
      <c r="AP887" s="74"/>
      <c r="AQ887" s="74"/>
      <c r="AR887" s="74"/>
      <c r="AS887" s="74"/>
      <c r="AT887" s="74"/>
      <c r="AU887" s="74"/>
      <c r="AV887" s="74"/>
      <c r="AW887" s="74"/>
      <c r="AX887" s="74"/>
      <c r="AY887" s="74"/>
      <c r="AZ887" s="74"/>
      <c r="BA887" s="74"/>
      <c r="BB887" s="74"/>
      <c r="BC887" s="74"/>
      <c r="BD887" s="74"/>
      <c r="BE887" s="74"/>
      <c r="BF887" s="74"/>
      <c r="BG887" s="74"/>
    </row>
    <row r="888" ht="12.0" customHeight="1">
      <c r="A888" s="62"/>
      <c r="B888" s="62"/>
      <c r="C888" s="62"/>
      <c r="D888" s="102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5"/>
      <c r="Q888" s="65"/>
      <c r="R888" s="64"/>
      <c r="S888" s="66"/>
      <c r="T888" s="66"/>
      <c r="U888" s="66"/>
      <c r="V888" s="66"/>
      <c r="W888" s="65"/>
      <c r="X888" s="65"/>
      <c r="Y888" s="67"/>
      <c r="Z888" s="68"/>
      <c r="AA888" s="66"/>
      <c r="AB888" s="64"/>
      <c r="AC888" s="69"/>
      <c r="AD888" s="70"/>
      <c r="AE888" s="71"/>
      <c r="AF888" s="74"/>
      <c r="AG888" s="74"/>
      <c r="AH888" s="74"/>
      <c r="AI888" s="74"/>
      <c r="AJ888" s="74"/>
      <c r="AK888" s="74"/>
      <c r="AL888" s="74"/>
      <c r="AM888" s="74"/>
      <c r="AN888" s="74"/>
      <c r="AO888" s="74"/>
      <c r="AP888" s="74"/>
      <c r="AQ888" s="74"/>
      <c r="AR888" s="74"/>
      <c r="AS888" s="74"/>
      <c r="AT888" s="74"/>
      <c r="AU888" s="74"/>
      <c r="AV888" s="74"/>
      <c r="AW888" s="74"/>
      <c r="AX888" s="74"/>
      <c r="AY888" s="74"/>
      <c r="AZ888" s="74"/>
      <c r="BA888" s="74"/>
      <c r="BB888" s="74"/>
      <c r="BC888" s="74"/>
      <c r="BD888" s="74"/>
      <c r="BE888" s="74"/>
      <c r="BF888" s="74"/>
      <c r="BG888" s="74"/>
    </row>
    <row r="889" ht="12.0" customHeight="1">
      <c r="A889" s="62"/>
      <c r="B889" s="62"/>
      <c r="C889" s="62"/>
      <c r="D889" s="102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5"/>
      <c r="Q889" s="65"/>
      <c r="R889" s="64"/>
      <c r="S889" s="66"/>
      <c r="T889" s="66"/>
      <c r="U889" s="66"/>
      <c r="V889" s="66"/>
      <c r="W889" s="65"/>
      <c r="X889" s="65"/>
      <c r="Y889" s="67"/>
      <c r="Z889" s="68"/>
      <c r="AA889" s="66"/>
      <c r="AB889" s="64"/>
      <c r="AC889" s="69"/>
      <c r="AD889" s="70"/>
      <c r="AE889" s="71"/>
      <c r="AF889" s="74"/>
      <c r="AG889" s="74"/>
      <c r="AH889" s="74"/>
      <c r="AI889" s="74"/>
      <c r="AJ889" s="74"/>
      <c r="AK889" s="74"/>
      <c r="AL889" s="74"/>
      <c r="AM889" s="74"/>
      <c r="AN889" s="74"/>
      <c r="AO889" s="74"/>
      <c r="AP889" s="74"/>
      <c r="AQ889" s="74"/>
      <c r="AR889" s="74"/>
      <c r="AS889" s="74"/>
      <c r="AT889" s="74"/>
      <c r="AU889" s="74"/>
      <c r="AV889" s="74"/>
      <c r="AW889" s="74"/>
      <c r="AX889" s="74"/>
      <c r="AY889" s="74"/>
      <c r="AZ889" s="74"/>
      <c r="BA889" s="74"/>
      <c r="BB889" s="74"/>
      <c r="BC889" s="74"/>
      <c r="BD889" s="74"/>
      <c r="BE889" s="74"/>
      <c r="BF889" s="74"/>
      <c r="BG889" s="74"/>
    </row>
    <row r="890" ht="12.0" customHeight="1">
      <c r="A890" s="62"/>
      <c r="B890" s="62"/>
      <c r="C890" s="62"/>
      <c r="D890" s="102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5"/>
      <c r="Q890" s="65"/>
      <c r="R890" s="64"/>
      <c r="S890" s="66"/>
      <c r="T890" s="66"/>
      <c r="U890" s="66"/>
      <c r="V890" s="66"/>
      <c r="W890" s="65"/>
      <c r="X890" s="65"/>
      <c r="Y890" s="67"/>
      <c r="Z890" s="68"/>
      <c r="AA890" s="66"/>
      <c r="AB890" s="64"/>
      <c r="AC890" s="69"/>
      <c r="AD890" s="70"/>
      <c r="AE890" s="71"/>
      <c r="AF890" s="74"/>
      <c r="AG890" s="74"/>
      <c r="AH890" s="74"/>
      <c r="AI890" s="74"/>
      <c r="AJ890" s="74"/>
      <c r="AK890" s="74"/>
      <c r="AL890" s="74"/>
      <c r="AM890" s="74"/>
      <c r="AN890" s="74"/>
      <c r="AO890" s="74"/>
      <c r="AP890" s="74"/>
      <c r="AQ890" s="74"/>
      <c r="AR890" s="74"/>
      <c r="AS890" s="74"/>
      <c r="AT890" s="74"/>
      <c r="AU890" s="74"/>
      <c r="AV890" s="74"/>
      <c r="AW890" s="74"/>
      <c r="AX890" s="74"/>
      <c r="AY890" s="74"/>
      <c r="AZ890" s="74"/>
      <c r="BA890" s="74"/>
      <c r="BB890" s="74"/>
      <c r="BC890" s="74"/>
      <c r="BD890" s="74"/>
      <c r="BE890" s="74"/>
      <c r="BF890" s="74"/>
      <c r="BG890" s="74"/>
    </row>
    <row r="891" ht="12.0" customHeight="1">
      <c r="A891" s="62"/>
      <c r="B891" s="62"/>
      <c r="C891" s="62"/>
      <c r="D891" s="102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5"/>
      <c r="Q891" s="65"/>
      <c r="R891" s="64"/>
      <c r="S891" s="66"/>
      <c r="T891" s="66"/>
      <c r="U891" s="66"/>
      <c r="V891" s="66"/>
      <c r="W891" s="65"/>
      <c r="X891" s="65"/>
      <c r="Y891" s="67"/>
      <c r="Z891" s="68"/>
      <c r="AA891" s="66"/>
      <c r="AB891" s="64"/>
      <c r="AC891" s="69"/>
      <c r="AD891" s="70"/>
      <c r="AE891" s="71"/>
      <c r="AF891" s="74"/>
      <c r="AG891" s="74"/>
      <c r="AH891" s="74"/>
      <c r="AI891" s="74"/>
      <c r="AJ891" s="74"/>
      <c r="AK891" s="74"/>
      <c r="AL891" s="74"/>
      <c r="AM891" s="74"/>
      <c r="AN891" s="74"/>
      <c r="AO891" s="74"/>
      <c r="AP891" s="74"/>
      <c r="AQ891" s="74"/>
      <c r="AR891" s="74"/>
      <c r="AS891" s="74"/>
      <c r="AT891" s="74"/>
      <c r="AU891" s="74"/>
      <c r="AV891" s="74"/>
      <c r="AW891" s="74"/>
      <c r="AX891" s="74"/>
      <c r="AY891" s="74"/>
      <c r="AZ891" s="74"/>
      <c r="BA891" s="74"/>
      <c r="BB891" s="74"/>
      <c r="BC891" s="74"/>
      <c r="BD891" s="74"/>
      <c r="BE891" s="74"/>
      <c r="BF891" s="74"/>
      <c r="BG891" s="74"/>
    </row>
    <row r="892" ht="12.0" customHeight="1">
      <c r="A892" s="62"/>
      <c r="B892" s="62"/>
      <c r="C892" s="62"/>
      <c r="D892" s="102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5"/>
      <c r="Q892" s="65"/>
      <c r="R892" s="64"/>
      <c r="S892" s="66"/>
      <c r="T892" s="66"/>
      <c r="U892" s="66"/>
      <c r="V892" s="66"/>
      <c r="W892" s="65"/>
      <c r="X892" s="65"/>
      <c r="Y892" s="67"/>
      <c r="Z892" s="68"/>
      <c r="AA892" s="66"/>
      <c r="AB892" s="64"/>
      <c r="AC892" s="69"/>
      <c r="AD892" s="70"/>
      <c r="AE892" s="71"/>
      <c r="AF892" s="74"/>
      <c r="AG892" s="74"/>
      <c r="AH892" s="74"/>
      <c r="AI892" s="74"/>
      <c r="AJ892" s="74"/>
      <c r="AK892" s="74"/>
      <c r="AL892" s="74"/>
      <c r="AM892" s="74"/>
      <c r="AN892" s="74"/>
      <c r="AO892" s="74"/>
      <c r="AP892" s="74"/>
      <c r="AQ892" s="74"/>
      <c r="AR892" s="74"/>
      <c r="AS892" s="74"/>
      <c r="AT892" s="74"/>
      <c r="AU892" s="74"/>
      <c r="AV892" s="74"/>
      <c r="AW892" s="74"/>
      <c r="AX892" s="74"/>
      <c r="AY892" s="74"/>
      <c r="AZ892" s="74"/>
      <c r="BA892" s="74"/>
      <c r="BB892" s="74"/>
      <c r="BC892" s="74"/>
      <c r="BD892" s="74"/>
      <c r="BE892" s="74"/>
      <c r="BF892" s="74"/>
      <c r="BG892" s="74"/>
    </row>
    <row r="893" ht="12.0" customHeight="1">
      <c r="A893" s="62"/>
      <c r="B893" s="62"/>
      <c r="C893" s="62"/>
      <c r="D893" s="102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5"/>
      <c r="Q893" s="65"/>
      <c r="R893" s="64"/>
      <c r="S893" s="66"/>
      <c r="T893" s="66"/>
      <c r="U893" s="66"/>
      <c r="V893" s="66"/>
      <c r="W893" s="65"/>
      <c r="X893" s="65"/>
      <c r="Y893" s="67"/>
      <c r="Z893" s="68"/>
      <c r="AA893" s="66"/>
      <c r="AB893" s="64"/>
      <c r="AC893" s="69"/>
      <c r="AD893" s="70"/>
      <c r="AE893" s="71"/>
      <c r="AF893" s="74"/>
      <c r="AG893" s="74"/>
      <c r="AH893" s="74"/>
      <c r="AI893" s="74"/>
      <c r="AJ893" s="74"/>
      <c r="AK893" s="74"/>
      <c r="AL893" s="74"/>
      <c r="AM893" s="74"/>
      <c r="AN893" s="74"/>
      <c r="AO893" s="74"/>
      <c r="AP893" s="74"/>
      <c r="AQ893" s="74"/>
      <c r="AR893" s="74"/>
      <c r="AS893" s="74"/>
      <c r="AT893" s="74"/>
      <c r="AU893" s="74"/>
      <c r="AV893" s="74"/>
      <c r="AW893" s="74"/>
      <c r="AX893" s="74"/>
      <c r="AY893" s="74"/>
      <c r="AZ893" s="74"/>
      <c r="BA893" s="74"/>
      <c r="BB893" s="74"/>
      <c r="BC893" s="74"/>
      <c r="BD893" s="74"/>
      <c r="BE893" s="74"/>
      <c r="BF893" s="74"/>
      <c r="BG893" s="74"/>
    </row>
    <row r="894" ht="12.0" customHeight="1">
      <c r="A894" s="62"/>
      <c r="B894" s="62"/>
      <c r="C894" s="62"/>
      <c r="D894" s="102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5"/>
      <c r="Q894" s="65"/>
      <c r="R894" s="64"/>
      <c r="S894" s="66"/>
      <c r="T894" s="66"/>
      <c r="U894" s="66"/>
      <c r="V894" s="66"/>
      <c r="W894" s="65"/>
      <c r="X894" s="65"/>
      <c r="Y894" s="67"/>
      <c r="Z894" s="68"/>
      <c r="AA894" s="66"/>
      <c r="AB894" s="64"/>
      <c r="AC894" s="69"/>
      <c r="AD894" s="70"/>
      <c r="AE894" s="71"/>
      <c r="AF894" s="74"/>
      <c r="AG894" s="74"/>
      <c r="AH894" s="74"/>
      <c r="AI894" s="74"/>
      <c r="AJ894" s="74"/>
      <c r="AK894" s="74"/>
      <c r="AL894" s="74"/>
      <c r="AM894" s="74"/>
      <c r="AN894" s="74"/>
      <c r="AO894" s="74"/>
      <c r="AP894" s="74"/>
      <c r="AQ894" s="74"/>
      <c r="AR894" s="74"/>
      <c r="AS894" s="74"/>
      <c r="AT894" s="74"/>
      <c r="AU894" s="74"/>
      <c r="AV894" s="74"/>
      <c r="AW894" s="74"/>
      <c r="AX894" s="74"/>
      <c r="AY894" s="74"/>
      <c r="AZ894" s="74"/>
      <c r="BA894" s="74"/>
      <c r="BB894" s="74"/>
      <c r="BC894" s="74"/>
      <c r="BD894" s="74"/>
      <c r="BE894" s="74"/>
      <c r="BF894" s="74"/>
      <c r="BG894" s="74"/>
    </row>
    <row r="895" ht="12.0" customHeight="1">
      <c r="A895" s="62"/>
      <c r="B895" s="62"/>
      <c r="C895" s="62"/>
      <c r="D895" s="102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5"/>
      <c r="Q895" s="65"/>
      <c r="R895" s="64"/>
      <c r="S895" s="66"/>
      <c r="T895" s="66"/>
      <c r="U895" s="66"/>
      <c r="V895" s="66"/>
      <c r="W895" s="65"/>
      <c r="X895" s="65"/>
      <c r="Y895" s="67"/>
      <c r="Z895" s="68"/>
      <c r="AA895" s="66"/>
      <c r="AB895" s="64"/>
      <c r="AC895" s="69"/>
      <c r="AD895" s="70"/>
      <c r="AE895" s="71"/>
      <c r="AF895" s="74"/>
      <c r="AG895" s="74"/>
      <c r="AH895" s="74"/>
      <c r="AI895" s="74"/>
      <c r="AJ895" s="74"/>
      <c r="AK895" s="74"/>
      <c r="AL895" s="74"/>
      <c r="AM895" s="74"/>
      <c r="AN895" s="74"/>
      <c r="AO895" s="74"/>
      <c r="AP895" s="74"/>
      <c r="AQ895" s="74"/>
      <c r="AR895" s="74"/>
      <c r="AS895" s="74"/>
      <c r="AT895" s="74"/>
      <c r="AU895" s="74"/>
      <c r="AV895" s="74"/>
      <c r="AW895" s="74"/>
      <c r="AX895" s="74"/>
      <c r="AY895" s="74"/>
      <c r="AZ895" s="74"/>
      <c r="BA895" s="74"/>
      <c r="BB895" s="74"/>
      <c r="BC895" s="74"/>
      <c r="BD895" s="74"/>
      <c r="BE895" s="74"/>
      <c r="BF895" s="74"/>
      <c r="BG895" s="74"/>
    </row>
    <row r="896" ht="12.0" customHeight="1">
      <c r="A896" s="62"/>
      <c r="B896" s="62"/>
      <c r="C896" s="62"/>
      <c r="D896" s="102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5"/>
      <c r="Q896" s="65"/>
      <c r="R896" s="64"/>
      <c r="S896" s="66"/>
      <c r="T896" s="66"/>
      <c r="U896" s="66"/>
      <c r="V896" s="66"/>
      <c r="W896" s="65"/>
      <c r="X896" s="65"/>
      <c r="Y896" s="67"/>
      <c r="Z896" s="68"/>
      <c r="AA896" s="66"/>
      <c r="AB896" s="64"/>
      <c r="AC896" s="69"/>
      <c r="AD896" s="70"/>
      <c r="AE896" s="71"/>
      <c r="AF896" s="74"/>
      <c r="AG896" s="74"/>
      <c r="AH896" s="74"/>
      <c r="AI896" s="74"/>
      <c r="AJ896" s="74"/>
      <c r="AK896" s="74"/>
      <c r="AL896" s="74"/>
      <c r="AM896" s="74"/>
      <c r="AN896" s="74"/>
      <c r="AO896" s="74"/>
      <c r="AP896" s="74"/>
      <c r="AQ896" s="74"/>
      <c r="AR896" s="74"/>
      <c r="AS896" s="74"/>
      <c r="AT896" s="74"/>
      <c r="AU896" s="74"/>
      <c r="AV896" s="74"/>
      <c r="AW896" s="74"/>
      <c r="AX896" s="74"/>
      <c r="AY896" s="74"/>
      <c r="AZ896" s="74"/>
      <c r="BA896" s="74"/>
      <c r="BB896" s="74"/>
      <c r="BC896" s="74"/>
      <c r="BD896" s="74"/>
      <c r="BE896" s="74"/>
      <c r="BF896" s="74"/>
      <c r="BG896" s="74"/>
    </row>
    <row r="897" ht="12.0" customHeight="1">
      <c r="A897" s="62"/>
      <c r="B897" s="62"/>
      <c r="C897" s="62"/>
      <c r="D897" s="102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5"/>
      <c r="Q897" s="65"/>
      <c r="R897" s="64"/>
      <c r="S897" s="66"/>
      <c r="T897" s="66"/>
      <c r="U897" s="66"/>
      <c r="V897" s="66"/>
      <c r="W897" s="65"/>
      <c r="X897" s="65"/>
      <c r="Y897" s="67"/>
      <c r="Z897" s="68"/>
      <c r="AA897" s="66"/>
      <c r="AB897" s="64"/>
      <c r="AC897" s="69"/>
      <c r="AD897" s="70"/>
      <c r="AE897" s="71"/>
      <c r="AF897" s="74"/>
      <c r="AG897" s="74"/>
      <c r="AH897" s="74"/>
      <c r="AI897" s="74"/>
      <c r="AJ897" s="74"/>
      <c r="AK897" s="74"/>
      <c r="AL897" s="74"/>
      <c r="AM897" s="74"/>
      <c r="AN897" s="74"/>
      <c r="AO897" s="74"/>
      <c r="AP897" s="74"/>
      <c r="AQ897" s="74"/>
      <c r="AR897" s="74"/>
      <c r="AS897" s="74"/>
      <c r="AT897" s="74"/>
      <c r="AU897" s="74"/>
      <c r="AV897" s="74"/>
      <c r="AW897" s="74"/>
      <c r="AX897" s="74"/>
      <c r="AY897" s="74"/>
      <c r="AZ897" s="74"/>
      <c r="BA897" s="74"/>
      <c r="BB897" s="74"/>
      <c r="BC897" s="74"/>
      <c r="BD897" s="74"/>
      <c r="BE897" s="74"/>
      <c r="BF897" s="74"/>
      <c r="BG897" s="74"/>
    </row>
    <row r="898" ht="12.0" customHeight="1">
      <c r="A898" s="62"/>
      <c r="B898" s="62"/>
      <c r="C898" s="62"/>
      <c r="D898" s="102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5"/>
      <c r="Q898" s="65"/>
      <c r="R898" s="64"/>
      <c r="S898" s="66"/>
      <c r="T898" s="66"/>
      <c r="U898" s="66"/>
      <c r="V898" s="66"/>
      <c r="W898" s="65"/>
      <c r="X898" s="65"/>
      <c r="Y898" s="67"/>
      <c r="Z898" s="68"/>
      <c r="AA898" s="66"/>
      <c r="AB898" s="64"/>
      <c r="AC898" s="69"/>
      <c r="AD898" s="70"/>
      <c r="AE898" s="71"/>
      <c r="AF898" s="74"/>
      <c r="AG898" s="74"/>
      <c r="AH898" s="74"/>
      <c r="AI898" s="74"/>
      <c r="AJ898" s="74"/>
      <c r="AK898" s="74"/>
      <c r="AL898" s="74"/>
      <c r="AM898" s="74"/>
      <c r="AN898" s="74"/>
      <c r="AO898" s="74"/>
      <c r="AP898" s="74"/>
      <c r="AQ898" s="74"/>
      <c r="AR898" s="74"/>
      <c r="AS898" s="74"/>
      <c r="AT898" s="74"/>
      <c r="AU898" s="74"/>
      <c r="AV898" s="74"/>
      <c r="AW898" s="74"/>
      <c r="AX898" s="74"/>
      <c r="AY898" s="74"/>
      <c r="AZ898" s="74"/>
      <c r="BA898" s="74"/>
      <c r="BB898" s="74"/>
      <c r="BC898" s="74"/>
      <c r="BD898" s="74"/>
      <c r="BE898" s="74"/>
      <c r="BF898" s="74"/>
      <c r="BG898" s="74"/>
    </row>
    <row r="899" ht="12.0" customHeight="1">
      <c r="A899" s="62"/>
      <c r="B899" s="62"/>
      <c r="C899" s="62"/>
      <c r="D899" s="102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5"/>
      <c r="Q899" s="65"/>
      <c r="R899" s="64"/>
      <c r="S899" s="66"/>
      <c r="T899" s="66"/>
      <c r="U899" s="66"/>
      <c r="V899" s="66"/>
      <c r="W899" s="65"/>
      <c r="X899" s="65"/>
      <c r="Y899" s="67"/>
      <c r="Z899" s="68"/>
      <c r="AA899" s="66"/>
      <c r="AB899" s="64"/>
      <c r="AC899" s="69"/>
      <c r="AD899" s="70"/>
      <c r="AE899" s="71"/>
      <c r="AF899" s="74"/>
      <c r="AG899" s="74"/>
      <c r="AH899" s="74"/>
      <c r="AI899" s="74"/>
      <c r="AJ899" s="74"/>
      <c r="AK899" s="74"/>
      <c r="AL899" s="74"/>
      <c r="AM899" s="74"/>
      <c r="AN899" s="74"/>
      <c r="AO899" s="74"/>
      <c r="AP899" s="74"/>
      <c r="AQ899" s="74"/>
      <c r="AR899" s="74"/>
      <c r="AS899" s="74"/>
      <c r="AT899" s="74"/>
      <c r="AU899" s="74"/>
      <c r="AV899" s="74"/>
      <c r="AW899" s="74"/>
      <c r="AX899" s="74"/>
      <c r="AY899" s="74"/>
      <c r="AZ899" s="74"/>
      <c r="BA899" s="74"/>
      <c r="BB899" s="74"/>
      <c r="BC899" s="74"/>
      <c r="BD899" s="74"/>
      <c r="BE899" s="74"/>
      <c r="BF899" s="74"/>
      <c r="BG899" s="74"/>
    </row>
    <row r="900" ht="12.0" customHeight="1">
      <c r="A900" s="62"/>
      <c r="B900" s="62"/>
      <c r="C900" s="62"/>
      <c r="D900" s="102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5"/>
      <c r="Q900" s="65"/>
      <c r="R900" s="64"/>
      <c r="S900" s="66"/>
      <c r="T900" s="66"/>
      <c r="U900" s="66"/>
      <c r="V900" s="66"/>
      <c r="W900" s="65"/>
      <c r="X900" s="65"/>
      <c r="Y900" s="67"/>
      <c r="Z900" s="68"/>
      <c r="AA900" s="66"/>
      <c r="AB900" s="64"/>
      <c r="AC900" s="69"/>
      <c r="AD900" s="70"/>
      <c r="AE900" s="71"/>
      <c r="AF900" s="74"/>
      <c r="AG900" s="74"/>
      <c r="AH900" s="74"/>
      <c r="AI900" s="74"/>
      <c r="AJ900" s="74"/>
      <c r="AK900" s="74"/>
      <c r="AL900" s="74"/>
      <c r="AM900" s="74"/>
      <c r="AN900" s="74"/>
      <c r="AO900" s="74"/>
      <c r="AP900" s="74"/>
      <c r="AQ900" s="74"/>
      <c r="AR900" s="74"/>
      <c r="AS900" s="74"/>
      <c r="AT900" s="74"/>
      <c r="AU900" s="74"/>
      <c r="AV900" s="74"/>
      <c r="AW900" s="74"/>
      <c r="AX900" s="74"/>
      <c r="AY900" s="74"/>
      <c r="AZ900" s="74"/>
      <c r="BA900" s="74"/>
      <c r="BB900" s="74"/>
      <c r="BC900" s="74"/>
      <c r="BD900" s="74"/>
      <c r="BE900" s="74"/>
      <c r="BF900" s="74"/>
      <c r="BG900" s="74"/>
    </row>
    <row r="901" ht="12.0" customHeight="1">
      <c r="A901" s="62"/>
      <c r="B901" s="62"/>
      <c r="C901" s="62"/>
      <c r="D901" s="102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5"/>
      <c r="Q901" s="65"/>
      <c r="R901" s="64"/>
      <c r="S901" s="66"/>
      <c r="T901" s="66"/>
      <c r="U901" s="66"/>
      <c r="V901" s="66"/>
      <c r="W901" s="65"/>
      <c r="X901" s="65"/>
      <c r="Y901" s="67"/>
      <c r="Z901" s="68"/>
      <c r="AA901" s="66"/>
      <c r="AB901" s="64"/>
      <c r="AC901" s="69"/>
      <c r="AD901" s="70"/>
      <c r="AE901" s="71"/>
      <c r="AF901" s="74"/>
      <c r="AG901" s="74"/>
      <c r="AH901" s="74"/>
      <c r="AI901" s="74"/>
      <c r="AJ901" s="74"/>
      <c r="AK901" s="74"/>
      <c r="AL901" s="74"/>
      <c r="AM901" s="74"/>
      <c r="AN901" s="74"/>
      <c r="AO901" s="74"/>
      <c r="AP901" s="74"/>
      <c r="AQ901" s="74"/>
      <c r="AR901" s="74"/>
      <c r="AS901" s="74"/>
      <c r="AT901" s="74"/>
      <c r="AU901" s="74"/>
      <c r="AV901" s="74"/>
      <c r="AW901" s="74"/>
      <c r="AX901" s="74"/>
      <c r="AY901" s="74"/>
      <c r="AZ901" s="74"/>
      <c r="BA901" s="74"/>
      <c r="BB901" s="74"/>
      <c r="BC901" s="74"/>
      <c r="BD901" s="74"/>
      <c r="BE901" s="74"/>
      <c r="BF901" s="74"/>
      <c r="BG901" s="74"/>
    </row>
    <row r="902" ht="12.0" customHeight="1">
      <c r="A902" s="62"/>
      <c r="B902" s="62"/>
      <c r="C902" s="62"/>
      <c r="D902" s="102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5"/>
      <c r="Q902" s="65"/>
      <c r="R902" s="64"/>
      <c r="S902" s="66"/>
      <c r="T902" s="66"/>
      <c r="U902" s="66"/>
      <c r="V902" s="66"/>
      <c r="W902" s="65"/>
      <c r="X902" s="65"/>
      <c r="Y902" s="67"/>
      <c r="Z902" s="68"/>
      <c r="AA902" s="66"/>
      <c r="AB902" s="64"/>
      <c r="AC902" s="69"/>
      <c r="AD902" s="70"/>
      <c r="AE902" s="71"/>
      <c r="AF902" s="74"/>
      <c r="AG902" s="74"/>
      <c r="AH902" s="74"/>
      <c r="AI902" s="74"/>
      <c r="AJ902" s="74"/>
      <c r="AK902" s="74"/>
      <c r="AL902" s="74"/>
      <c r="AM902" s="74"/>
      <c r="AN902" s="74"/>
      <c r="AO902" s="74"/>
      <c r="AP902" s="74"/>
      <c r="AQ902" s="74"/>
      <c r="AR902" s="74"/>
      <c r="AS902" s="74"/>
      <c r="AT902" s="74"/>
      <c r="AU902" s="74"/>
      <c r="AV902" s="74"/>
      <c r="AW902" s="74"/>
      <c r="AX902" s="74"/>
      <c r="AY902" s="74"/>
      <c r="AZ902" s="74"/>
      <c r="BA902" s="74"/>
      <c r="BB902" s="74"/>
      <c r="BC902" s="74"/>
      <c r="BD902" s="74"/>
      <c r="BE902" s="74"/>
      <c r="BF902" s="74"/>
      <c r="BG902" s="74"/>
    </row>
    <row r="903" ht="12.0" customHeight="1">
      <c r="A903" s="62"/>
      <c r="B903" s="62"/>
      <c r="C903" s="62"/>
      <c r="D903" s="102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5"/>
      <c r="Q903" s="65"/>
      <c r="R903" s="64"/>
      <c r="S903" s="66"/>
      <c r="T903" s="66"/>
      <c r="U903" s="66"/>
      <c r="V903" s="66"/>
      <c r="W903" s="65"/>
      <c r="X903" s="65"/>
      <c r="Y903" s="67"/>
      <c r="Z903" s="68"/>
      <c r="AA903" s="66"/>
      <c r="AB903" s="64"/>
      <c r="AC903" s="69"/>
      <c r="AD903" s="70"/>
      <c r="AE903" s="71"/>
      <c r="AF903" s="74"/>
      <c r="AG903" s="74"/>
      <c r="AH903" s="74"/>
      <c r="AI903" s="74"/>
      <c r="AJ903" s="74"/>
      <c r="AK903" s="74"/>
      <c r="AL903" s="74"/>
      <c r="AM903" s="74"/>
      <c r="AN903" s="74"/>
      <c r="AO903" s="74"/>
      <c r="AP903" s="74"/>
      <c r="AQ903" s="74"/>
      <c r="AR903" s="74"/>
      <c r="AS903" s="74"/>
      <c r="AT903" s="74"/>
      <c r="AU903" s="74"/>
      <c r="AV903" s="74"/>
      <c r="AW903" s="74"/>
      <c r="AX903" s="74"/>
      <c r="AY903" s="74"/>
      <c r="AZ903" s="74"/>
      <c r="BA903" s="74"/>
      <c r="BB903" s="74"/>
      <c r="BC903" s="74"/>
      <c r="BD903" s="74"/>
      <c r="BE903" s="74"/>
      <c r="BF903" s="74"/>
      <c r="BG903" s="74"/>
    </row>
    <row r="904" ht="12.0" customHeight="1">
      <c r="A904" s="62"/>
      <c r="B904" s="62"/>
      <c r="C904" s="62"/>
      <c r="D904" s="102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5"/>
      <c r="Q904" s="65"/>
      <c r="R904" s="64"/>
      <c r="S904" s="66"/>
      <c r="T904" s="66"/>
      <c r="U904" s="66"/>
      <c r="V904" s="66"/>
      <c r="W904" s="65"/>
      <c r="X904" s="65"/>
      <c r="Y904" s="67"/>
      <c r="Z904" s="68"/>
      <c r="AA904" s="66"/>
      <c r="AB904" s="64"/>
      <c r="AC904" s="69"/>
      <c r="AD904" s="70"/>
      <c r="AE904" s="71"/>
      <c r="AF904" s="74"/>
      <c r="AG904" s="74"/>
      <c r="AH904" s="74"/>
      <c r="AI904" s="74"/>
      <c r="AJ904" s="74"/>
      <c r="AK904" s="74"/>
      <c r="AL904" s="74"/>
      <c r="AM904" s="74"/>
      <c r="AN904" s="74"/>
      <c r="AO904" s="74"/>
      <c r="AP904" s="74"/>
      <c r="AQ904" s="74"/>
      <c r="AR904" s="74"/>
      <c r="AS904" s="74"/>
      <c r="AT904" s="74"/>
      <c r="AU904" s="74"/>
      <c r="AV904" s="74"/>
      <c r="AW904" s="74"/>
      <c r="AX904" s="74"/>
      <c r="AY904" s="74"/>
      <c r="AZ904" s="74"/>
      <c r="BA904" s="74"/>
      <c r="BB904" s="74"/>
      <c r="BC904" s="74"/>
      <c r="BD904" s="74"/>
      <c r="BE904" s="74"/>
      <c r="BF904" s="74"/>
      <c r="BG904" s="74"/>
    </row>
    <row r="905" ht="12.0" customHeight="1">
      <c r="A905" s="62"/>
      <c r="B905" s="62"/>
      <c r="C905" s="62"/>
      <c r="D905" s="102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5"/>
      <c r="Q905" s="65"/>
      <c r="R905" s="64"/>
      <c r="S905" s="66"/>
      <c r="T905" s="66"/>
      <c r="U905" s="66"/>
      <c r="V905" s="66"/>
      <c r="W905" s="65"/>
      <c r="X905" s="65"/>
      <c r="Y905" s="67"/>
      <c r="Z905" s="68"/>
      <c r="AA905" s="66"/>
      <c r="AB905" s="64"/>
      <c r="AC905" s="69"/>
      <c r="AD905" s="70"/>
      <c r="AE905" s="71"/>
      <c r="AF905" s="74"/>
      <c r="AG905" s="74"/>
      <c r="AH905" s="74"/>
      <c r="AI905" s="74"/>
      <c r="AJ905" s="74"/>
      <c r="AK905" s="74"/>
      <c r="AL905" s="74"/>
      <c r="AM905" s="74"/>
      <c r="AN905" s="74"/>
      <c r="AO905" s="74"/>
      <c r="AP905" s="74"/>
      <c r="AQ905" s="74"/>
      <c r="AR905" s="74"/>
      <c r="AS905" s="74"/>
      <c r="AT905" s="74"/>
      <c r="AU905" s="74"/>
      <c r="AV905" s="74"/>
      <c r="AW905" s="74"/>
      <c r="AX905" s="74"/>
      <c r="AY905" s="74"/>
      <c r="AZ905" s="74"/>
      <c r="BA905" s="74"/>
      <c r="BB905" s="74"/>
      <c r="BC905" s="74"/>
      <c r="BD905" s="74"/>
      <c r="BE905" s="74"/>
      <c r="BF905" s="74"/>
      <c r="BG905" s="74"/>
    </row>
    <row r="906" ht="12.0" customHeight="1">
      <c r="A906" s="62"/>
      <c r="B906" s="62"/>
      <c r="C906" s="62"/>
      <c r="D906" s="102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5"/>
      <c r="Q906" s="65"/>
      <c r="R906" s="64"/>
      <c r="S906" s="66"/>
      <c r="T906" s="66"/>
      <c r="U906" s="66"/>
      <c r="V906" s="66"/>
      <c r="W906" s="65"/>
      <c r="X906" s="65"/>
      <c r="Y906" s="67"/>
      <c r="Z906" s="68"/>
      <c r="AA906" s="66"/>
      <c r="AB906" s="64"/>
      <c r="AC906" s="69"/>
      <c r="AD906" s="70"/>
      <c r="AE906" s="71"/>
      <c r="AF906" s="74"/>
      <c r="AG906" s="74"/>
      <c r="AH906" s="74"/>
      <c r="AI906" s="74"/>
      <c r="AJ906" s="74"/>
      <c r="AK906" s="74"/>
      <c r="AL906" s="74"/>
      <c r="AM906" s="74"/>
      <c r="AN906" s="74"/>
      <c r="AO906" s="74"/>
      <c r="AP906" s="74"/>
      <c r="AQ906" s="74"/>
      <c r="AR906" s="74"/>
      <c r="AS906" s="74"/>
      <c r="AT906" s="74"/>
      <c r="AU906" s="74"/>
      <c r="AV906" s="74"/>
      <c r="AW906" s="74"/>
      <c r="AX906" s="74"/>
      <c r="AY906" s="74"/>
      <c r="AZ906" s="74"/>
      <c r="BA906" s="74"/>
      <c r="BB906" s="74"/>
      <c r="BC906" s="74"/>
      <c r="BD906" s="74"/>
      <c r="BE906" s="74"/>
      <c r="BF906" s="74"/>
      <c r="BG906" s="74"/>
    </row>
    <row r="907" ht="12.0" customHeight="1">
      <c r="A907" s="62"/>
      <c r="B907" s="62"/>
      <c r="C907" s="62"/>
      <c r="D907" s="102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5"/>
      <c r="Q907" s="65"/>
      <c r="R907" s="64"/>
      <c r="S907" s="66"/>
      <c r="T907" s="66"/>
      <c r="U907" s="66"/>
      <c r="V907" s="66"/>
      <c r="W907" s="65"/>
      <c r="X907" s="65"/>
      <c r="Y907" s="67"/>
      <c r="Z907" s="68"/>
      <c r="AA907" s="66"/>
      <c r="AB907" s="64"/>
      <c r="AC907" s="69"/>
      <c r="AD907" s="70"/>
      <c r="AE907" s="71"/>
      <c r="AF907" s="74"/>
      <c r="AG907" s="74"/>
      <c r="AH907" s="74"/>
      <c r="AI907" s="74"/>
      <c r="AJ907" s="74"/>
      <c r="AK907" s="74"/>
      <c r="AL907" s="74"/>
      <c r="AM907" s="74"/>
      <c r="AN907" s="74"/>
      <c r="AO907" s="74"/>
      <c r="AP907" s="74"/>
      <c r="AQ907" s="74"/>
      <c r="AR907" s="74"/>
      <c r="AS907" s="74"/>
      <c r="AT907" s="74"/>
      <c r="AU907" s="74"/>
      <c r="AV907" s="74"/>
      <c r="AW907" s="74"/>
      <c r="AX907" s="74"/>
      <c r="AY907" s="74"/>
      <c r="AZ907" s="74"/>
      <c r="BA907" s="74"/>
      <c r="BB907" s="74"/>
      <c r="BC907" s="74"/>
      <c r="BD907" s="74"/>
      <c r="BE907" s="74"/>
      <c r="BF907" s="74"/>
      <c r="BG907" s="74"/>
    </row>
    <row r="908" ht="12.0" customHeight="1">
      <c r="A908" s="62"/>
      <c r="B908" s="62"/>
      <c r="C908" s="62"/>
      <c r="D908" s="102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5"/>
      <c r="Q908" s="65"/>
      <c r="R908" s="64"/>
      <c r="S908" s="66"/>
      <c r="T908" s="66"/>
      <c r="U908" s="66"/>
      <c r="V908" s="66"/>
      <c r="W908" s="65"/>
      <c r="X908" s="65"/>
      <c r="Y908" s="67"/>
      <c r="Z908" s="68"/>
      <c r="AA908" s="66"/>
      <c r="AB908" s="64"/>
      <c r="AC908" s="69"/>
      <c r="AD908" s="70"/>
      <c r="AE908" s="71"/>
      <c r="AF908" s="74"/>
      <c r="AG908" s="74"/>
      <c r="AH908" s="74"/>
      <c r="AI908" s="74"/>
      <c r="AJ908" s="74"/>
      <c r="AK908" s="74"/>
      <c r="AL908" s="74"/>
      <c r="AM908" s="74"/>
      <c r="AN908" s="74"/>
      <c r="AO908" s="74"/>
      <c r="AP908" s="74"/>
      <c r="AQ908" s="74"/>
      <c r="AR908" s="74"/>
      <c r="AS908" s="74"/>
      <c r="AT908" s="74"/>
      <c r="AU908" s="74"/>
      <c r="AV908" s="74"/>
      <c r="AW908" s="74"/>
      <c r="AX908" s="74"/>
      <c r="AY908" s="74"/>
      <c r="AZ908" s="74"/>
      <c r="BA908" s="74"/>
      <c r="BB908" s="74"/>
      <c r="BC908" s="74"/>
      <c r="BD908" s="74"/>
      <c r="BE908" s="74"/>
      <c r="BF908" s="74"/>
      <c r="BG908" s="74"/>
    </row>
    <row r="909" ht="12.0" customHeight="1">
      <c r="A909" s="62"/>
      <c r="B909" s="62"/>
      <c r="C909" s="62"/>
      <c r="D909" s="102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5"/>
      <c r="Q909" s="65"/>
      <c r="R909" s="64"/>
      <c r="S909" s="66"/>
      <c r="T909" s="66"/>
      <c r="U909" s="66"/>
      <c r="V909" s="66"/>
      <c r="W909" s="65"/>
      <c r="X909" s="65"/>
      <c r="Y909" s="67"/>
      <c r="Z909" s="68"/>
      <c r="AA909" s="66"/>
      <c r="AB909" s="64"/>
      <c r="AC909" s="69"/>
      <c r="AD909" s="70"/>
      <c r="AE909" s="71"/>
      <c r="AF909" s="74"/>
      <c r="AG909" s="74"/>
      <c r="AH909" s="74"/>
      <c r="AI909" s="74"/>
      <c r="AJ909" s="74"/>
      <c r="AK909" s="74"/>
      <c r="AL909" s="74"/>
      <c r="AM909" s="74"/>
      <c r="AN909" s="74"/>
      <c r="AO909" s="74"/>
      <c r="AP909" s="74"/>
      <c r="AQ909" s="74"/>
      <c r="AR909" s="74"/>
      <c r="AS909" s="74"/>
      <c r="AT909" s="74"/>
      <c r="AU909" s="74"/>
      <c r="AV909" s="74"/>
      <c r="AW909" s="74"/>
      <c r="AX909" s="74"/>
      <c r="AY909" s="74"/>
      <c r="AZ909" s="74"/>
      <c r="BA909" s="74"/>
      <c r="BB909" s="74"/>
      <c r="BC909" s="74"/>
      <c r="BD909" s="74"/>
      <c r="BE909" s="74"/>
      <c r="BF909" s="74"/>
      <c r="BG909" s="74"/>
    </row>
    <row r="910" ht="12.0" customHeight="1">
      <c r="A910" s="62"/>
      <c r="B910" s="62"/>
      <c r="C910" s="62"/>
      <c r="D910" s="102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5"/>
      <c r="Q910" s="65"/>
      <c r="R910" s="64"/>
      <c r="S910" s="66"/>
      <c r="T910" s="66"/>
      <c r="U910" s="66"/>
      <c r="V910" s="66"/>
      <c r="W910" s="65"/>
      <c r="X910" s="65"/>
      <c r="Y910" s="67"/>
      <c r="Z910" s="68"/>
      <c r="AA910" s="66"/>
      <c r="AB910" s="64"/>
      <c r="AC910" s="69"/>
      <c r="AD910" s="70"/>
      <c r="AE910" s="71"/>
      <c r="AF910" s="74"/>
      <c r="AG910" s="74"/>
      <c r="AH910" s="74"/>
      <c r="AI910" s="74"/>
      <c r="AJ910" s="74"/>
      <c r="AK910" s="74"/>
      <c r="AL910" s="74"/>
      <c r="AM910" s="74"/>
      <c r="AN910" s="74"/>
      <c r="AO910" s="74"/>
      <c r="AP910" s="74"/>
      <c r="AQ910" s="74"/>
      <c r="AR910" s="74"/>
      <c r="AS910" s="74"/>
      <c r="AT910" s="74"/>
      <c r="AU910" s="74"/>
      <c r="AV910" s="74"/>
      <c r="AW910" s="74"/>
      <c r="AX910" s="74"/>
      <c r="AY910" s="74"/>
      <c r="AZ910" s="74"/>
      <c r="BA910" s="74"/>
      <c r="BB910" s="74"/>
      <c r="BC910" s="74"/>
      <c r="BD910" s="74"/>
      <c r="BE910" s="74"/>
      <c r="BF910" s="74"/>
      <c r="BG910" s="74"/>
    </row>
    <row r="911" ht="12.0" customHeight="1">
      <c r="A911" s="62"/>
      <c r="B911" s="62"/>
      <c r="C911" s="62"/>
      <c r="D911" s="102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5"/>
      <c r="Q911" s="65"/>
      <c r="R911" s="64"/>
      <c r="S911" s="66"/>
      <c r="T911" s="66"/>
      <c r="U911" s="66"/>
      <c r="V911" s="66"/>
      <c r="W911" s="65"/>
      <c r="X911" s="65"/>
      <c r="Y911" s="67"/>
      <c r="Z911" s="68"/>
      <c r="AA911" s="66"/>
      <c r="AB911" s="64"/>
      <c r="AC911" s="69"/>
      <c r="AD911" s="70"/>
      <c r="AE911" s="71"/>
      <c r="AF911" s="74"/>
      <c r="AG911" s="74"/>
      <c r="AH911" s="74"/>
      <c r="AI911" s="74"/>
      <c r="AJ911" s="74"/>
      <c r="AK911" s="74"/>
      <c r="AL911" s="74"/>
      <c r="AM911" s="74"/>
      <c r="AN911" s="74"/>
      <c r="AO911" s="74"/>
      <c r="AP911" s="74"/>
      <c r="AQ911" s="74"/>
      <c r="AR911" s="74"/>
      <c r="AS911" s="74"/>
      <c r="AT911" s="74"/>
      <c r="AU911" s="74"/>
      <c r="AV911" s="74"/>
      <c r="AW911" s="74"/>
      <c r="AX911" s="74"/>
      <c r="AY911" s="74"/>
      <c r="AZ911" s="74"/>
      <c r="BA911" s="74"/>
      <c r="BB911" s="74"/>
      <c r="BC911" s="74"/>
      <c r="BD911" s="74"/>
      <c r="BE911" s="74"/>
      <c r="BF911" s="74"/>
      <c r="BG911" s="74"/>
    </row>
    <row r="912" ht="12.0" customHeight="1">
      <c r="A912" s="62"/>
      <c r="B912" s="62"/>
      <c r="C912" s="62"/>
      <c r="D912" s="102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5"/>
      <c r="Q912" s="65"/>
      <c r="R912" s="64"/>
      <c r="S912" s="66"/>
      <c r="T912" s="66"/>
      <c r="U912" s="66"/>
      <c r="V912" s="66"/>
      <c r="W912" s="65"/>
      <c r="X912" s="65"/>
      <c r="Y912" s="67"/>
      <c r="Z912" s="68"/>
      <c r="AA912" s="66"/>
      <c r="AB912" s="64"/>
      <c r="AC912" s="69"/>
      <c r="AD912" s="70"/>
      <c r="AE912" s="71"/>
      <c r="AF912" s="74"/>
      <c r="AG912" s="74"/>
      <c r="AH912" s="74"/>
      <c r="AI912" s="74"/>
      <c r="AJ912" s="74"/>
      <c r="AK912" s="74"/>
      <c r="AL912" s="74"/>
      <c r="AM912" s="74"/>
      <c r="AN912" s="74"/>
      <c r="AO912" s="74"/>
      <c r="AP912" s="74"/>
      <c r="AQ912" s="74"/>
      <c r="AR912" s="74"/>
      <c r="AS912" s="74"/>
      <c r="AT912" s="74"/>
      <c r="AU912" s="74"/>
      <c r="AV912" s="74"/>
      <c r="AW912" s="74"/>
      <c r="AX912" s="74"/>
      <c r="AY912" s="74"/>
      <c r="AZ912" s="74"/>
      <c r="BA912" s="74"/>
      <c r="BB912" s="74"/>
      <c r="BC912" s="74"/>
      <c r="BD912" s="74"/>
      <c r="BE912" s="74"/>
      <c r="BF912" s="74"/>
      <c r="BG912" s="74"/>
    </row>
    <row r="913" ht="12.0" customHeight="1">
      <c r="A913" s="62"/>
      <c r="B913" s="62"/>
      <c r="C913" s="62"/>
      <c r="D913" s="102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5"/>
      <c r="Q913" s="65"/>
      <c r="R913" s="64"/>
      <c r="S913" s="66"/>
      <c r="T913" s="66"/>
      <c r="U913" s="66"/>
      <c r="V913" s="66"/>
      <c r="W913" s="65"/>
      <c r="X913" s="65"/>
      <c r="Y913" s="67"/>
      <c r="Z913" s="68"/>
      <c r="AA913" s="66"/>
      <c r="AB913" s="64"/>
      <c r="AC913" s="69"/>
      <c r="AD913" s="70"/>
      <c r="AE913" s="71"/>
      <c r="AF913" s="74"/>
      <c r="AG913" s="74"/>
      <c r="AH913" s="74"/>
      <c r="AI913" s="74"/>
      <c r="AJ913" s="74"/>
      <c r="AK913" s="74"/>
      <c r="AL913" s="74"/>
      <c r="AM913" s="74"/>
      <c r="AN913" s="74"/>
      <c r="AO913" s="74"/>
      <c r="AP913" s="74"/>
      <c r="AQ913" s="74"/>
      <c r="AR913" s="74"/>
      <c r="AS913" s="74"/>
      <c r="AT913" s="74"/>
      <c r="AU913" s="74"/>
      <c r="AV913" s="74"/>
      <c r="AW913" s="74"/>
      <c r="AX913" s="74"/>
      <c r="AY913" s="74"/>
      <c r="AZ913" s="74"/>
      <c r="BA913" s="74"/>
      <c r="BB913" s="74"/>
      <c r="BC913" s="74"/>
      <c r="BD913" s="74"/>
      <c r="BE913" s="74"/>
      <c r="BF913" s="74"/>
      <c r="BG913" s="74"/>
    </row>
    <row r="914" ht="12.0" customHeight="1">
      <c r="A914" s="62"/>
      <c r="B914" s="62"/>
      <c r="C914" s="62"/>
      <c r="D914" s="102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5"/>
      <c r="Q914" s="65"/>
      <c r="R914" s="64"/>
      <c r="S914" s="66"/>
      <c r="T914" s="66"/>
      <c r="U914" s="66"/>
      <c r="V914" s="66"/>
      <c r="W914" s="65"/>
      <c r="X914" s="65"/>
      <c r="Y914" s="67"/>
      <c r="Z914" s="68"/>
      <c r="AA914" s="66"/>
      <c r="AB914" s="64"/>
      <c r="AC914" s="69"/>
      <c r="AD914" s="70"/>
      <c r="AE914" s="71"/>
      <c r="AF914" s="74"/>
      <c r="AG914" s="74"/>
      <c r="AH914" s="74"/>
      <c r="AI914" s="74"/>
      <c r="AJ914" s="74"/>
      <c r="AK914" s="74"/>
      <c r="AL914" s="74"/>
      <c r="AM914" s="74"/>
      <c r="AN914" s="74"/>
      <c r="AO914" s="74"/>
      <c r="AP914" s="74"/>
      <c r="AQ914" s="74"/>
      <c r="AR914" s="74"/>
      <c r="AS914" s="74"/>
      <c r="AT914" s="74"/>
      <c r="AU914" s="74"/>
      <c r="AV914" s="74"/>
      <c r="AW914" s="74"/>
      <c r="AX914" s="74"/>
      <c r="AY914" s="74"/>
      <c r="AZ914" s="74"/>
      <c r="BA914" s="74"/>
      <c r="BB914" s="74"/>
      <c r="BC914" s="74"/>
      <c r="BD914" s="74"/>
      <c r="BE914" s="74"/>
      <c r="BF914" s="74"/>
      <c r="BG914" s="74"/>
    </row>
    <row r="915" ht="12.0" customHeight="1">
      <c r="A915" s="62"/>
      <c r="B915" s="62"/>
      <c r="C915" s="62"/>
      <c r="D915" s="102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5"/>
      <c r="Q915" s="65"/>
      <c r="R915" s="64"/>
      <c r="S915" s="66"/>
      <c r="T915" s="66"/>
      <c r="U915" s="66"/>
      <c r="V915" s="66"/>
      <c r="W915" s="65"/>
      <c r="X915" s="65"/>
      <c r="Y915" s="67"/>
      <c r="Z915" s="68"/>
      <c r="AA915" s="66"/>
      <c r="AB915" s="64"/>
      <c r="AC915" s="69"/>
      <c r="AD915" s="70"/>
      <c r="AE915" s="71"/>
      <c r="AF915" s="74"/>
      <c r="AG915" s="74"/>
      <c r="AH915" s="74"/>
      <c r="AI915" s="74"/>
      <c r="AJ915" s="74"/>
      <c r="AK915" s="74"/>
      <c r="AL915" s="74"/>
      <c r="AM915" s="74"/>
      <c r="AN915" s="74"/>
      <c r="AO915" s="74"/>
      <c r="AP915" s="74"/>
      <c r="AQ915" s="74"/>
      <c r="AR915" s="74"/>
      <c r="AS915" s="74"/>
      <c r="AT915" s="74"/>
      <c r="AU915" s="74"/>
      <c r="AV915" s="74"/>
      <c r="AW915" s="74"/>
      <c r="AX915" s="74"/>
      <c r="AY915" s="74"/>
      <c r="AZ915" s="74"/>
      <c r="BA915" s="74"/>
      <c r="BB915" s="74"/>
      <c r="BC915" s="74"/>
      <c r="BD915" s="74"/>
      <c r="BE915" s="74"/>
      <c r="BF915" s="74"/>
      <c r="BG915" s="74"/>
    </row>
    <row r="916" ht="12.0" customHeight="1">
      <c r="A916" s="62"/>
      <c r="B916" s="62"/>
      <c r="C916" s="62"/>
      <c r="D916" s="102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5"/>
      <c r="Q916" s="65"/>
      <c r="R916" s="64"/>
      <c r="S916" s="66"/>
      <c r="T916" s="66"/>
      <c r="U916" s="66"/>
      <c r="V916" s="66"/>
      <c r="W916" s="65"/>
      <c r="X916" s="65"/>
      <c r="Y916" s="67"/>
      <c r="Z916" s="68"/>
      <c r="AA916" s="66"/>
      <c r="AB916" s="64"/>
      <c r="AC916" s="69"/>
      <c r="AD916" s="70"/>
      <c r="AE916" s="71"/>
      <c r="AF916" s="74"/>
      <c r="AG916" s="74"/>
      <c r="AH916" s="74"/>
      <c r="AI916" s="74"/>
      <c r="AJ916" s="74"/>
      <c r="AK916" s="74"/>
      <c r="AL916" s="74"/>
      <c r="AM916" s="74"/>
      <c r="AN916" s="74"/>
      <c r="AO916" s="74"/>
      <c r="AP916" s="74"/>
      <c r="AQ916" s="74"/>
      <c r="AR916" s="74"/>
      <c r="AS916" s="74"/>
      <c r="AT916" s="74"/>
      <c r="AU916" s="74"/>
      <c r="AV916" s="74"/>
      <c r="AW916" s="74"/>
      <c r="AX916" s="74"/>
      <c r="AY916" s="74"/>
      <c r="AZ916" s="74"/>
      <c r="BA916" s="74"/>
      <c r="BB916" s="74"/>
      <c r="BC916" s="74"/>
      <c r="BD916" s="74"/>
      <c r="BE916" s="74"/>
      <c r="BF916" s="74"/>
      <c r="BG916" s="74"/>
    </row>
    <row r="917" ht="12.0" customHeight="1">
      <c r="A917" s="62"/>
      <c r="B917" s="62"/>
      <c r="C917" s="62"/>
      <c r="D917" s="102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5"/>
      <c r="Q917" s="65"/>
      <c r="R917" s="64"/>
      <c r="S917" s="66"/>
      <c r="T917" s="66"/>
      <c r="U917" s="66"/>
      <c r="V917" s="66"/>
      <c r="W917" s="65"/>
      <c r="X917" s="65"/>
      <c r="Y917" s="67"/>
      <c r="Z917" s="68"/>
      <c r="AA917" s="66"/>
      <c r="AB917" s="64"/>
      <c r="AC917" s="69"/>
      <c r="AD917" s="70"/>
      <c r="AE917" s="71"/>
      <c r="AF917" s="74"/>
      <c r="AG917" s="74"/>
      <c r="AH917" s="74"/>
      <c r="AI917" s="74"/>
      <c r="AJ917" s="74"/>
      <c r="AK917" s="74"/>
      <c r="AL917" s="74"/>
      <c r="AM917" s="74"/>
      <c r="AN917" s="74"/>
      <c r="AO917" s="74"/>
      <c r="AP917" s="74"/>
      <c r="AQ917" s="74"/>
      <c r="AR917" s="74"/>
      <c r="AS917" s="74"/>
      <c r="AT917" s="74"/>
      <c r="AU917" s="74"/>
      <c r="AV917" s="74"/>
      <c r="AW917" s="74"/>
      <c r="AX917" s="74"/>
      <c r="AY917" s="74"/>
      <c r="AZ917" s="74"/>
      <c r="BA917" s="74"/>
      <c r="BB917" s="74"/>
      <c r="BC917" s="74"/>
      <c r="BD917" s="74"/>
      <c r="BE917" s="74"/>
      <c r="BF917" s="74"/>
      <c r="BG917" s="74"/>
    </row>
    <row r="918" ht="12.0" customHeight="1">
      <c r="A918" s="62"/>
      <c r="B918" s="62"/>
      <c r="C918" s="62"/>
      <c r="D918" s="102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5"/>
      <c r="Q918" s="65"/>
      <c r="R918" s="64"/>
      <c r="S918" s="66"/>
      <c r="T918" s="66"/>
      <c r="U918" s="66"/>
      <c r="V918" s="66"/>
      <c r="W918" s="65"/>
      <c r="X918" s="65"/>
      <c r="Y918" s="67"/>
      <c r="Z918" s="68"/>
      <c r="AA918" s="66"/>
      <c r="AB918" s="64"/>
      <c r="AC918" s="69"/>
      <c r="AD918" s="70"/>
      <c r="AE918" s="71"/>
      <c r="AF918" s="74"/>
      <c r="AG918" s="74"/>
      <c r="AH918" s="74"/>
      <c r="AI918" s="74"/>
      <c r="AJ918" s="74"/>
      <c r="AK918" s="74"/>
      <c r="AL918" s="74"/>
      <c r="AM918" s="74"/>
      <c r="AN918" s="74"/>
      <c r="AO918" s="74"/>
      <c r="AP918" s="74"/>
      <c r="AQ918" s="74"/>
      <c r="AR918" s="74"/>
      <c r="AS918" s="74"/>
      <c r="AT918" s="74"/>
      <c r="AU918" s="74"/>
      <c r="AV918" s="74"/>
      <c r="AW918" s="74"/>
      <c r="AX918" s="74"/>
      <c r="AY918" s="74"/>
      <c r="AZ918" s="74"/>
      <c r="BA918" s="74"/>
      <c r="BB918" s="74"/>
      <c r="BC918" s="74"/>
      <c r="BD918" s="74"/>
      <c r="BE918" s="74"/>
      <c r="BF918" s="74"/>
      <c r="BG918" s="74"/>
    </row>
    <row r="919" ht="12.0" customHeight="1">
      <c r="A919" s="62"/>
      <c r="B919" s="62"/>
      <c r="C919" s="62"/>
      <c r="D919" s="102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5"/>
      <c r="Q919" s="65"/>
      <c r="R919" s="64"/>
      <c r="S919" s="66"/>
      <c r="T919" s="66"/>
      <c r="U919" s="66"/>
      <c r="V919" s="66"/>
      <c r="W919" s="65"/>
      <c r="X919" s="65"/>
      <c r="Y919" s="67"/>
      <c r="Z919" s="68"/>
      <c r="AA919" s="66"/>
      <c r="AB919" s="64"/>
      <c r="AC919" s="69"/>
      <c r="AD919" s="70"/>
      <c r="AE919" s="71"/>
      <c r="AF919" s="74"/>
      <c r="AG919" s="74"/>
      <c r="AH919" s="74"/>
      <c r="AI919" s="74"/>
      <c r="AJ919" s="74"/>
      <c r="AK919" s="74"/>
      <c r="AL919" s="74"/>
      <c r="AM919" s="74"/>
      <c r="AN919" s="74"/>
      <c r="AO919" s="74"/>
      <c r="AP919" s="74"/>
      <c r="AQ919" s="74"/>
      <c r="AR919" s="74"/>
      <c r="AS919" s="74"/>
      <c r="AT919" s="74"/>
      <c r="AU919" s="74"/>
      <c r="AV919" s="74"/>
      <c r="AW919" s="74"/>
      <c r="AX919" s="74"/>
      <c r="AY919" s="74"/>
      <c r="AZ919" s="74"/>
      <c r="BA919" s="74"/>
      <c r="BB919" s="74"/>
      <c r="BC919" s="74"/>
      <c r="BD919" s="74"/>
      <c r="BE919" s="74"/>
      <c r="BF919" s="74"/>
      <c r="BG919" s="74"/>
    </row>
    <row r="920" ht="12.0" customHeight="1">
      <c r="A920" s="62"/>
      <c r="B920" s="62"/>
      <c r="C920" s="62"/>
      <c r="D920" s="102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5"/>
      <c r="Q920" s="65"/>
      <c r="R920" s="64"/>
      <c r="S920" s="66"/>
      <c r="T920" s="66"/>
      <c r="U920" s="66"/>
      <c r="V920" s="66"/>
      <c r="W920" s="65"/>
      <c r="X920" s="65"/>
      <c r="Y920" s="67"/>
      <c r="Z920" s="68"/>
      <c r="AA920" s="66"/>
      <c r="AB920" s="64"/>
      <c r="AC920" s="69"/>
      <c r="AD920" s="70"/>
      <c r="AE920" s="71"/>
      <c r="AF920" s="74"/>
      <c r="AG920" s="74"/>
      <c r="AH920" s="74"/>
      <c r="AI920" s="74"/>
      <c r="AJ920" s="74"/>
      <c r="AK920" s="74"/>
      <c r="AL920" s="74"/>
      <c r="AM920" s="74"/>
      <c r="AN920" s="74"/>
      <c r="AO920" s="74"/>
      <c r="AP920" s="74"/>
      <c r="AQ920" s="74"/>
      <c r="AR920" s="74"/>
      <c r="AS920" s="74"/>
      <c r="AT920" s="74"/>
      <c r="AU920" s="74"/>
      <c r="AV920" s="74"/>
      <c r="AW920" s="74"/>
      <c r="AX920" s="74"/>
      <c r="AY920" s="74"/>
      <c r="AZ920" s="74"/>
      <c r="BA920" s="74"/>
      <c r="BB920" s="74"/>
      <c r="BC920" s="74"/>
      <c r="BD920" s="74"/>
      <c r="BE920" s="74"/>
      <c r="BF920" s="74"/>
      <c r="BG920" s="74"/>
    </row>
    <row r="921" ht="12.0" customHeight="1">
      <c r="A921" s="62"/>
      <c r="B921" s="62"/>
      <c r="C921" s="62"/>
      <c r="D921" s="102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5"/>
      <c r="Q921" s="65"/>
      <c r="R921" s="64"/>
      <c r="S921" s="66"/>
      <c r="T921" s="66"/>
      <c r="U921" s="66"/>
      <c r="V921" s="66"/>
      <c r="W921" s="65"/>
      <c r="X921" s="65"/>
      <c r="Y921" s="67"/>
      <c r="Z921" s="68"/>
      <c r="AA921" s="66"/>
      <c r="AB921" s="64"/>
      <c r="AC921" s="69"/>
      <c r="AD921" s="70"/>
      <c r="AE921" s="71"/>
      <c r="AF921" s="74"/>
      <c r="AG921" s="74"/>
      <c r="AH921" s="74"/>
      <c r="AI921" s="74"/>
      <c r="AJ921" s="74"/>
      <c r="AK921" s="74"/>
      <c r="AL921" s="74"/>
      <c r="AM921" s="74"/>
      <c r="AN921" s="74"/>
      <c r="AO921" s="74"/>
      <c r="AP921" s="74"/>
      <c r="AQ921" s="74"/>
      <c r="AR921" s="74"/>
      <c r="AS921" s="74"/>
      <c r="AT921" s="74"/>
      <c r="AU921" s="74"/>
      <c r="AV921" s="74"/>
      <c r="AW921" s="74"/>
      <c r="AX921" s="74"/>
      <c r="AY921" s="74"/>
      <c r="AZ921" s="74"/>
      <c r="BA921" s="74"/>
      <c r="BB921" s="74"/>
      <c r="BC921" s="74"/>
      <c r="BD921" s="74"/>
      <c r="BE921" s="74"/>
      <c r="BF921" s="74"/>
      <c r="BG921" s="74"/>
    </row>
    <row r="922" ht="12.0" customHeight="1">
      <c r="A922" s="62"/>
      <c r="B922" s="62"/>
      <c r="C922" s="62"/>
      <c r="D922" s="102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5"/>
      <c r="Q922" s="65"/>
      <c r="R922" s="64"/>
      <c r="S922" s="66"/>
      <c r="T922" s="66"/>
      <c r="U922" s="66"/>
      <c r="V922" s="66"/>
      <c r="W922" s="65"/>
      <c r="X922" s="65"/>
      <c r="Y922" s="67"/>
      <c r="Z922" s="68"/>
      <c r="AA922" s="66"/>
      <c r="AB922" s="64"/>
      <c r="AC922" s="69"/>
      <c r="AD922" s="70"/>
      <c r="AE922" s="71"/>
      <c r="AF922" s="74"/>
      <c r="AG922" s="74"/>
      <c r="AH922" s="74"/>
      <c r="AI922" s="74"/>
      <c r="AJ922" s="74"/>
      <c r="AK922" s="74"/>
      <c r="AL922" s="74"/>
      <c r="AM922" s="74"/>
      <c r="AN922" s="74"/>
      <c r="AO922" s="74"/>
      <c r="AP922" s="74"/>
      <c r="AQ922" s="74"/>
      <c r="AR922" s="74"/>
      <c r="AS922" s="74"/>
      <c r="AT922" s="74"/>
      <c r="AU922" s="74"/>
      <c r="AV922" s="74"/>
      <c r="AW922" s="74"/>
      <c r="AX922" s="74"/>
      <c r="AY922" s="74"/>
      <c r="AZ922" s="74"/>
      <c r="BA922" s="74"/>
      <c r="BB922" s="74"/>
      <c r="BC922" s="74"/>
      <c r="BD922" s="74"/>
      <c r="BE922" s="74"/>
      <c r="BF922" s="74"/>
      <c r="BG922" s="74"/>
    </row>
    <row r="923" ht="12.0" customHeight="1">
      <c r="A923" s="62"/>
      <c r="B923" s="62"/>
      <c r="C923" s="62"/>
      <c r="D923" s="102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5"/>
      <c r="Q923" s="65"/>
      <c r="R923" s="64"/>
      <c r="S923" s="66"/>
      <c r="T923" s="66"/>
      <c r="U923" s="66"/>
      <c r="V923" s="66"/>
      <c r="W923" s="65"/>
      <c r="X923" s="65"/>
      <c r="Y923" s="67"/>
      <c r="Z923" s="68"/>
      <c r="AA923" s="66"/>
      <c r="AB923" s="64"/>
      <c r="AC923" s="69"/>
      <c r="AD923" s="70"/>
      <c r="AE923" s="71"/>
      <c r="AF923" s="74"/>
      <c r="AG923" s="74"/>
      <c r="AH923" s="74"/>
      <c r="AI923" s="74"/>
      <c r="AJ923" s="74"/>
      <c r="AK923" s="74"/>
      <c r="AL923" s="74"/>
      <c r="AM923" s="74"/>
      <c r="AN923" s="74"/>
      <c r="AO923" s="74"/>
      <c r="AP923" s="74"/>
      <c r="AQ923" s="74"/>
      <c r="AR923" s="74"/>
      <c r="AS923" s="74"/>
      <c r="AT923" s="74"/>
      <c r="AU923" s="74"/>
      <c r="AV923" s="74"/>
      <c r="AW923" s="74"/>
      <c r="AX923" s="74"/>
      <c r="AY923" s="74"/>
      <c r="AZ923" s="74"/>
      <c r="BA923" s="74"/>
      <c r="BB923" s="74"/>
      <c r="BC923" s="74"/>
      <c r="BD923" s="74"/>
      <c r="BE923" s="74"/>
      <c r="BF923" s="74"/>
      <c r="BG923" s="74"/>
    </row>
    <row r="924" ht="12.0" customHeight="1">
      <c r="A924" s="62"/>
      <c r="B924" s="62"/>
      <c r="C924" s="62"/>
      <c r="D924" s="102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5"/>
      <c r="Q924" s="65"/>
      <c r="R924" s="64"/>
      <c r="S924" s="66"/>
      <c r="T924" s="66"/>
      <c r="U924" s="66"/>
      <c r="V924" s="66"/>
      <c r="W924" s="65"/>
      <c r="X924" s="65"/>
      <c r="Y924" s="67"/>
      <c r="Z924" s="68"/>
      <c r="AA924" s="66"/>
      <c r="AB924" s="64"/>
      <c r="AC924" s="69"/>
      <c r="AD924" s="70"/>
      <c r="AE924" s="71"/>
      <c r="AF924" s="74"/>
      <c r="AG924" s="74"/>
      <c r="AH924" s="74"/>
      <c r="AI924" s="74"/>
      <c r="AJ924" s="74"/>
      <c r="AK924" s="74"/>
      <c r="AL924" s="74"/>
      <c r="AM924" s="74"/>
      <c r="AN924" s="74"/>
      <c r="AO924" s="74"/>
      <c r="AP924" s="74"/>
      <c r="AQ924" s="74"/>
      <c r="AR924" s="74"/>
      <c r="AS924" s="74"/>
      <c r="AT924" s="74"/>
      <c r="AU924" s="74"/>
      <c r="AV924" s="74"/>
      <c r="AW924" s="74"/>
      <c r="AX924" s="74"/>
      <c r="AY924" s="74"/>
      <c r="AZ924" s="74"/>
      <c r="BA924" s="74"/>
      <c r="BB924" s="74"/>
      <c r="BC924" s="74"/>
      <c r="BD924" s="74"/>
      <c r="BE924" s="74"/>
      <c r="BF924" s="74"/>
      <c r="BG924" s="74"/>
    </row>
    <row r="925" ht="12.0" customHeight="1">
      <c r="A925" s="62"/>
      <c r="B925" s="62"/>
      <c r="C925" s="62"/>
      <c r="D925" s="102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5"/>
      <c r="Q925" s="65"/>
      <c r="R925" s="64"/>
      <c r="S925" s="66"/>
      <c r="T925" s="66"/>
      <c r="U925" s="66"/>
      <c r="V925" s="66"/>
      <c r="W925" s="65"/>
      <c r="X925" s="65"/>
      <c r="Y925" s="67"/>
      <c r="Z925" s="68"/>
      <c r="AA925" s="66"/>
      <c r="AB925" s="64"/>
      <c r="AC925" s="69"/>
      <c r="AD925" s="70"/>
      <c r="AE925" s="71"/>
      <c r="AF925" s="74"/>
      <c r="AG925" s="74"/>
      <c r="AH925" s="74"/>
      <c r="AI925" s="74"/>
      <c r="AJ925" s="74"/>
      <c r="AK925" s="74"/>
      <c r="AL925" s="74"/>
      <c r="AM925" s="74"/>
      <c r="AN925" s="74"/>
      <c r="AO925" s="74"/>
      <c r="AP925" s="74"/>
      <c r="AQ925" s="74"/>
      <c r="AR925" s="74"/>
      <c r="AS925" s="74"/>
      <c r="AT925" s="74"/>
      <c r="AU925" s="74"/>
      <c r="AV925" s="74"/>
      <c r="AW925" s="74"/>
      <c r="AX925" s="74"/>
      <c r="AY925" s="74"/>
      <c r="AZ925" s="74"/>
      <c r="BA925" s="74"/>
      <c r="BB925" s="74"/>
      <c r="BC925" s="74"/>
      <c r="BD925" s="74"/>
      <c r="BE925" s="74"/>
      <c r="BF925" s="74"/>
      <c r="BG925" s="74"/>
    </row>
    <row r="926" ht="12.0" customHeight="1">
      <c r="A926" s="62"/>
      <c r="B926" s="62"/>
      <c r="C926" s="62"/>
      <c r="D926" s="102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5"/>
      <c r="Q926" s="65"/>
      <c r="R926" s="64"/>
      <c r="S926" s="66"/>
      <c r="T926" s="66"/>
      <c r="U926" s="66"/>
      <c r="V926" s="66"/>
      <c r="W926" s="65"/>
      <c r="X926" s="65"/>
      <c r="Y926" s="67"/>
      <c r="Z926" s="68"/>
      <c r="AA926" s="66"/>
      <c r="AB926" s="64"/>
      <c r="AC926" s="69"/>
      <c r="AD926" s="70"/>
      <c r="AE926" s="71"/>
      <c r="AF926" s="74"/>
      <c r="AG926" s="74"/>
      <c r="AH926" s="74"/>
      <c r="AI926" s="74"/>
      <c r="AJ926" s="74"/>
      <c r="AK926" s="74"/>
      <c r="AL926" s="74"/>
      <c r="AM926" s="74"/>
      <c r="AN926" s="74"/>
      <c r="AO926" s="74"/>
      <c r="AP926" s="74"/>
      <c r="AQ926" s="74"/>
      <c r="AR926" s="74"/>
      <c r="AS926" s="74"/>
      <c r="AT926" s="74"/>
      <c r="AU926" s="74"/>
      <c r="AV926" s="74"/>
      <c r="AW926" s="74"/>
      <c r="AX926" s="74"/>
      <c r="AY926" s="74"/>
      <c r="AZ926" s="74"/>
      <c r="BA926" s="74"/>
      <c r="BB926" s="74"/>
      <c r="BC926" s="74"/>
      <c r="BD926" s="74"/>
      <c r="BE926" s="74"/>
      <c r="BF926" s="74"/>
      <c r="BG926" s="74"/>
    </row>
    <row r="927" ht="12.0" customHeight="1">
      <c r="A927" s="62"/>
      <c r="B927" s="62"/>
      <c r="C927" s="62"/>
      <c r="D927" s="102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5"/>
      <c r="Q927" s="65"/>
      <c r="R927" s="64"/>
      <c r="S927" s="66"/>
      <c r="T927" s="66"/>
      <c r="U927" s="66"/>
      <c r="V927" s="66"/>
      <c r="W927" s="65"/>
      <c r="X927" s="65"/>
      <c r="Y927" s="67"/>
      <c r="Z927" s="68"/>
      <c r="AA927" s="66"/>
      <c r="AB927" s="64"/>
      <c r="AC927" s="69"/>
      <c r="AD927" s="70"/>
      <c r="AE927" s="71"/>
      <c r="AF927" s="74"/>
      <c r="AG927" s="74"/>
      <c r="AH927" s="74"/>
      <c r="AI927" s="74"/>
      <c r="AJ927" s="74"/>
      <c r="AK927" s="74"/>
      <c r="AL927" s="74"/>
      <c r="AM927" s="74"/>
      <c r="AN927" s="74"/>
      <c r="AO927" s="74"/>
      <c r="AP927" s="74"/>
      <c r="AQ927" s="74"/>
      <c r="AR927" s="74"/>
      <c r="AS927" s="74"/>
      <c r="AT927" s="74"/>
      <c r="AU927" s="74"/>
      <c r="AV927" s="74"/>
      <c r="AW927" s="74"/>
      <c r="AX927" s="74"/>
      <c r="AY927" s="74"/>
      <c r="AZ927" s="74"/>
      <c r="BA927" s="74"/>
      <c r="BB927" s="74"/>
      <c r="BC927" s="74"/>
      <c r="BD927" s="74"/>
      <c r="BE927" s="74"/>
      <c r="BF927" s="74"/>
      <c r="BG927" s="74"/>
    </row>
    <row r="928" ht="12.0" customHeight="1">
      <c r="A928" s="62"/>
      <c r="B928" s="62"/>
      <c r="C928" s="62"/>
      <c r="D928" s="102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5"/>
      <c r="Q928" s="65"/>
      <c r="R928" s="64"/>
      <c r="S928" s="66"/>
      <c r="T928" s="66"/>
      <c r="U928" s="66"/>
      <c r="V928" s="66"/>
      <c r="W928" s="65"/>
      <c r="X928" s="65"/>
      <c r="Y928" s="67"/>
      <c r="Z928" s="68"/>
      <c r="AA928" s="66"/>
      <c r="AB928" s="64"/>
      <c r="AC928" s="69"/>
      <c r="AD928" s="70"/>
      <c r="AE928" s="71"/>
      <c r="AF928" s="74"/>
      <c r="AG928" s="74"/>
      <c r="AH928" s="74"/>
      <c r="AI928" s="74"/>
      <c r="AJ928" s="74"/>
      <c r="AK928" s="74"/>
      <c r="AL928" s="74"/>
      <c r="AM928" s="74"/>
      <c r="AN928" s="74"/>
      <c r="AO928" s="74"/>
      <c r="AP928" s="74"/>
      <c r="AQ928" s="74"/>
      <c r="AR928" s="74"/>
      <c r="AS928" s="74"/>
      <c r="AT928" s="74"/>
      <c r="AU928" s="74"/>
      <c r="AV928" s="74"/>
      <c r="AW928" s="74"/>
      <c r="AX928" s="74"/>
      <c r="AY928" s="74"/>
      <c r="AZ928" s="74"/>
      <c r="BA928" s="74"/>
      <c r="BB928" s="74"/>
      <c r="BC928" s="74"/>
      <c r="BD928" s="74"/>
      <c r="BE928" s="74"/>
      <c r="BF928" s="74"/>
      <c r="BG928" s="74"/>
    </row>
    <row r="929" ht="12.0" customHeight="1">
      <c r="A929" s="62"/>
      <c r="B929" s="62"/>
      <c r="C929" s="62"/>
      <c r="D929" s="102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5"/>
      <c r="Q929" s="65"/>
      <c r="R929" s="64"/>
      <c r="S929" s="66"/>
      <c r="T929" s="66"/>
      <c r="U929" s="66"/>
      <c r="V929" s="66"/>
      <c r="W929" s="65"/>
      <c r="X929" s="65"/>
      <c r="Y929" s="67"/>
      <c r="Z929" s="68"/>
      <c r="AA929" s="66"/>
      <c r="AB929" s="64"/>
      <c r="AC929" s="69"/>
      <c r="AD929" s="70"/>
      <c r="AE929" s="71"/>
      <c r="AF929" s="74"/>
      <c r="AG929" s="74"/>
      <c r="AH929" s="74"/>
      <c r="AI929" s="74"/>
      <c r="AJ929" s="74"/>
      <c r="AK929" s="74"/>
      <c r="AL929" s="74"/>
      <c r="AM929" s="74"/>
      <c r="AN929" s="74"/>
      <c r="AO929" s="74"/>
      <c r="AP929" s="74"/>
      <c r="AQ929" s="74"/>
      <c r="AR929" s="74"/>
      <c r="AS929" s="74"/>
      <c r="AT929" s="74"/>
      <c r="AU929" s="74"/>
      <c r="AV929" s="74"/>
      <c r="AW929" s="74"/>
      <c r="AX929" s="74"/>
      <c r="AY929" s="74"/>
      <c r="AZ929" s="74"/>
      <c r="BA929" s="74"/>
      <c r="BB929" s="74"/>
      <c r="BC929" s="74"/>
      <c r="BD929" s="74"/>
      <c r="BE929" s="74"/>
      <c r="BF929" s="74"/>
      <c r="BG929" s="74"/>
    </row>
    <row r="930" ht="12.0" customHeight="1">
      <c r="A930" s="62"/>
      <c r="B930" s="62"/>
      <c r="C930" s="62"/>
      <c r="D930" s="102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5"/>
      <c r="Q930" s="65"/>
      <c r="R930" s="64"/>
      <c r="S930" s="66"/>
      <c r="T930" s="66"/>
      <c r="U930" s="66"/>
      <c r="V930" s="66"/>
      <c r="W930" s="65"/>
      <c r="X930" s="65"/>
      <c r="Y930" s="67"/>
      <c r="Z930" s="68"/>
      <c r="AA930" s="66"/>
      <c r="AB930" s="64"/>
      <c r="AC930" s="69"/>
      <c r="AD930" s="70"/>
      <c r="AE930" s="71"/>
      <c r="AF930" s="74"/>
      <c r="AG930" s="74"/>
      <c r="AH930" s="74"/>
      <c r="AI930" s="74"/>
      <c r="AJ930" s="74"/>
      <c r="AK930" s="74"/>
      <c r="AL930" s="74"/>
      <c r="AM930" s="74"/>
      <c r="AN930" s="74"/>
      <c r="AO930" s="74"/>
      <c r="AP930" s="74"/>
      <c r="AQ930" s="74"/>
      <c r="AR930" s="74"/>
      <c r="AS930" s="74"/>
      <c r="AT930" s="74"/>
      <c r="AU930" s="74"/>
      <c r="AV930" s="74"/>
      <c r="AW930" s="74"/>
      <c r="AX930" s="74"/>
      <c r="AY930" s="74"/>
      <c r="AZ930" s="74"/>
      <c r="BA930" s="74"/>
      <c r="BB930" s="74"/>
      <c r="BC930" s="74"/>
      <c r="BD930" s="74"/>
      <c r="BE930" s="74"/>
      <c r="BF930" s="74"/>
      <c r="BG930" s="74"/>
    </row>
    <row r="931" ht="12.0" customHeight="1">
      <c r="A931" s="62"/>
      <c r="B931" s="62"/>
      <c r="C931" s="62"/>
      <c r="D931" s="102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5"/>
      <c r="Q931" s="65"/>
      <c r="R931" s="64"/>
      <c r="S931" s="66"/>
      <c r="T931" s="66"/>
      <c r="U931" s="66"/>
      <c r="V931" s="66"/>
      <c r="W931" s="65"/>
      <c r="X931" s="65"/>
      <c r="Y931" s="67"/>
      <c r="Z931" s="68"/>
      <c r="AA931" s="66"/>
      <c r="AB931" s="64"/>
      <c r="AC931" s="69"/>
      <c r="AD931" s="70"/>
      <c r="AE931" s="71"/>
      <c r="AF931" s="74"/>
      <c r="AG931" s="74"/>
      <c r="AH931" s="74"/>
      <c r="AI931" s="74"/>
      <c r="AJ931" s="74"/>
      <c r="AK931" s="74"/>
      <c r="AL931" s="74"/>
      <c r="AM931" s="74"/>
      <c r="AN931" s="74"/>
      <c r="AO931" s="74"/>
      <c r="AP931" s="74"/>
      <c r="AQ931" s="74"/>
      <c r="AR931" s="74"/>
      <c r="AS931" s="74"/>
      <c r="AT931" s="74"/>
      <c r="AU931" s="74"/>
      <c r="AV931" s="74"/>
      <c r="AW931" s="74"/>
      <c r="AX931" s="74"/>
      <c r="AY931" s="74"/>
      <c r="AZ931" s="74"/>
      <c r="BA931" s="74"/>
      <c r="BB931" s="74"/>
      <c r="BC931" s="74"/>
      <c r="BD931" s="74"/>
      <c r="BE931" s="74"/>
      <c r="BF931" s="74"/>
      <c r="BG931" s="74"/>
    </row>
    <row r="932" ht="12.0" customHeight="1">
      <c r="A932" s="62"/>
      <c r="B932" s="62"/>
      <c r="C932" s="62"/>
      <c r="D932" s="102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5"/>
      <c r="Q932" s="65"/>
      <c r="R932" s="64"/>
      <c r="S932" s="66"/>
      <c r="T932" s="66"/>
      <c r="U932" s="66"/>
      <c r="V932" s="66"/>
      <c r="W932" s="65"/>
      <c r="X932" s="65"/>
      <c r="Y932" s="67"/>
      <c r="Z932" s="68"/>
      <c r="AA932" s="66"/>
      <c r="AB932" s="64"/>
      <c r="AC932" s="69"/>
      <c r="AD932" s="70"/>
      <c r="AE932" s="71"/>
      <c r="AF932" s="74"/>
      <c r="AG932" s="74"/>
      <c r="AH932" s="74"/>
      <c r="AI932" s="74"/>
      <c r="AJ932" s="74"/>
      <c r="AK932" s="74"/>
      <c r="AL932" s="74"/>
      <c r="AM932" s="74"/>
      <c r="AN932" s="74"/>
      <c r="AO932" s="74"/>
      <c r="AP932" s="74"/>
      <c r="AQ932" s="74"/>
      <c r="AR932" s="74"/>
      <c r="AS932" s="74"/>
      <c r="AT932" s="74"/>
      <c r="AU932" s="74"/>
      <c r="AV932" s="74"/>
      <c r="AW932" s="74"/>
      <c r="AX932" s="74"/>
      <c r="AY932" s="74"/>
      <c r="AZ932" s="74"/>
      <c r="BA932" s="74"/>
      <c r="BB932" s="74"/>
      <c r="BC932" s="74"/>
      <c r="BD932" s="74"/>
      <c r="BE932" s="74"/>
      <c r="BF932" s="74"/>
      <c r="BG932" s="74"/>
    </row>
    <row r="933" ht="12.0" customHeight="1">
      <c r="A933" s="62"/>
      <c r="B933" s="62"/>
      <c r="C933" s="62"/>
      <c r="D933" s="102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5"/>
      <c r="Q933" s="65"/>
      <c r="R933" s="64"/>
      <c r="S933" s="66"/>
      <c r="T933" s="66"/>
      <c r="U933" s="66"/>
      <c r="V933" s="66"/>
      <c r="W933" s="65"/>
      <c r="X933" s="65"/>
      <c r="Y933" s="67"/>
      <c r="Z933" s="68"/>
      <c r="AA933" s="66"/>
      <c r="AB933" s="64"/>
      <c r="AC933" s="69"/>
      <c r="AD933" s="70"/>
      <c r="AE933" s="71"/>
      <c r="AF933" s="74"/>
      <c r="AG933" s="74"/>
      <c r="AH933" s="74"/>
      <c r="AI933" s="74"/>
      <c r="AJ933" s="74"/>
      <c r="AK933" s="74"/>
      <c r="AL933" s="74"/>
      <c r="AM933" s="74"/>
      <c r="AN933" s="74"/>
      <c r="AO933" s="74"/>
      <c r="AP933" s="74"/>
      <c r="AQ933" s="74"/>
      <c r="AR933" s="74"/>
      <c r="AS933" s="74"/>
      <c r="AT933" s="74"/>
      <c r="AU933" s="74"/>
      <c r="AV933" s="74"/>
      <c r="AW933" s="74"/>
      <c r="AX933" s="74"/>
      <c r="AY933" s="74"/>
      <c r="AZ933" s="74"/>
      <c r="BA933" s="74"/>
      <c r="BB933" s="74"/>
      <c r="BC933" s="74"/>
      <c r="BD933" s="74"/>
      <c r="BE933" s="74"/>
      <c r="BF933" s="74"/>
      <c r="BG933" s="74"/>
    </row>
    <row r="934" ht="12.0" customHeight="1">
      <c r="A934" s="62"/>
      <c r="B934" s="62"/>
      <c r="C934" s="62"/>
      <c r="D934" s="102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5"/>
      <c r="Q934" s="65"/>
      <c r="R934" s="64"/>
      <c r="S934" s="66"/>
      <c r="T934" s="66"/>
      <c r="U934" s="66"/>
      <c r="V934" s="66"/>
      <c r="W934" s="65"/>
      <c r="X934" s="65"/>
      <c r="Y934" s="67"/>
      <c r="Z934" s="68"/>
      <c r="AA934" s="66"/>
      <c r="AB934" s="64"/>
      <c r="AC934" s="69"/>
      <c r="AD934" s="70"/>
      <c r="AE934" s="71"/>
      <c r="AF934" s="74"/>
      <c r="AG934" s="74"/>
      <c r="AH934" s="74"/>
      <c r="AI934" s="74"/>
      <c r="AJ934" s="74"/>
      <c r="AK934" s="74"/>
      <c r="AL934" s="74"/>
      <c r="AM934" s="74"/>
      <c r="AN934" s="74"/>
      <c r="AO934" s="74"/>
      <c r="AP934" s="74"/>
      <c r="AQ934" s="74"/>
      <c r="AR934" s="74"/>
      <c r="AS934" s="74"/>
      <c r="AT934" s="74"/>
      <c r="AU934" s="74"/>
      <c r="AV934" s="74"/>
      <c r="AW934" s="74"/>
      <c r="AX934" s="74"/>
      <c r="AY934" s="74"/>
      <c r="AZ934" s="74"/>
      <c r="BA934" s="74"/>
      <c r="BB934" s="74"/>
      <c r="BC934" s="74"/>
      <c r="BD934" s="74"/>
      <c r="BE934" s="74"/>
      <c r="BF934" s="74"/>
      <c r="BG934" s="74"/>
    </row>
    <row r="935" ht="12.0" customHeight="1">
      <c r="A935" s="62"/>
      <c r="B935" s="62"/>
      <c r="C935" s="62"/>
      <c r="D935" s="102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5"/>
      <c r="Q935" s="65"/>
      <c r="R935" s="64"/>
      <c r="S935" s="66"/>
      <c r="T935" s="66"/>
      <c r="U935" s="66"/>
      <c r="V935" s="66"/>
      <c r="W935" s="65"/>
      <c r="X935" s="65"/>
      <c r="Y935" s="67"/>
      <c r="Z935" s="68"/>
      <c r="AA935" s="66"/>
      <c r="AB935" s="64"/>
      <c r="AC935" s="69"/>
      <c r="AD935" s="70"/>
      <c r="AE935" s="71"/>
      <c r="AF935" s="74"/>
      <c r="AG935" s="74"/>
      <c r="AH935" s="74"/>
      <c r="AI935" s="74"/>
      <c r="AJ935" s="74"/>
      <c r="AK935" s="74"/>
      <c r="AL935" s="74"/>
      <c r="AM935" s="74"/>
      <c r="AN935" s="74"/>
      <c r="AO935" s="74"/>
      <c r="AP935" s="74"/>
      <c r="AQ935" s="74"/>
      <c r="AR935" s="74"/>
      <c r="AS935" s="74"/>
      <c r="AT935" s="74"/>
      <c r="AU935" s="74"/>
      <c r="AV935" s="74"/>
      <c r="AW935" s="74"/>
      <c r="AX935" s="74"/>
      <c r="AY935" s="74"/>
      <c r="AZ935" s="74"/>
      <c r="BA935" s="74"/>
      <c r="BB935" s="74"/>
      <c r="BC935" s="74"/>
      <c r="BD935" s="74"/>
      <c r="BE935" s="74"/>
      <c r="BF935" s="74"/>
      <c r="BG935" s="74"/>
    </row>
    <row r="936" ht="12.0" customHeight="1">
      <c r="A936" s="62"/>
      <c r="B936" s="62"/>
      <c r="C936" s="62"/>
      <c r="D936" s="102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5"/>
      <c r="Q936" s="65"/>
      <c r="R936" s="64"/>
      <c r="S936" s="66"/>
      <c r="T936" s="66"/>
      <c r="U936" s="66"/>
      <c r="V936" s="66"/>
      <c r="W936" s="65"/>
      <c r="X936" s="65"/>
      <c r="Y936" s="67"/>
      <c r="Z936" s="68"/>
      <c r="AA936" s="66"/>
      <c r="AB936" s="64"/>
      <c r="AC936" s="69"/>
      <c r="AD936" s="70"/>
      <c r="AE936" s="71"/>
      <c r="AF936" s="74"/>
      <c r="AG936" s="74"/>
      <c r="AH936" s="74"/>
      <c r="AI936" s="74"/>
      <c r="AJ936" s="74"/>
      <c r="AK936" s="74"/>
      <c r="AL936" s="74"/>
      <c r="AM936" s="74"/>
      <c r="AN936" s="74"/>
      <c r="AO936" s="74"/>
      <c r="AP936" s="74"/>
      <c r="AQ936" s="74"/>
      <c r="AR936" s="74"/>
      <c r="AS936" s="74"/>
      <c r="AT936" s="74"/>
      <c r="AU936" s="74"/>
      <c r="AV936" s="74"/>
      <c r="AW936" s="74"/>
      <c r="AX936" s="74"/>
      <c r="AY936" s="74"/>
      <c r="AZ936" s="74"/>
      <c r="BA936" s="74"/>
      <c r="BB936" s="74"/>
      <c r="BC936" s="74"/>
      <c r="BD936" s="74"/>
      <c r="BE936" s="74"/>
      <c r="BF936" s="74"/>
      <c r="BG936" s="74"/>
    </row>
    <row r="937" ht="12.0" customHeight="1">
      <c r="A937" s="62"/>
      <c r="B937" s="62"/>
      <c r="C937" s="62"/>
      <c r="D937" s="102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5"/>
      <c r="Q937" s="65"/>
      <c r="R937" s="64"/>
      <c r="S937" s="66"/>
      <c r="T937" s="66"/>
      <c r="U937" s="66"/>
      <c r="V937" s="66"/>
      <c r="W937" s="65"/>
      <c r="X937" s="65"/>
      <c r="Y937" s="67"/>
      <c r="Z937" s="68"/>
      <c r="AA937" s="66"/>
      <c r="AB937" s="64"/>
      <c r="AC937" s="69"/>
      <c r="AD937" s="70"/>
      <c r="AE937" s="71"/>
      <c r="AF937" s="74"/>
      <c r="AG937" s="74"/>
      <c r="AH937" s="74"/>
      <c r="AI937" s="74"/>
      <c r="AJ937" s="74"/>
      <c r="AK937" s="74"/>
      <c r="AL937" s="74"/>
      <c r="AM937" s="74"/>
      <c r="AN937" s="74"/>
      <c r="AO937" s="74"/>
      <c r="AP937" s="74"/>
      <c r="AQ937" s="74"/>
      <c r="AR937" s="74"/>
      <c r="AS937" s="74"/>
      <c r="AT937" s="74"/>
      <c r="AU937" s="74"/>
      <c r="AV937" s="74"/>
      <c r="AW937" s="74"/>
      <c r="AX937" s="74"/>
      <c r="AY937" s="74"/>
      <c r="AZ937" s="74"/>
      <c r="BA937" s="74"/>
      <c r="BB937" s="74"/>
      <c r="BC937" s="74"/>
      <c r="BD937" s="74"/>
      <c r="BE937" s="74"/>
      <c r="BF937" s="74"/>
      <c r="BG937" s="74"/>
    </row>
    <row r="938" ht="12.0" customHeight="1">
      <c r="A938" s="62"/>
      <c r="B938" s="62"/>
      <c r="C938" s="62"/>
      <c r="D938" s="102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5"/>
      <c r="Q938" s="65"/>
      <c r="R938" s="64"/>
      <c r="S938" s="66"/>
      <c r="T938" s="66"/>
      <c r="U938" s="66"/>
      <c r="V938" s="66"/>
      <c r="W938" s="65"/>
      <c r="X938" s="65"/>
      <c r="Y938" s="67"/>
      <c r="Z938" s="68"/>
      <c r="AA938" s="66"/>
      <c r="AB938" s="64"/>
      <c r="AC938" s="69"/>
      <c r="AD938" s="70"/>
      <c r="AE938" s="71"/>
      <c r="AF938" s="74"/>
      <c r="AG938" s="74"/>
      <c r="AH938" s="74"/>
      <c r="AI938" s="74"/>
      <c r="AJ938" s="74"/>
      <c r="AK938" s="74"/>
      <c r="AL938" s="74"/>
      <c r="AM938" s="74"/>
      <c r="AN938" s="74"/>
      <c r="AO938" s="74"/>
      <c r="AP938" s="74"/>
      <c r="AQ938" s="74"/>
      <c r="AR938" s="74"/>
      <c r="AS938" s="74"/>
      <c r="AT938" s="74"/>
      <c r="AU938" s="74"/>
      <c r="AV938" s="74"/>
      <c r="AW938" s="74"/>
      <c r="AX938" s="74"/>
      <c r="AY938" s="74"/>
      <c r="AZ938" s="74"/>
      <c r="BA938" s="74"/>
      <c r="BB938" s="74"/>
      <c r="BC938" s="74"/>
      <c r="BD938" s="74"/>
      <c r="BE938" s="74"/>
      <c r="BF938" s="74"/>
      <c r="BG938" s="74"/>
    </row>
    <row r="939" ht="12.0" customHeight="1">
      <c r="A939" s="62"/>
      <c r="B939" s="62"/>
      <c r="C939" s="62"/>
      <c r="D939" s="102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5"/>
      <c r="Q939" s="65"/>
      <c r="R939" s="64"/>
      <c r="S939" s="66"/>
      <c r="T939" s="66"/>
      <c r="U939" s="66"/>
      <c r="V939" s="66"/>
      <c r="W939" s="65"/>
      <c r="X939" s="65"/>
      <c r="Y939" s="67"/>
      <c r="Z939" s="68"/>
      <c r="AA939" s="66"/>
      <c r="AB939" s="64"/>
      <c r="AC939" s="69"/>
      <c r="AD939" s="70"/>
      <c r="AE939" s="71"/>
      <c r="AF939" s="74"/>
      <c r="AG939" s="74"/>
      <c r="AH939" s="74"/>
      <c r="AI939" s="74"/>
      <c r="AJ939" s="74"/>
      <c r="AK939" s="74"/>
      <c r="AL939" s="74"/>
      <c r="AM939" s="74"/>
      <c r="AN939" s="74"/>
      <c r="AO939" s="74"/>
      <c r="AP939" s="74"/>
      <c r="AQ939" s="74"/>
      <c r="AR939" s="74"/>
      <c r="AS939" s="74"/>
      <c r="AT939" s="74"/>
      <c r="AU939" s="74"/>
      <c r="AV939" s="74"/>
      <c r="AW939" s="74"/>
      <c r="AX939" s="74"/>
      <c r="AY939" s="74"/>
      <c r="AZ939" s="74"/>
      <c r="BA939" s="74"/>
      <c r="BB939" s="74"/>
      <c r="BC939" s="74"/>
      <c r="BD939" s="74"/>
      <c r="BE939" s="74"/>
      <c r="BF939" s="74"/>
      <c r="BG939" s="74"/>
    </row>
    <row r="940" ht="12.0" customHeight="1">
      <c r="A940" s="62"/>
      <c r="B940" s="62"/>
      <c r="C940" s="62"/>
      <c r="D940" s="102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5"/>
      <c r="Q940" s="65"/>
      <c r="R940" s="64"/>
      <c r="S940" s="66"/>
      <c r="T940" s="66"/>
      <c r="U940" s="66"/>
      <c r="V940" s="66"/>
      <c r="W940" s="65"/>
      <c r="X940" s="65"/>
      <c r="Y940" s="67"/>
      <c r="Z940" s="68"/>
      <c r="AA940" s="66"/>
      <c r="AB940" s="64"/>
      <c r="AC940" s="69"/>
      <c r="AD940" s="70"/>
      <c r="AE940" s="71"/>
      <c r="AF940" s="74"/>
      <c r="AG940" s="74"/>
      <c r="AH940" s="74"/>
      <c r="AI940" s="74"/>
      <c r="AJ940" s="74"/>
      <c r="AK940" s="74"/>
      <c r="AL940" s="74"/>
      <c r="AM940" s="74"/>
      <c r="AN940" s="74"/>
      <c r="AO940" s="74"/>
      <c r="AP940" s="74"/>
      <c r="AQ940" s="74"/>
      <c r="AR940" s="74"/>
      <c r="AS940" s="74"/>
      <c r="AT940" s="74"/>
      <c r="AU940" s="74"/>
      <c r="AV940" s="74"/>
      <c r="AW940" s="74"/>
      <c r="AX940" s="74"/>
      <c r="AY940" s="74"/>
      <c r="AZ940" s="74"/>
      <c r="BA940" s="74"/>
      <c r="BB940" s="74"/>
      <c r="BC940" s="74"/>
      <c r="BD940" s="74"/>
      <c r="BE940" s="74"/>
      <c r="BF940" s="74"/>
      <c r="BG940" s="74"/>
    </row>
    <row r="941" ht="12.0" customHeight="1">
      <c r="A941" s="62"/>
      <c r="B941" s="62"/>
      <c r="C941" s="62"/>
      <c r="D941" s="102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5"/>
      <c r="Q941" s="65"/>
      <c r="R941" s="64"/>
      <c r="S941" s="66"/>
      <c r="T941" s="66"/>
      <c r="U941" s="66"/>
      <c r="V941" s="66"/>
      <c r="W941" s="65"/>
      <c r="X941" s="65"/>
      <c r="Y941" s="67"/>
      <c r="Z941" s="68"/>
      <c r="AA941" s="66"/>
      <c r="AB941" s="64"/>
      <c r="AC941" s="69"/>
      <c r="AD941" s="70"/>
      <c r="AE941" s="71"/>
      <c r="AF941" s="74"/>
      <c r="AG941" s="74"/>
      <c r="AH941" s="74"/>
      <c r="AI941" s="74"/>
      <c r="AJ941" s="74"/>
      <c r="AK941" s="74"/>
      <c r="AL941" s="74"/>
      <c r="AM941" s="74"/>
      <c r="AN941" s="74"/>
      <c r="AO941" s="74"/>
      <c r="AP941" s="74"/>
      <c r="AQ941" s="74"/>
      <c r="AR941" s="74"/>
      <c r="AS941" s="74"/>
      <c r="AT941" s="74"/>
      <c r="AU941" s="74"/>
      <c r="AV941" s="74"/>
      <c r="AW941" s="74"/>
      <c r="AX941" s="74"/>
      <c r="AY941" s="74"/>
      <c r="AZ941" s="74"/>
      <c r="BA941" s="74"/>
      <c r="BB941" s="74"/>
      <c r="BC941" s="74"/>
      <c r="BD941" s="74"/>
      <c r="BE941" s="74"/>
      <c r="BF941" s="74"/>
      <c r="BG941" s="74"/>
    </row>
    <row r="942" ht="12.0" customHeight="1">
      <c r="A942" s="62"/>
      <c r="B942" s="62"/>
      <c r="C942" s="62"/>
      <c r="D942" s="102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5"/>
      <c r="Q942" s="65"/>
      <c r="R942" s="64"/>
      <c r="S942" s="66"/>
      <c r="T942" s="66"/>
      <c r="U942" s="66"/>
      <c r="V942" s="66"/>
      <c r="W942" s="65"/>
      <c r="X942" s="65"/>
      <c r="Y942" s="67"/>
      <c r="Z942" s="68"/>
      <c r="AA942" s="66"/>
      <c r="AB942" s="64"/>
      <c r="AC942" s="69"/>
      <c r="AD942" s="70"/>
      <c r="AE942" s="71"/>
      <c r="AF942" s="74"/>
      <c r="AG942" s="74"/>
      <c r="AH942" s="74"/>
      <c r="AI942" s="74"/>
      <c r="AJ942" s="74"/>
      <c r="AK942" s="74"/>
      <c r="AL942" s="74"/>
      <c r="AM942" s="74"/>
      <c r="AN942" s="74"/>
      <c r="AO942" s="74"/>
      <c r="AP942" s="74"/>
      <c r="AQ942" s="74"/>
      <c r="AR942" s="74"/>
      <c r="AS942" s="74"/>
      <c r="AT942" s="74"/>
      <c r="AU942" s="74"/>
      <c r="AV942" s="74"/>
      <c r="AW942" s="74"/>
      <c r="AX942" s="74"/>
      <c r="AY942" s="74"/>
      <c r="AZ942" s="74"/>
      <c r="BA942" s="74"/>
      <c r="BB942" s="74"/>
      <c r="BC942" s="74"/>
      <c r="BD942" s="74"/>
      <c r="BE942" s="74"/>
      <c r="BF942" s="74"/>
      <c r="BG942" s="74"/>
    </row>
    <row r="943" ht="12.0" customHeight="1">
      <c r="A943" s="62"/>
      <c r="B943" s="62"/>
      <c r="C943" s="62"/>
      <c r="D943" s="102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5"/>
      <c r="Q943" s="65"/>
      <c r="R943" s="64"/>
      <c r="S943" s="66"/>
      <c r="T943" s="66"/>
      <c r="U943" s="66"/>
      <c r="V943" s="66"/>
      <c r="W943" s="65"/>
      <c r="X943" s="65"/>
      <c r="Y943" s="67"/>
      <c r="Z943" s="68"/>
      <c r="AA943" s="66"/>
      <c r="AB943" s="64"/>
      <c r="AC943" s="69"/>
      <c r="AD943" s="70"/>
      <c r="AE943" s="71"/>
      <c r="AF943" s="74"/>
      <c r="AG943" s="74"/>
      <c r="AH943" s="74"/>
      <c r="AI943" s="74"/>
      <c r="AJ943" s="74"/>
      <c r="AK943" s="74"/>
      <c r="AL943" s="74"/>
      <c r="AM943" s="74"/>
      <c r="AN943" s="74"/>
      <c r="AO943" s="74"/>
      <c r="AP943" s="74"/>
      <c r="AQ943" s="74"/>
      <c r="AR943" s="74"/>
      <c r="AS943" s="74"/>
      <c r="AT943" s="74"/>
      <c r="AU943" s="74"/>
      <c r="AV943" s="74"/>
      <c r="AW943" s="74"/>
      <c r="AX943" s="74"/>
      <c r="AY943" s="74"/>
      <c r="AZ943" s="74"/>
      <c r="BA943" s="74"/>
      <c r="BB943" s="74"/>
      <c r="BC943" s="74"/>
      <c r="BD943" s="74"/>
      <c r="BE943" s="74"/>
      <c r="BF943" s="74"/>
      <c r="BG943" s="74"/>
    </row>
    <row r="944" ht="12.0" customHeight="1">
      <c r="A944" s="62"/>
      <c r="B944" s="62"/>
      <c r="C944" s="62"/>
      <c r="D944" s="102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5"/>
      <c r="Q944" s="65"/>
      <c r="R944" s="64"/>
      <c r="S944" s="66"/>
      <c r="T944" s="66"/>
      <c r="U944" s="66"/>
      <c r="V944" s="66"/>
      <c r="W944" s="65"/>
      <c r="X944" s="65"/>
      <c r="Y944" s="67"/>
      <c r="Z944" s="68"/>
      <c r="AA944" s="66"/>
      <c r="AB944" s="64"/>
      <c r="AC944" s="69"/>
      <c r="AD944" s="70"/>
      <c r="AE944" s="71"/>
      <c r="AF944" s="74"/>
      <c r="AG944" s="74"/>
      <c r="AH944" s="74"/>
      <c r="AI944" s="74"/>
      <c r="AJ944" s="74"/>
      <c r="AK944" s="74"/>
      <c r="AL944" s="74"/>
      <c r="AM944" s="74"/>
      <c r="AN944" s="74"/>
      <c r="AO944" s="74"/>
      <c r="AP944" s="74"/>
      <c r="AQ944" s="74"/>
      <c r="AR944" s="74"/>
      <c r="AS944" s="74"/>
      <c r="AT944" s="74"/>
      <c r="AU944" s="74"/>
      <c r="AV944" s="74"/>
      <c r="AW944" s="74"/>
      <c r="AX944" s="74"/>
      <c r="AY944" s="74"/>
      <c r="AZ944" s="74"/>
      <c r="BA944" s="74"/>
      <c r="BB944" s="74"/>
      <c r="BC944" s="74"/>
      <c r="BD944" s="74"/>
      <c r="BE944" s="74"/>
      <c r="BF944" s="74"/>
      <c r="BG944" s="74"/>
    </row>
    <row r="945" ht="12.0" customHeight="1">
      <c r="A945" s="62"/>
      <c r="B945" s="62"/>
      <c r="C945" s="62"/>
      <c r="D945" s="102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5"/>
      <c r="Q945" s="65"/>
      <c r="R945" s="64"/>
      <c r="S945" s="66"/>
      <c r="T945" s="66"/>
      <c r="U945" s="66"/>
      <c r="V945" s="66"/>
      <c r="W945" s="65"/>
      <c r="X945" s="65"/>
      <c r="Y945" s="67"/>
      <c r="Z945" s="68"/>
      <c r="AA945" s="66"/>
      <c r="AB945" s="64"/>
      <c r="AC945" s="69"/>
      <c r="AD945" s="70"/>
      <c r="AE945" s="71"/>
      <c r="AF945" s="74"/>
      <c r="AG945" s="74"/>
      <c r="AH945" s="74"/>
      <c r="AI945" s="74"/>
      <c r="AJ945" s="74"/>
      <c r="AK945" s="74"/>
      <c r="AL945" s="74"/>
      <c r="AM945" s="74"/>
      <c r="AN945" s="74"/>
      <c r="AO945" s="74"/>
      <c r="AP945" s="74"/>
      <c r="AQ945" s="74"/>
      <c r="AR945" s="74"/>
      <c r="AS945" s="74"/>
      <c r="AT945" s="74"/>
      <c r="AU945" s="74"/>
      <c r="AV945" s="74"/>
      <c r="AW945" s="74"/>
      <c r="AX945" s="74"/>
      <c r="AY945" s="74"/>
      <c r="AZ945" s="74"/>
      <c r="BA945" s="74"/>
      <c r="BB945" s="74"/>
      <c r="BC945" s="74"/>
      <c r="BD945" s="74"/>
      <c r="BE945" s="74"/>
      <c r="BF945" s="74"/>
      <c r="BG945" s="74"/>
    </row>
    <row r="946" ht="12.0" customHeight="1">
      <c r="A946" s="62"/>
      <c r="B946" s="62"/>
      <c r="C946" s="62"/>
      <c r="D946" s="102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5"/>
      <c r="Q946" s="65"/>
      <c r="R946" s="64"/>
      <c r="S946" s="66"/>
      <c r="T946" s="66"/>
      <c r="U946" s="66"/>
      <c r="V946" s="66"/>
      <c r="W946" s="65"/>
      <c r="X946" s="65"/>
      <c r="Y946" s="67"/>
      <c r="Z946" s="68"/>
      <c r="AA946" s="66"/>
      <c r="AB946" s="64"/>
      <c r="AC946" s="69"/>
      <c r="AD946" s="70"/>
      <c r="AE946" s="71"/>
      <c r="AF946" s="74"/>
      <c r="AG946" s="74"/>
      <c r="AH946" s="74"/>
      <c r="AI946" s="74"/>
      <c r="AJ946" s="74"/>
      <c r="AK946" s="74"/>
      <c r="AL946" s="74"/>
      <c r="AM946" s="74"/>
      <c r="AN946" s="74"/>
      <c r="AO946" s="74"/>
      <c r="AP946" s="74"/>
      <c r="AQ946" s="74"/>
      <c r="AR946" s="74"/>
      <c r="AS946" s="74"/>
      <c r="AT946" s="74"/>
      <c r="AU946" s="74"/>
      <c r="AV946" s="74"/>
      <c r="AW946" s="74"/>
      <c r="AX946" s="74"/>
      <c r="AY946" s="74"/>
      <c r="AZ946" s="74"/>
      <c r="BA946" s="74"/>
      <c r="BB946" s="74"/>
      <c r="BC946" s="74"/>
      <c r="BD946" s="74"/>
      <c r="BE946" s="74"/>
      <c r="BF946" s="74"/>
      <c r="BG946" s="74"/>
    </row>
    <row r="947" ht="12.0" customHeight="1">
      <c r="A947" s="62"/>
      <c r="B947" s="62"/>
      <c r="C947" s="62"/>
      <c r="D947" s="102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5"/>
      <c r="Q947" s="65"/>
      <c r="R947" s="64"/>
      <c r="S947" s="66"/>
      <c r="T947" s="66"/>
      <c r="U947" s="66"/>
      <c r="V947" s="66"/>
      <c r="W947" s="65"/>
      <c r="X947" s="65"/>
      <c r="Y947" s="67"/>
      <c r="Z947" s="68"/>
      <c r="AA947" s="66"/>
      <c r="AB947" s="64"/>
      <c r="AC947" s="69"/>
      <c r="AD947" s="70"/>
      <c r="AE947" s="71"/>
      <c r="AF947" s="74"/>
      <c r="AG947" s="74"/>
      <c r="AH947" s="74"/>
      <c r="AI947" s="74"/>
      <c r="AJ947" s="74"/>
      <c r="AK947" s="74"/>
      <c r="AL947" s="74"/>
      <c r="AM947" s="74"/>
      <c r="AN947" s="74"/>
      <c r="AO947" s="74"/>
      <c r="AP947" s="74"/>
      <c r="AQ947" s="74"/>
      <c r="AR947" s="74"/>
      <c r="AS947" s="74"/>
      <c r="AT947" s="74"/>
      <c r="AU947" s="74"/>
      <c r="AV947" s="74"/>
      <c r="AW947" s="74"/>
      <c r="AX947" s="74"/>
      <c r="AY947" s="74"/>
      <c r="AZ947" s="74"/>
      <c r="BA947" s="74"/>
      <c r="BB947" s="74"/>
      <c r="BC947" s="74"/>
      <c r="BD947" s="74"/>
      <c r="BE947" s="74"/>
      <c r="BF947" s="74"/>
      <c r="BG947" s="74"/>
    </row>
    <row r="948" ht="12.0" customHeight="1">
      <c r="A948" s="62"/>
      <c r="B948" s="62"/>
      <c r="C948" s="62"/>
      <c r="D948" s="102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5"/>
      <c r="Q948" s="65"/>
      <c r="R948" s="64"/>
      <c r="S948" s="66"/>
      <c r="T948" s="66"/>
      <c r="U948" s="66"/>
      <c r="V948" s="66"/>
      <c r="W948" s="65"/>
      <c r="X948" s="65"/>
      <c r="Y948" s="67"/>
      <c r="Z948" s="68"/>
      <c r="AA948" s="66"/>
      <c r="AB948" s="64"/>
      <c r="AC948" s="69"/>
      <c r="AD948" s="70"/>
      <c r="AE948" s="71"/>
      <c r="AF948" s="74"/>
      <c r="AG948" s="74"/>
      <c r="AH948" s="74"/>
      <c r="AI948" s="74"/>
      <c r="AJ948" s="74"/>
      <c r="AK948" s="74"/>
      <c r="AL948" s="74"/>
      <c r="AM948" s="74"/>
      <c r="AN948" s="74"/>
      <c r="AO948" s="74"/>
      <c r="AP948" s="74"/>
      <c r="AQ948" s="74"/>
      <c r="AR948" s="74"/>
      <c r="AS948" s="74"/>
      <c r="AT948" s="74"/>
      <c r="AU948" s="74"/>
      <c r="AV948" s="74"/>
      <c r="AW948" s="74"/>
      <c r="AX948" s="74"/>
      <c r="AY948" s="74"/>
      <c r="AZ948" s="74"/>
      <c r="BA948" s="74"/>
      <c r="BB948" s="74"/>
      <c r="BC948" s="74"/>
      <c r="BD948" s="74"/>
      <c r="BE948" s="74"/>
      <c r="BF948" s="74"/>
      <c r="BG948" s="74"/>
    </row>
    <row r="949" ht="12.0" customHeight="1">
      <c r="A949" s="62"/>
      <c r="B949" s="62"/>
      <c r="C949" s="62"/>
      <c r="D949" s="102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5"/>
      <c r="Q949" s="65"/>
      <c r="R949" s="64"/>
      <c r="S949" s="66"/>
      <c r="T949" s="66"/>
      <c r="U949" s="66"/>
      <c r="V949" s="66"/>
      <c r="W949" s="65"/>
      <c r="X949" s="65"/>
      <c r="Y949" s="67"/>
      <c r="Z949" s="68"/>
      <c r="AA949" s="66"/>
      <c r="AB949" s="64"/>
      <c r="AC949" s="69"/>
      <c r="AD949" s="70"/>
      <c r="AE949" s="71"/>
      <c r="AF949" s="74"/>
      <c r="AG949" s="74"/>
      <c r="AH949" s="74"/>
      <c r="AI949" s="74"/>
      <c r="AJ949" s="74"/>
      <c r="AK949" s="74"/>
      <c r="AL949" s="74"/>
      <c r="AM949" s="74"/>
      <c r="AN949" s="74"/>
      <c r="AO949" s="74"/>
      <c r="AP949" s="74"/>
      <c r="AQ949" s="74"/>
      <c r="AR949" s="74"/>
      <c r="AS949" s="74"/>
      <c r="AT949" s="74"/>
      <c r="AU949" s="74"/>
      <c r="AV949" s="74"/>
      <c r="AW949" s="74"/>
      <c r="AX949" s="74"/>
      <c r="AY949" s="74"/>
      <c r="AZ949" s="74"/>
      <c r="BA949" s="74"/>
      <c r="BB949" s="74"/>
      <c r="BC949" s="74"/>
      <c r="BD949" s="74"/>
      <c r="BE949" s="74"/>
      <c r="BF949" s="74"/>
      <c r="BG949" s="74"/>
    </row>
    <row r="950" ht="12.0" customHeight="1">
      <c r="A950" s="62"/>
      <c r="B950" s="62"/>
      <c r="C950" s="62"/>
      <c r="D950" s="102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5"/>
      <c r="Q950" s="65"/>
      <c r="R950" s="64"/>
      <c r="S950" s="66"/>
      <c r="T950" s="66"/>
      <c r="U950" s="66"/>
      <c r="V950" s="66"/>
      <c r="W950" s="65"/>
      <c r="X950" s="65"/>
      <c r="Y950" s="67"/>
      <c r="Z950" s="68"/>
      <c r="AA950" s="66"/>
      <c r="AB950" s="64"/>
      <c r="AC950" s="69"/>
      <c r="AD950" s="70"/>
      <c r="AE950" s="71"/>
      <c r="AF950" s="74"/>
      <c r="AG950" s="74"/>
      <c r="AH950" s="74"/>
      <c r="AI950" s="74"/>
      <c r="AJ950" s="74"/>
      <c r="AK950" s="74"/>
      <c r="AL950" s="74"/>
      <c r="AM950" s="74"/>
      <c r="AN950" s="74"/>
      <c r="AO950" s="74"/>
      <c r="AP950" s="74"/>
      <c r="AQ950" s="74"/>
      <c r="AR950" s="74"/>
      <c r="AS950" s="74"/>
      <c r="AT950" s="74"/>
      <c r="AU950" s="74"/>
      <c r="AV950" s="74"/>
      <c r="AW950" s="74"/>
      <c r="AX950" s="74"/>
      <c r="AY950" s="74"/>
      <c r="AZ950" s="74"/>
      <c r="BA950" s="74"/>
      <c r="BB950" s="74"/>
      <c r="BC950" s="74"/>
      <c r="BD950" s="74"/>
      <c r="BE950" s="74"/>
      <c r="BF950" s="74"/>
      <c r="BG950" s="74"/>
    </row>
    <row r="951" ht="12.0" customHeight="1">
      <c r="A951" s="62"/>
      <c r="B951" s="62"/>
      <c r="C951" s="62"/>
      <c r="D951" s="102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5"/>
      <c r="Q951" s="65"/>
      <c r="R951" s="64"/>
      <c r="S951" s="66"/>
      <c r="T951" s="66"/>
      <c r="U951" s="66"/>
      <c r="V951" s="66"/>
      <c r="W951" s="65"/>
      <c r="X951" s="65"/>
      <c r="Y951" s="67"/>
      <c r="Z951" s="68"/>
      <c r="AA951" s="66"/>
      <c r="AB951" s="64"/>
      <c r="AC951" s="69"/>
      <c r="AD951" s="70"/>
      <c r="AE951" s="71"/>
      <c r="AF951" s="74"/>
      <c r="AG951" s="74"/>
      <c r="AH951" s="74"/>
      <c r="AI951" s="74"/>
      <c r="AJ951" s="74"/>
      <c r="AK951" s="74"/>
      <c r="AL951" s="74"/>
      <c r="AM951" s="74"/>
      <c r="AN951" s="74"/>
      <c r="AO951" s="74"/>
      <c r="AP951" s="74"/>
      <c r="AQ951" s="74"/>
      <c r="AR951" s="74"/>
      <c r="AS951" s="74"/>
      <c r="AT951" s="74"/>
      <c r="AU951" s="74"/>
      <c r="AV951" s="74"/>
      <c r="AW951" s="74"/>
      <c r="AX951" s="74"/>
      <c r="AY951" s="74"/>
      <c r="AZ951" s="74"/>
      <c r="BA951" s="74"/>
      <c r="BB951" s="74"/>
      <c r="BC951" s="74"/>
      <c r="BD951" s="74"/>
      <c r="BE951" s="74"/>
      <c r="BF951" s="74"/>
      <c r="BG951" s="74"/>
    </row>
    <row r="952" ht="12.0" customHeight="1">
      <c r="A952" s="62"/>
      <c r="B952" s="62"/>
      <c r="C952" s="62"/>
      <c r="D952" s="102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5"/>
      <c r="Q952" s="65"/>
      <c r="R952" s="64"/>
      <c r="S952" s="66"/>
      <c r="T952" s="66"/>
      <c r="U952" s="66"/>
      <c r="V952" s="66"/>
      <c r="W952" s="65"/>
      <c r="X952" s="65"/>
      <c r="Y952" s="67"/>
      <c r="Z952" s="68"/>
      <c r="AA952" s="66"/>
      <c r="AB952" s="64"/>
      <c r="AC952" s="69"/>
      <c r="AD952" s="70"/>
      <c r="AE952" s="71"/>
      <c r="AF952" s="74"/>
      <c r="AG952" s="74"/>
      <c r="AH952" s="74"/>
      <c r="AI952" s="74"/>
      <c r="AJ952" s="74"/>
      <c r="AK952" s="74"/>
      <c r="AL952" s="74"/>
      <c r="AM952" s="74"/>
      <c r="AN952" s="74"/>
      <c r="AO952" s="74"/>
      <c r="AP952" s="74"/>
      <c r="AQ952" s="74"/>
      <c r="AR952" s="74"/>
      <c r="AS952" s="74"/>
      <c r="AT952" s="74"/>
      <c r="AU952" s="74"/>
      <c r="AV952" s="74"/>
      <c r="AW952" s="74"/>
      <c r="AX952" s="74"/>
      <c r="AY952" s="74"/>
      <c r="AZ952" s="74"/>
      <c r="BA952" s="74"/>
      <c r="BB952" s="74"/>
      <c r="BC952" s="74"/>
      <c r="BD952" s="74"/>
      <c r="BE952" s="74"/>
      <c r="BF952" s="74"/>
      <c r="BG952" s="74"/>
    </row>
    <row r="953" ht="12.0" customHeight="1">
      <c r="A953" s="62"/>
      <c r="B953" s="62"/>
      <c r="C953" s="62"/>
      <c r="D953" s="102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5"/>
      <c r="Q953" s="65"/>
      <c r="R953" s="64"/>
      <c r="S953" s="66"/>
      <c r="T953" s="66"/>
      <c r="U953" s="66"/>
      <c r="V953" s="66"/>
      <c r="W953" s="65"/>
      <c r="X953" s="65"/>
      <c r="Y953" s="67"/>
      <c r="Z953" s="68"/>
      <c r="AA953" s="66"/>
      <c r="AB953" s="64"/>
      <c r="AC953" s="69"/>
      <c r="AD953" s="70"/>
      <c r="AE953" s="71"/>
      <c r="AF953" s="74"/>
      <c r="AG953" s="74"/>
      <c r="AH953" s="74"/>
      <c r="AI953" s="74"/>
      <c r="AJ953" s="74"/>
      <c r="AK953" s="74"/>
      <c r="AL953" s="74"/>
      <c r="AM953" s="74"/>
      <c r="AN953" s="74"/>
      <c r="AO953" s="74"/>
      <c r="AP953" s="74"/>
      <c r="AQ953" s="74"/>
      <c r="AR953" s="74"/>
      <c r="AS953" s="74"/>
      <c r="AT953" s="74"/>
      <c r="AU953" s="74"/>
      <c r="AV953" s="74"/>
      <c r="AW953" s="74"/>
      <c r="AX953" s="74"/>
      <c r="AY953" s="74"/>
      <c r="AZ953" s="74"/>
      <c r="BA953" s="74"/>
      <c r="BB953" s="74"/>
      <c r="BC953" s="74"/>
      <c r="BD953" s="74"/>
      <c r="BE953" s="74"/>
      <c r="BF953" s="74"/>
      <c r="BG953" s="74"/>
    </row>
    <row r="954" ht="12.0" customHeight="1">
      <c r="A954" s="62"/>
      <c r="B954" s="62"/>
      <c r="C954" s="62"/>
      <c r="D954" s="102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5"/>
      <c r="Q954" s="65"/>
      <c r="R954" s="64"/>
      <c r="S954" s="66"/>
      <c r="T954" s="66"/>
      <c r="U954" s="66"/>
      <c r="V954" s="66"/>
      <c r="W954" s="65"/>
      <c r="X954" s="65"/>
      <c r="Y954" s="67"/>
      <c r="Z954" s="68"/>
      <c r="AA954" s="66"/>
      <c r="AB954" s="64"/>
      <c r="AC954" s="69"/>
      <c r="AD954" s="70"/>
      <c r="AE954" s="71"/>
      <c r="AF954" s="74"/>
      <c r="AG954" s="74"/>
      <c r="AH954" s="74"/>
      <c r="AI954" s="74"/>
      <c r="AJ954" s="74"/>
      <c r="AK954" s="74"/>
      <c r="AL954" s="74"/>
      <c r="AM954" s="74"/>
      <c r="AN954" s="74"/>
      <c r="AO954" s="74"/>
      <c r="AP954" s="74"/>
      <c r="AQ954" s="74"/>
      <c r="AR954" s="74"/>
      <c r="AS954" s="74"/>
      <c r="AT954" s="74"/>
      <c r="AU954" s="74"/>
      <c r="AV954" s="74"/>
      <c r="AW954" s="74"/>
      <c r="AX954" s="74"/>
      <c r="AY954" s="74"/>
      <c r="AZ954" s="74"/>
      <c r="BA954" s="74"/>
      <c r="BB954" s="74"/>
      <c r="BC954" s="74"/>
      <c r="BD954" s="74"/>
      <c r="BE954" s="74"/>
      <c r="BF954" s="74"/>
      <c r="BG954" s="74"/>
    </row>
    <row r="955" ht="12.0" customHeight="1">
      <c r="A955" s="62"/>
      <c r="B955" s="62"/>
      <c r="C955" s="62"/>
      <c r="D955" s="102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5"/>
      <c r="Q955" s="65"/>
      <c r="R955" s="64"/>
      <c r="S955" s="66"/>
      <c r="T955" s="66"/>
      <c r="U955" s="66"/>
      <c r="V955" s="66"/>
      <c r="W955" s="65"/>
      <c r="X955" s="65"/>
      <c r="Y955" s="67"/>
      <c r="Z955" s="68"/>
      <c r="AA955" s="66"/>
      <c r="AB955" s="64"/>
      <c r="AC955" s="69"/>
      <c r="AD955" s="70"/>
      <c r="AE955" s="71"/>
      <c r="AF955" s="74"/>
      <c r="AG955" s="74"/>
      <c r="AH955" s="74"/>
      <c r="AI955" s="74"/>
      <c r="AJ955" s="74"/>
      <c r="AK955" s="74"/>
      <c r="AL955" s="74"/>
      <c r="AM955" s="74"/>
      <c r="AN955" s="74"/>
      <c r="AO955" s="74"/>
      <c r="AP955" s="74"/>
      <c r="AQ955" s="74"/>
      <c r="AR955" s="74"/>
      <c r="AS955" s="74"/>
      <c r="AT955" s="74"/>
      <c r="AU955" s="74"/>
      <c r="AV955" s="74"/>
      <c r="AW955" s="74"/>
      <c r="AX955" s="74"/>
      <c r="AY955" s="74"/>
      <c r="AZ955" s="74"/>
      <c r="BA955" s="74"/>
      <c r="BB955" s="74"/>
      <c r="BC955" s="74"/>
      <c r="BD955" s="74"/>
      <c r="BE955" s="74"/>
      <c r="BF955" s="74"/>
      <c r="BG955" s="74"/>
    </row>
    <row r="956" ht="12.0" customHeight="1">
      <c r="A956" s="62"/>
      <c r="B956" s="62"/>
      <c r="C956" s="62"/>
      <c r="D956" s="102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5"/>
      <c r="Q956" s="65"/>
      <c r="R956" s="64"/>
      <c r="S956" s="66"/>
      <c r="T956" s="66"/>
      <c r="U956" s="66"/>
      <c r="V956" s="66"/>
      <c r="W956" s="65"/>
      <c r="X956" s="65"/>
      <c r="Y956" s="67"/>
      <c r="Z956" s="68"/>
      <c r="AA956" s="66"/>
      <c r="AB956" s="64"/>
      <c r="AC956" s="69"/>
      <c r="AD956" s="70"/>
      <c r="AE956" s="71"/>
      <c r="AF956" s="74"/>
      <c r="AG956" s="74"/>
      <c r="AH956" s="74"/>
      <c r="AI956" s="74"/>
      <c r="AJ956" s="74"/>
      <c r="AK956" s="74"/>
      <c r="AL956" s="74"/>
      <c r="AM956" s="74"/>
      <c r="AN956" s="74"/>
      <c r="AO956" s="74"/>
      <c r="AP956" s="74"/>
      <c r="AQ956" s="74"/>
      <c r="AR956" s="74"/>
      <c r="AS956" s="74"/>
      <c r="AT956" s="74"/>
      <c r="AU956" s="74"/>
      <c r="AV956" s="74"/>
      <c r="AW956" s="74"/>
      <c r="AX956" s="74"/>
      <c r="AY956" s="74"/>
      <c r="AZ956" s="74"/>
      <c r="BA956" s="74"/>
      <c r="BB956" s="74"/>
      <c r="BC956" s="74"/>
      <c r="BD956" s="74"/>
      <c r="BE956" s="74"/>
      <c r="BF956" s="74"/>
      <c r="BG956" s="74"/>
    </row>
    <row r="957" ht="12.0" customHeight="1">
      <c r="A957" s="62"/>
      <c r="B957" s="62"/>
      <c r="C957" s="62"/>
      <c r="D957" s="102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5"/>
      <c r="Q957" s="65"/>
      <c r="R957" s="64"/>
      <c r="S957" s="66"/>
      <c r="T957" s="66"/>
      <c r="U957" s="66"/>
      <c r="V957" s="66"/>
      <c r="W957" s="65"/>
      <c r="X957" s="65"/>
      <c r="Y957" s="67"/>
      <c r="Z957" s="68"/>
      <c r="AA957" s="66"/>
      <c r="AB957" s="64"/>
      <c r="AC957" s="69"/>
      <c r="AD957" s="70"/>
      <c r="AE957" s="71"/>
      <c r="AF957" s="74"/>
      <c r="AG957" s="74"/>
      <c r="AH957" s="74"/>
      <c r="AI957" s="74"/>
      <c r="AJ957" s="74"/>
      <c r="AK957" s="74"/>
      <c r="AL957" s="74"/>
      <c r="AM957" s="74"/>
      <c r="AN957" s="74"/>
      <c r="AO957" s="74"/>
      <c r="AP957" s="74"/>
      <c r="AQ957" s="74"/>
      <c r="AR957" s="74"/>
      <c r="AS957" s="74"/>
      <c r="AT957" s="74"/>
      <c r="AU957" s="74"/>
      <c r="AV957" s="74"/>
      <c r="AW957" s="74"/>
      <c r="AX957" s="74"/>
      <c r="AY957" s="74"/>
      <c r="AZ957" s="74"/>
      <c r="BA957" s="74"/>
      <c r="BB957" s="74"/>
      <c r="BC957" s="74"/>
      <c r="BD957" s="74"/>
      <c r="BE957" s="74"/>
      <c r="BF957" s="74"/>
      <c r="BG957" s="74"/>
    </row>
    <row r="958" ht="12.0" customHeight="1">
      <c r="A958" s="62"/>
      <c r="B958" s="62"/>
      <c r="C958" s="62"/>
      <c r="D958" s="102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5"/>
      <c r="Q958" s="65"/>
      <c r="R958" s="64"/>
      <c r="S958" s="66"/>
      <c r="T958" s="66"/>
      <c r="U958" s="66"/>
      <c r="V958" s="66"/>
      <c r="W958" s="65"/>
      <c r="X958" s="65"/>
      <c r="Y958" s="67"/>
      <c r="Z958" s="68"/>
      <c r="AA958" s="66"/>
      <c r="AB958" s="64"/>
      <c r="AC958" s="69"/>
      <c r="AD958" s="70"/>
      <c r="AE958" s="71"/>
      <c r="AF958" s="74"/>
      <c r="AG958" s="74"/>
      <c r="AH958" s="74"/>
      <c r="AI958" s="74"/>
      <c r="AJ958" s="74"/>
      <c r="AK958" s="74"/>
      <c r="AL958" s="74"/>
      <c r="AM958" s="74"/>
      <c r="AN958" s="74"/>
      <c r="AO958" s="74"/>
      <c r="AP958" s="74"/>
      <c r="AQ958" s="74"/>
      <c r="AR958" s="74"/>
      <c r="AS958" s="74"/>
      <c r="AT958" s="74"/>
      <c r="AU958" s="74"/>
      <c r="AV958" s="74"/>
      <c r="AW958" s="74"/>
      <c r="AX958" s="74"/>
      <c r="AY958" s="74"/>
      <c r="AZ958" s="74"/>
      <c r="BA958" s="74"/>
      <c r="BB958" s="74"/>
      <c r="BC958" s="74"/>
      <c r="BD958" s="74"/>
      <c r="BE958" s="74"/>
      <c r="BF958" s="74"/>
      <c r="BG958" s="74"/>
    </row>
    <row r="959" ht="12.0" customHeight="1">
      <c r="A959" s="62"/>
      <c r="B959" s="62"/>
      <c r="C959" s="62"/>
      <c r="D959" s="102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5"/>
      <c r="Q959" s="65"/>
      <c r="R959" s="64"/>
      <c r="S959" s="66"/>
      <c r="T959" s="66"/>
      <c r="U959" s="66"/>
      <c r="V959" s="66"/>
      <c r="W959" s="65"/>
      <c r="X959" s="65"/>
      <c r="Y959" s="67"/>
      <c r="Z959" s="68"/>
      <c r="AA959" s="66"/>
      <c r="AB959" s="64"/>
      <c r="AC959" s="69"/>
      <c r="AD959" s="70"/>
      <c r="AE959" s="71"/>
      <c r="AF959" s="74"/>
      <c r="AG959" s="74"/>
      <c r="AH959" s="74"/>
      <c r="AI959" s="74"/>
      <c r="AJ959" s="74"/>
      <c r="AK959" s="74"/>
      <c r="AL959" s="74"/>
      <c r="AM959" s="74"/>
      <c r="AN959" s="74"/>
      <c r="AO959" s="74"/>
      <c r="AP959" s="74"/>
      <c r="AQ959" s="74"/>
      <c r="AR959" s="74"/>
      <c r="AS959" s="74"/>
      <c r="AT959" s="74"/>
      <c r="AU959" s="74"/>
      <c r="AV959" s="74"/>
      <c r="AW959" s="74"/>
      <c r="AX959" s="74"/>
      <c r="AY959" s="74"/>
      <c r="AZ959" s="74"/>
      <c r="BA959" s="74"/>
      <c r="BB959" s="74"/>
      <c r="BC959" s="74"/>
      <c r="BD959" s="74"/>
      <c r="BE959" s="74"/>
      <c r="BF959" s="74"/>
      <c r="BG959" s="74"/>
    </row>
    <row r="960" ht="12.0" customHeight="1">
      <c r="A960" s="62"/>
      <c r="B960" s="62"/>
      <c r="C960" s="62"/>
      <c r="D960" s="102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5"/>
      <c r="Q960" s="65"/>
      <c r="R960" s="64"/>
      <c r="S960" s="66"/>
      <c r="T960" s="66"/>
      <c r="U960" s="66"/>
      <c r="V960" s="66"/>
      <c r="W960" s="65"/>
      <c r="X960" s="65"/>
      <c r="Y960" s="67"/>
      <c r="Z960" s="68"/>
      <c r="AA960" s="66"/>
      <c r="AB960" s="64"/>
      <c r="AC960" s="69"/>
      <c r="AD960" s="70"/>
      <c r="AE960" s="71"/>
      <c r="AF960" s="74"/>
      <c r="AG960" s="74"/>
      <c r="AH960" s="74"/>
      <c r="AI960" s="74"/>
      <c r="AJ960" s="74"/>
      <c r="AK960" s="74"/>
      <c r="AL960" s="74"/>
      <c r="AM960" s="74"/>
      <c r="AN960" s="74"/>
      <c r="AO960" s="74"/>
      <c r="AP960" s="74"/>
      <c r="AQ960" s="74"/>
      <c r="AR960" s="74"/>
      <c r="AS960" s="74"/>
      <c r="AT960" s="74"/>
      <c r="AU960" s="74"/>
      <c r="AV960" s="74"/>
      <c r="AW960" s="74"/>
      <c r="AX960" s="74"/>
      <c r="AY960" s="74"/>
      <c r="AZ960" s="74"/>
      <c r="BA960" s="74"/>
      <c r="BB960" s="74"/>
      <c r="BC960" s="74"/>
      <c r="BD960" s="74"/>
      <c r="BE960" s="74"/>
      <c r="BF960" s="74"/>
      <c r="BG960" s="74"/>
    </row>
    <row r="961" ht="12.0" customHeight="1">
      <c r="A961" s="62"/>
      <c r="B961" s="62"/>
      <c r="C961" s="62"/>
      <c r="D961" s="102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5"/>
      <c r="Q961" s="65"/>
      <c r="R961" s="64"/>
      <c r="S961" s="66"/>
      <c r="T961" s="66"/>
      <c r="U961" s="66"/>
      <c r="V961" s="66"/>
      <c r="W961" s="65"/>
      <c r="X961" s="65"/>
      <c r="Y961" s="67"/>
      <c r="Z961" s="68"/>
      <c r="AA961" s="66"/>
      <c r="AB961" s="64"/>
      <c r="AC961" s="69"/>
      <c r="AD961" s="70"/>
      <c r="AE961" s="71"/>
      <c r="AF961" s="74"/>
      <c r="AG961" s="74"/>
      <c r="AH961" s="74"/>
      <c r="AI961" s="74"/>
      <c r="AJ961" s="74"/>
      <c r="AK961" s="74"/>
      <c r="AL961" s="74"/>
      <c r="AM961" s="74"/>
      <c r="AN961" s="74"/>
      <c r="AO961" s="74"/>
      <c r="AP961" s="74"/>
      <c r="AQ961" s="74"/>
      <c r="AR961" s="74"/>
      <c r="AS961" s="74"/>
      <c r="AT961" s="74"/>
      <c r="AU961" s="74"/>
      <c r="AV961" s="74"/>
      <c r="AW961" s="74"/>
      <c r="AX961" s="74"/>
      <c r="AY961" s="74"/>
      <c r="AZ961" s="74"/>
      <c r="BA961" s="74"/>
      <c r="BB961" s="74"/>
      <c r="BC961" s="74"/>
      <c r="BD961" s="74"/>
      <c r="BE961" s="74"/>
      <c r="BF961" s="74"/>
      <c r="BG961" s="74"/>
    </row>
    <row r="962" ht="12.0" customHeight="1">
      <c r="A962" s="62"/>
      <c r="B962" s="62"/>
      <c r="C962" s="62"/>
      <c r="D962" s="102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5"/>
      <c r="Q962" s="65"/>
      <c r="R962" s="64"/>
      <c r="S962" s="66"/>
      <c r="T962" s="66"/>
      <c r="U962" s="66"/>
      <c r="V962" s="66"/>
      <c r="W962" s="65"/>
      <c r="X962" s="65"/>
      <c r="Y962" s="67"/>
      <c r="Z962" s="68"/>
      <c r="AA962" s="66"/>
      <c r="AB962" s="64"/>
      <c r="AC962" s="69"/>
      <c r="AD962" s="70"/>
      <c r="AE962" s="71"/>
      <c r="AF962" s="74"/>
      <c r="AG962" s="74"/>
      <c r="AH962" s="74"/>
      <c r="AI962" s="74"/>
      <c r="AJ962" s="74"/>
      <c r="AK962" s="74"/>
      <c r="AL962" s="74"/>
      <c r="AM962" s="74"/>
      <c r="AN962" s="74"/>
      <c r="AO962" s="74"/>
      <c r="AP962" s="74"/>
      <c r="AQ962" s="74"/>
      <c r="AR962" s="74"/>
      <c r="AS962" s="74"/>
      <c r="AT962" s="74"/>
      <c r="AU962" s="74"/>
      <c r="AV962" s="74"/>
      <c r="AW962" s="74"/>
      <c r="AX962" s="74"/>
      <c r="AY962" s="74"/>
      <c r="AZ962" s="74"/>
      <c r="BA962" s="74"/>
      <c r="BB962" s="74"/>
      <c r="BC962" s="74"/>
      <c r="BD962" s="74"/>
      <c r="BE962" s="74"/>
      <c r="BF962" s="74"/>
      <c r="BG962" s="74"/>
    </row>
    <row r="963" ht="12.0" customHeight="1">
      <c r="A963" s="62"/>
      <c r="B963" s="62"/>
      <c r="C963" s="62"/>
      <c r="D963" s="102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5"/>
      <c r="Q963" s="65"/>
      <c r="R963" s="64"/>
      <c r="S963" s="66"/>
      <c r="T963" s="66"/>
      <c r="U963" s="66"/>
      <c r="V963" s="66"/>
      <c r="W963" s="65"/>
      <c r="X963" s="65"/>
      <c r="Y963" s="67"/>
      <c r="Z963" s="68"/>
      <c r="AA963" s="66"/>
      <c r="AB963" s="64"/>
      <c r="AC963" s="69"/>
      <c r="AD963" s="70"/>
      <c r="AE963" s="71"/>
      <c r="AF963" s="74"/>
      <c r="AG963" s="74"/>
      <c r="AH963" s="74"/>
      <c r="AI963" s="74"/>
      <c r="AJ963" s="74"/>
      <c r="AK963" s="74"/>
      <c r="AL963" s="74"/>
      <c r="AM963" s="74"/>
      <c r="AN963" s="74"/>
      <c r="AO963" s="74"/>
      <c r="AP963" s="74"/>
      <c r="AQ963" s="74"/>
      <c r="AR963" s="74"/>
      <c r="AS963" s="74"/>
      <c r="AT963" s="74"/>
      <c r="AU963" s="74"/>
      <c r="AV963" s="74"/>
      <c r="AW963" s="74"/>
      <c r="AX963" s="74"/>
      <c r="AY963" s="74"/>
      <c r="AZ963" s="74"/>
      <c r="BA963" s="74"/>
      <c r="BB963" s="74"/>
      <c r="BC963" s="74"/>
      <c r="BD963" s="74"/>
      <c r="BE963" s="74"/>
      <c r="BF963" s="74"/>
      <c r="BG963" s="74"/>
    </row>
    <row r="964" ht="12.0" customHeight="1">
      <c r="A964" s="62"/>
      <c r="B964" s="62"/>
      <c r="C964" s="62"/>
      <c r="D964" s="102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5"/>
      <c r="Q964" s="65"/>
      <c r="R964" s="64"/>
      <c r="S964" s="66"/>
      <c r="T964" s="66"/>
      <c r="U964" s="66"/>
      <c r="V964" s="66"/>
      <c r="W964" s="65"/>
      <c r="X964" s="65"/>
      <c r="Y964" s="67"/>
      <c r="Z964" s="68"/>
      <c r="AA964" s="66"/>
      <c r="AB964" s="64"/>
      <c r="AC964" s="69"/>
      <c r="AD964" s="70"/>
      <c r="AE964" s="71"/>
      <c r="AF964" s="74"/>
      <c r="AG964" s="74"/>
      <c r="AH964" s="74"/>
      <c r="AI964" s="74"/>
      <c r="AJ964" s="74"/>
      <c r="AK964" s="74"/>
      <c r="AL964" s="74"/>
      <c r="AM964" s="74"/>
      <c r="AN964" s="74"/>
      <c r="AO964" s="74"/>
      <c r="AP964" s="74"/>
      <c r="AQ964" s="74"/>
      <c r="AR964" s="74"/>
      <c r="AS964" s="74"/>
      <c r="AT964" s="74"/>
      <c r="AU964" s="74"/>
      <c r="AV964" s="74"/>
      <c r="AW964" s="74"/>
      <c r="AX964" s="74"/>
      <c r="AY964" s="74"/>
      <c r="AZ964" s="74"/>
      <c r="BA964" s="74"/>
      <c r="BB964" s="74"/>
      <c r="BC964" s="74"/>
      <c r="BD964" s="74"/>
      <c r="BE964" s="74"/>
      <c r="BF964" s="74"/>
      <c r="BG964" s="74"/>
    </row>
    <row r="965" ht="12.0" customHeight="1">
      <c r="A965" s="62"/>
      <c r="B965" s="62"/>
      <c r="C965" s="62"/>
      <c r="D965" s="102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5"/>
      <c r="Q965" s="65"/>
      <c r="R965" s="64"/>
      <c r="S965" s="66"/>
      <c r="T965" s="66"/>
      <c r="U965" s="66"/>
      <c r="V965" s="66"/>
      <c r="W965" s="65"/>
      <c r="X965" s="65"/>
      <c r="Y965" s="67"/>
      <c r="Z965" s="68"/>
      <c r="AA965" s="66"/>
      <c r="AB965" s="64"/>
      <c r="AC965" s="69"/>
      <c r="AD965" s="70"/>
      <c r="AE965" s="71"/>
      <c r="AF965" s="74"/>
      <c r="AG965" s="74"/>
      <c r="AH965" s="74"/>
      <c r="AI965" s="74"/>
      <c r="AJ965" s="74"/>
      <c r="AK965" s="74"/>
      <c r="AL965" s="74"/>
      <c r="AM965" s="74"/>
      <c r="AN965" s="74"/>
      <c r="AO965" s="74"/>
      <c r="AP965" s="74"/>
      <c r="AQ965" s="74"/>
      <c r="AR965" s="74"/>
      <c r="AS965" s="74"/>
      <c r="AT965" s="74"/>
      <c r="AU965" s="74"/>
      <c r="AV965" s="74"/>
      <c r="AW965" s="74"/>
      <c r="AX965" s="74"/>
      <c r="AY965" s="74"/>
      <c r="AZ965" s="74"/>
      <c r="BA965" s="74"/>
      <c r="BB965" s="74"/>
      <c r="BC965" s="74"/>
      <c r="BD965" s="74"/>
      <c r="BE965" s="74"/>
      <c r="BF965" s="74"/>
      <c r="BG965" s="74"/>
    </row>
    <row r="966" ht="12.0" customHeight="1">
      <c r="A966" s="62"/>
      <c r="B966" s="62"/>
      <c r="C966" s="62"/>
      <c r="D966" s="102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5"/>
      <c r="Q966" s="65"/>
      <c r="R966" s="64"/>
      <c r="S966" s="66"/>
      <c r="T966" s="66"/>
      <c r="U966" s="66"/>
      <c r="V966" s="66"/>
      <c r="W966" s="65"/>
      <c r="X966" s="65"/>
      <c r="Y966" s="67"/>
      <c r="Z966" s="68"/>
      <c r="AA966" s="66"/>
      <c r="AB966" s="64"/>
      <c r="AC966" s="69"/>
      <c r="AD966" s="70"/>
      <c r="AE966" s="71"/>
      <c r="AF966" s="74"/>
      <c r="AG966" s="74"/>
      <c r="AH966" s="74"/>
      <c r="AI966" s="74"/>
      <c r="AJ966" s="74"/>
      <c r="AK966" s="74"/>
      <c r="AL966" s="74"/>
      <c r="AM966" s="74"/>
      <c r="AN966" s="74"/>
      <c r="AO966" s="74"/>
      <c r="AP966" s="74"/>
      <c r="AQ966" s="74"/>
      <c r="AR966" s="74"/>
      <c r="AS966" s="74"/>
      <c r="AT966" s="74"/>
      <c r="AU966" s="74"/>
      <c r="AV966" s="74"/>
      <c r="AW966" s="74"/>
      <c r="AX966" s="74"/>
      <c r="AY966" s="74"/>
      <c r="AZ966" s="74"/>
      <c r="BA966" s="74"/>
      <c r="BB966" s="74"/>
      <c r="BC966" s="74"/>
      <c r="BD966" s="74"/>
      <c r="BE966" s="74"/>
      <c r="BF966" s="74"/>
      <c r="BG966" s="74"/>
    </row>
    <row r="967" ht="12.0" customHeight="1">
      <c r="A967" s="62"/>
      <c r="B967" s="62"/>
      <c r="C967" s="62"/>
      <c r="D967" s="102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5"/>
      <c r="Q967" s="65"/>
      <c r="R967" s="64"/>
      <c r="S967" s="66"/>
      <c r="T967" s="66"/>
      <c r="U967" s="66"/>
      <c r="V967" s="66"/>
      <c r="W967" s="65"/>
      <c r="X967" s="65"/>
      <c r="Y967" s="67"/>
      <c r="Z967" s="68"/>
      <c r="AA967" s="66"/>
      <c r="AB967" s="64"/>
      <c r="AC967" s="69"/>
      <c r="AD967" s="70"/>
      <c r="AE967" s="71"/>
      <c r="AF967" s="74"/>
      <c r="AG967" s="74"/>
      <c r="AH967" s="74"/>
      <c r="AI967" s="74"/>
      <c r="AJ967" s="74"/>
      <c r="AK967" s="74"/>
      <c r="AL967" s="74"/>
      <c r="AM967" s="74"/>
      <c r="AN967" s="74"/>
      <c r="AO967" s="74"/>
      <c r="AP967" s="74"/>
      <c r="AQ967" s="74"/>
      <c r="AR967" s="74"/>
      <c r="AS967" s="74"/>
      <c r="AT967" s="74"/>
      <c r="AU967" s="74"/>
      <c r="AV967" s="74"/>
      <c r="AW967" s="74"/>
      <c r="AX967" s="74"/>
      <c r="AY967" s="74"/>
      <c r="AZ967" s="74"/>
      <c r="BA967" s="74"/>
      <c r="BB967" s="74"/>
      <c r="BC967" s="74"/>
      <c r="BD967" s="74"/>
      <c r="BE967" s="74"/>
      <c r="BF967" s="74"/>
      <c r="BG967" s="74"/>
    </row>
    <row r="968" ht="12.0" customHeight="1">
      <c r="A968" s="62"/>
      <c r="B968" s="62"/>
      <c r="C968" s="62"/>
      <c r="D968" s="102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5"/>
      <c r="Q968" s="65"/>
      <c r="R968" s="64"/>
      <c r="S968" s="66"/>
      <c r="T968" s="66"/>
      <c r="U968" s="66"/>
      <c r="V968" s="66"/>
      <c r="W968" s="65"/>
      <c r="X968" s="65"/>
      <c r="Y968" s="67"/>
      <c r="Z968" s="68"/>
      <c r="AA968" s="66"/>
      <c r="AB968" s="64"/>
      <c r="AC968" s="69"/>
      <c r="AD968" s="70"/>
      <c r="AE968" s="71"/>
      <c r="AF968" s="74"/>
      <c r="AG968" s="74"/>
      <c r="AH968" s="74"/>
      <c r="AI968" s="74"/>
      <c r="AJ968" s="74"/>
      <c r="AK968" s="74"/>
      <c r="AL968" s="74"/>
      <c r="AM968" s="74"/>
      <c r="AN968" s="74"/>
      <c r="AO968" s="74"/>
      <c r="AP968" s="74"/>
      <c r="AQ968" s="74"/>
      <c r="AR968" s="74"/>
      <c r="AS968" s="74"/>
      <c r="AT968" s="74"/>
      <c r="AU968" s="74"/>
      <c r="AV968" s="74"/>
      <c r="AW968" s="74"/>
      <c r="AX968" s="74"/>
      <c r="AY968" s="74"/>
      <c r="AZ968" s="74"/>
      <c r="BA968" s="74"/>
      <c r="BB968" s="74"/>
      <c r="BC968" s="74"/>
      <c r="BD968" s="74"/>
      <c r="BE968" s="74"/>
      <c r="BF968" s="74"/>
      <c r="BG968" s="74"/>
    </row>
    <row r="969" ht="12.0" customHeight="1">
      <c r="A969" s="62"/>
      <c r="B969" s="62"/>
      <c r="C969" s="62"/>
      <c r="D969" s="102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5"/>
      <c r="Q969" s="65"/>
      <c r="R969" s="64"/>
      <c r="S969" s="66"/>
      <c r="T969" s="66"/>
      <c r="U969" s="66"/>
      <c r="V969" s="66"/>
      <c r="W969" s="65"/>
      <c r="X969" s="65"/>
      <c r="Y969" s="67"/>
      <c r="Z969" s="68"/>
      <c r="AA969" s="66"/>
      <c r="AB969" s="64"/>
      <c r="AC969" s="69"/>
      <c r="AD969" s="70"/>
      <c r="AE969" s="71"/>
      <c r="AF969" s="74"/>
      <c r="AG969" s="74"/>
      <c r="AH969" s="74"/>
      <c r="AI969" s="74"/>
      <c r="AJ969" s="74"/>
      <c r="AK969" s="74"/>
      <c r="AL969" s="74"/>
      <c r="AM969" s="74"/>
      <c r="AN969" s="74"/>
      <c r="AO969" s="74"/>
      <c r="AP969" s="74"/>
      <c r="AQ969" s="74"/>
      <c r="AR969" s="74"/>
      <c r="AS969" s="74"/>
      <c r="AT969" s="74"/>
      <c r="AU969" s="74"/>
      <c r="AV969" s="74"/>
      <c r="AW969" s="74"/>
      <c r="AX969" s="74"/>
      <c r="AY969" s="74"/>
      <c r="AZ969" s="74"/>
      <c r="BA969" s="74"/>
      <c r="BB969" s="74"/>
      <c r="BC969" s="74"/>
      <c r="BD969" s="74"/>
      <c r="BE969" s="74"/>
      <c r="BF969" s="74"/>
      <c r="BG969" s="74"/>
    </row>
    <row r="970" ht="12.0" customHeight="1">
      <c r="A970" s="62"/>
      <c r="B970" s="62"/>
      <c r="C970" s="62"/>
      <c r="D970" s="102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5"/>
      <c r="Q970" s="65"/>
      <c r="R970" s="64"/>
      <c r="S970" s="66"/>
      <c r="T970" s="66"/>
      <c r="U970" s="66"/>
      <c r="V970" s="66"/>
      <c r="W970" s="65"/>
      <c r="X970" s="65"/>
      <c r="Y970" s="67"/>
      <c r="Z970" s="68"/>
      <c r="AA970" s="66"/>
      <c r="AB970" s="64"/>
      <c r="AC970" s="69"/>
      <c r="AD970" s="70"/>
      <c r="AE970" s="71"/>
      <c r="AF970" s="74"/>
      <c r="AG970" s="74"/>
      <c r="AH970" s="74"/>
      <c r="AI970" s="74"/>
      <c r="AJ970" s="74"/>
      <c r="AK970" s="74"/>
      <c r="AL970" s="74"/>
      <c r="AM970" s="74"/>
      <c r="AN970" s="74"/>
      <c r="AO970" s="74"/>
      <c r="AP970" s="74"/>
      <c r="AQ970" s="74"/>
      <c r="AR970" s="74"/>
      <c r="AS970" s="74"/>
      <c r="AT970" s="74"/>
      <c r="AU970" s="74"/>
      <c r="AV970" s="74"/>
      <c r="AW970" s="74"/>
      <c r="AX970" s="74"/>
      <c r="AY970" s="74"/>
      <c r="AZ970" s="74"/>
      <c r="BA970" s="74"/>
      <c r="BB970" s="74"/>
      <c r="BC970" s="74"/>
      <c r="BD970" s="74"/>
      <c r="BE970" s="74"/>
      <c r="BF970" s="74"/>
      <c r="BG970" s="74"/>
    </row>
    <row r="971" ht="12.0" customHeight="1">
      <c r="A971" s="62"/>
      <c r="B971" s="62"/>
      <c r="C971" s="62"/>
      <c r="D971" s="102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5"/>
      <c r="Q971" s="65"/>
      <c r="R971" s="64"/>
      <c r="S971" s="66"/>
      <c r="T971" s="66"/>
      <c r="U971" s="66"/>
      <c r="V971" s="66"/>
      <c r="W971" s="65"/>
      <c r="X971" s="65"/>
      <c r="Y971" s="67"/>
      <c r="Z971" s="68"/>
      <c r="AA971" s="66"/>
      <c r="AB971" s="64"/>
      <c r="AC971" s="69"/>
      <c r="AD971" s="70"/>
      <c r="AE971" s="71"/>
      <c r="AF971" s="74"/>
      <c r="AG971" s="74"/>
      <c r="AH971" s="74"/>
      <c r="AI971" s="74"/>
      <c r="AJ971" s="74"/>
      <c r="AK971" s="74"/>
      <c r="AL971" s="74"/>
      <c r="AM971" s="74"/>
      <c r="AN971" s="74"/>
      <c r="AO971" s="74"/>
      <c r="AP971" s="74"/>
      <c r="AQ971" s="74"/>
      <c r="AR971" s="74"/>
      <c r="AS971" s="74"/>
      <c r="AT971" s="74"/>
      <c r="AU971" s="74"/>
      <c r="AV971" s="74"/>
      <c r="AW971" s="74"/>
      <c r="AX971" s="74"/>
      <c r="AY971" s="74"/>
      <c r="AZ971" s="74"/>
      <c r="BA971" s="74"/>
      <c r="BB971" s="74"/>
      <c r="BC971" s="74"/>
      <c r="BD971" s="74"/>
      <c r="BE971" s="74"/>
      <c r="BF971" s="74"/>
      <c r="BG971" s="74"/>
    </row>
    <row r="972" ht="12.0" customHeight="1">
      <c r="A972" s="62"/>
      <c r="B972" s="62"/>
      <c r="C972" s="62"/>
      <c r="D972" s="102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5"/>
      <c r="Q972" s="65"/>
      <c r="R972" s="64"/>
      <c r="S972" s="66"/>
      <c r="T972" s="66"/>
      <c r="U972" s="66"/>
      <c r="V972" s="66"/>
      <c r="W972" s="65"/>
      <c r="X972" s="65"/>
      <c r="Y972" s="67"/>
      <c r="Z972" s="68"/>
      <c r="AA972" s="66"/>
      <c r="AB972" s="64"/>
      <c r="AC972" s="69"/>
      <c r="AD972" s="70"/>
      <c r="AE972" s="71"/>
      <c r="AF972" s="74"/>
      <c r="AG972" s="74"/>
      <c r="AH972" s="74"/>
      <c r="AI972" s="74"/>
      <c r="AJ972" s="74"/>
      <c r="AK972" s="74"/>
      <c r="AL972" s="74"/>
      <c r="AM972" s="74"/>
      <c r="AN972" s="74"/>
      <c r="AO972" s="74"/>
      <c r="AP972" s="74"/>
      <c r="AQ972" s="74"/>
      <c r="AR972" s="74"/>
      <c r="AS972" s="74"/>
      <c r="AT972" s="74"/>
      <c r="AU972" s="74"/>
      <c r="AV972" s="74"/>
      <c r="AW972" s="74"/>
      <c r="AX972" s="74"/>
      <c r="AY972" s="74"/>
      <c r="AZ972" s="74"/>
      <c r="BA972" s="74"/>
      <c r="BB972" s="74"/>
      <c r="BC972" s="74"/>
      <c r="BD972" s="74"/>
      <c r="BE972" s="74"/>
      <c r="BF972" s="74"/>
      <c r="BG972" s="74"/>
    </row>
    <row r="973" ht="12.0" customHeight="1">
      <c r="A973" s="62"/>
      <c r="B973" s="62"/>
      <c r="C973" s="62"/>
      <c r="D973" s="102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5"/>
      <c r="Q973" s="65"/>
      <c r="R973" s="64"/>
      <c r="S973" s="66"/>
      <c r="T973" s="66"/>
      <c r="U973" s="66"/>
      <c r="V973" s="66"/>
      <c r="W973" s="65"/>
      <c r="X973" s="65"/>
      <c r="Y973" s="67"/>
      <c r="Z973" s="68"/>
      <c r="AA973" s="66"/>
      <c r="AB973" s="64"/>
      <c r="AC973" s="69"/>
      <c r="AD973" s="70"/>
      <c r="AE973" s="71"/>
      <c r="AF973" s="74"/>
      <c r="AG973" s="74"/>
      <c r="AH973" s="74"/>
      <c r="AI973" s="74"/>
      <c r="AJ973" s="74"/>
      <c r="AK973" s="74"/>
      <c r="AL973" s="74"/>
      <c r="AM973" s="74"/>
      <c r="AN973" s="74"/>
      <c r="AO973" s="74"/>
      <c r="AP973" s="74"/>
      <c r="AQ973" s="74"/>
      <c r="AR973" s="74"/>
      <c r="AS973" s="74"/>
      <c r="AT973" s="74"/>
      <c r="AU973" s="74"/>
      <c r="AV973" s="74"/>
      <c r="AW973" s="74"/>
      <c r="AX973" s="74"/>
      <c r="AY973" s="74"/>
      <c r="AZ973" s="74"/>
      <c r="BA973" s="74"/>
      <c r="BB973" s="74"/>
      <c r="BC973" s="74"/>
      <c r="BD973" s="74"/>
      <c r="BE973" s="74"/>
      <c r="BF973" s="74"/>
      <c r="BG973" s="74"/>
    </row>
    <row r="974" ht="12.0" customHeight="1">
      <c r="A974" s="62"/>
      <c r="B974" s="62"/>
      <c r="C974" s="62"/>
      <c r="D974" s="102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5"/>
      <c r="Q974" s="65"/>
      <c r="R974" s="64"/>
      <c r="S974" s="66"/>
      <c r="T974" s="66"/>
      <c r="U974" s="66"/>
      <c r="V974" s="66"/>
      <c r="W974" s="65"/>
      <c r="X974" s="65"/>
      <c r="Y974" s="67"/>
      <c r="Z974" s="68"/>
      <c r="AA974" s="66"/>
      <c r="AB974" s="64"/>
      <c r="AC974" s="69"/>
      <c r="AD974" s="70"/>
      <c r="AE974" s="71"/>
      <c r="AF974" s="74"/>
      <c r="AG974" s="74"/>
      <c r="AH974" s="74"/>
      <c r="AI974" s="74"/>
      <c r="AJ974" s="74"/>
      <c r="AK974" s="74"/>
      <c r="AL974" s="74"/>
      <c r="AM974" s="74"/>
      <c r="AN974" s="74"/>
      <c r="AO974" s="74"/>
      <c r="AP974" s="74"/>
      <c r="AQ974" s="74"/>
      <c r="AR974" s="74"/>
      <c r="AS974" s="74"/>
      <c r="AT974" s="74"/>
      <c r="AU974" s="74"/>
      <c r="AV974" s="74"/>
      <c r="AW974" s="74"/>
      <c r="AX974" s="74"/>
      <c r="AY974" s="74"/>
      <c r="AZ974" s="74"/>
      <c r="BA974" s="74"/>
      <c r="BB974" s="74"/>
      <c r="BC974" s="74"/>
      <c r="BD974" s="74"/>
      <c r="BE974" s="74"/>
      <c r="BF974" s="74"/>
      <c r="BG974" s="74"/>
    </row>
    <row r="975" ht="12.0" customHeight="1">
      <c r="A975" s="62"/>
      <c r="B975" s="62"/>
      <c r="C975" s="62"/>
      <c r="D975" s="102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5"/>
      <c r="Q975" s="65"/>
      <c r="R975" s="64"/>
      <c r="S975" s="66"/>
      <c r="T975" s="66"/>
      <c r="U975" s="66"/>
      <c r="V975" s="66"/>
      <c r="W975" s="65"/>
      <c r="X975" s="65"/>
      <c r="Y975" s="67"/>
      <c r="Z975" s="68"/>
      <c r="AA975" s="66"/>
      <c r="AB975" s="64"/>
      <c r="AC975" s="69"/>
      <c r="AD975" s="70"/>
      <c r="AE975" s="71"/>
      <c r="AF975" s="74"/>
      <c r="AG975" s="74"/>
      <c r="AH975" s="74"/>
      <c r="AI975" s="74"/>
      <c r="AJ975" s="74"/>
      <c r="AK975" s="74"/>
      <c r="AL975" s="74"/>
      <c r="AM975" s="74"/>
      <c r="AN975" s="74"/>
      <c r="AO975" s="74"/>
      <c r="AP975" s="74"/>
      <c r="AQ975" s="74"/>
      <c r="AR975" s="74"/>
      <c r="AS975" s="74"/>
      <c r="AT975" s="74"/>
      <c r="AU975" s="74"/>
      <c r="AV975" s="74"/>
      <c r="AW975" s="74"/>
      <c r="AX975" s="74"/>
      <c r="AY975" s="74"/>
      <c r="AZ975" s="74"/>
      <c r="BA975" s="74"/>
      <c r="BB975" s="74"/>
      <c r="BC975" s="74"/>
      <c r="BD975" s="74"/>
      <c r="BE975" s="74"/>
      <c r="BF975" s="74"/>
      <c r="BG975" s="74"/>
    </row>
    <row r="976" ht="12.0" customHeight="1">
      <c r="A976" s="62"/>
      <c r="B976" s="62"/>
      <c r="C976" s="62"/>
      <c r="D976" s="102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5"/>
      <c r="Q976" s="65"/>
      <c r="R976" s="64"/>
      <c r="S976" s="66"/>
      <c r="T976" s="66"/>
      <c r="U976" s="66"/>
      <c r="V976" s="66"/>
      <c r="W976" s="65"/>
      <c r="X976" s="65"/>
      <c r="Y976" s="67"/>
      <c r="Z976" s="68"/>
      <c r="AA976" s="66"/>
      <c r="AB976" s="64"/>
      <c r="AC976" s="69"/>
      <c r="AD976" s="70"/>
      <c r="AE976" s="71"/>
      <c r="AF976" s="74"/>
      <c r="AG976" s="74"/>
      <c r="AH976" s="74"/>
      <c r="AI976" s="74"/>
      <c r="AJ976" s="74"/>
      <c r="AK976" s="74"/>
      <c r="AL976" s="74"/>
      <c r="AM976" s="74"/>
      <c r="AN976" s="74"/>
      <c r="AO976" s="74"/>
      <c r="AP976" s="74"/>
      <c r="AQ976" s="74"/>
      <c r="AR976" s="74"/>
      <c r="AS976" s="74"/>
      <c r="AT976" s="74"/>
      <c r="AU976" s="74"/>
      <c r="AV976" s="74"/>
      <c r="AW976" s="74"/>
      <c r="AX976" s="74"/>
      <c r="AY976" s="74"/>
      <c r="AZ976" s="74"/>
      <c r="BA976" s="74"/>
      <c r="BB976" s="74"/>
      <c r="BC976" s="74"/>
      <c r="BD976" s="74"/>
      <c r="BE976" s="74"/>
      <c r="BF976" s="74"/>
      <c r="BG976" s="74"/>
    </row>
    <row r="977" ht="12.0" customHeight="1">
      <c r="A977" s="62"/>
      <c r="B977" s="62"/>
      <c r="C977" s="62"/>
      <c r="D977" s="102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5"/>
      <c r="Q977" s="65"/>
      <c r="R977" s="64"/>
      <c r="S977" s="66"/>
      <c r="T977" s="66"/>
      <c r="U977" s="66"/>
      <c r="V977" s="66"/>
      <c r="W977" s="65"/>
      <c r="X977" s="65"/>
      <c r="Y977" s="67"/>
      <c r="Z977" s="68"/>
      <c r="AA977" s="66"/>
      <c r="AB977" s="64"/>
      <c r="AC977" s="69"/>
      <c r="AD977" s="70"/>
      <c r="AE977" s="71"/>
      <c r="AF977" s="74"/>
      <c r="AG977" s="74"/>
      <c r="AH977" s="74"/>
      <c r="AI977" s="74"/>
      <c r="AJ977" s="74"/>
      <c r="AK977" s="74"/>
      <c r="AL977" s="74"/>
      <c r="AM977" s="74"/>
      <c r="AN977" s="74"/>
      <c r="AO977" s="74"/>
      <c r="AP977" s="74"/>
      <c r="AQ977" s="74"/>
      <c r="AR977" s="74"/>
      <c r="AS977" s="74"/>
      <c r="AT977" s="74"/>
      <c r="AU977" s="74"/>
      <c r="AV977" s="74"/>
      <c r="AW977" s="74"/>
      <c r="AX977" s="74"/>
      <c r="AY977" s="74"/>
      <c r="AZ977" s="74"/>
      <c r="BA977" s="74"/>
      <c r="BB977" s="74"/>
      <c r="BC977" s="74"/>
      <c r="BD977" s="74"/>
      <c r="BE977" s="74"/>
      <c r="BF977" s="74"/>
      <c r="BG977" s="74"/>
    </row>
    <row r="978" ht="12.0" customHeight="1">
      <c r="A978" s="62"/>
      <c r="B978" s="62"/>
      <c r="C978" s="62"/>
      <c r="D978" s="102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5"/>
      <c r="Q978" s="65"/>
      <c r="R978" s="64"/>
      <c r="S978" s="66"/>
      <c r="T978" s="66"/>
      <c r="U978" s="66"/>
      <c r="V978" s="66"/>
      <c r="W978" s="65"/>
      <c r="X978" s="65"/>
      <c r="Y978" s="67"/>
      <c r="Z978" s="68"/>
      <c r="AA978" s="66"/>
      <c r="AB978" s="64"/>
      <c r="AC978" s="69"/>
      <c r="AD978" s="70"/>
      <c r="AE978" s="71"/>
      <c r="AF978" s="74"/>
      <c r="AG978" s="74"/>
      <c r="AH978" s="74"/>
      <c r="AI978" s="74"/>
      <c r="AJ978" s="74"/>
      <c r="AK978" s="74"/>
      <c r="AL978" s="74"/>
      <c r="AM978" s="74"/>
      <c r="AN978" s="74"/>
      <c r="AO978" s="74"/>
      <c r="AP978" s="74"/>
      <c r="AQ978" s="74"/>
      <c r="AR978" s="74"/>
      <c r="AS978" s="74"/>
      <c r="AT978" s="74"/>
      <c r="AU978" s="74"/>
      <c r="AV978" s="74"/>
      <c r="AW978" s="74"/>
      <c r="AX978" s="74"/>
      <c r="AY978" s="74"/>
      <c r="AZ978" s="74"/>
      <c r="BA978" s="74"/>
      <c r="BB978" s="74"/>
      <c r="BC978" s="74"/>
      <c r="BD978" s="74"/>
      <c r="BE978" s="74"/>
      <c r="BF978" s="74"/>
      <c r="BG978" s="74"/>
    </row>
    <row r="979" ht="12.0" customHeight="1">
      <c r="A979" s="62"/>
      <c r="B979" s="62"/>
      <c r="C979" s="62"/>
      <c r="D979" s="102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5"/>
      <c r="Q979" s="65"/>
      <c r="R979" s="64"/>
      <c r="S979" s="66"/>
      <c r="T979" s="66"/>
      <c r="U979" s="66"/>
      <c r="V979" s="66"/>
      <c r="W979" s="65"/>
      <c r="X979" s="65"/>
      <c r="Y979" s="67"/>
      <c r="Z979" s="68"/>
      <c r="AA979" s="66"/>
      <c r="AB979" s="64"/>
      <c r="AC979" s="69"/>
      <c r="AD979" s="70"/>
      <c r="AE979" s="71"/>
      <c r="AF979" s="74"/>
      <c r="AG979" s="74"/>
      <c r="AH979" s="74"/>
      <c r="AI979" s="74"/>
      <c r="AJ979" s="74"/>
      <c r="AK979" s="74"/>
      <c r="AL979" s="74"/>
      <c r="AM979" s="74"/>
      <c r="AN979" s="74"/>
      <c r="AO979" s="74"/>
      <c r="AP979" s="74"/>
      <c r="AQ979" s="74"/>
      <c r="AR979" s="74"/>
      <c r="AS979" s="74"/>
      <c r="AT979" s="74"/>
      <c r="AU979" s="74"/>
      <c r="AV979" s="74"/>
      <c r="AW979" s="74"/>
      <c r="AX979" s="74"/>
      <c r="AY979" s="74"/>
      <c r="AZ979" s="74"/>
      <c r="BA979" s="74"/>
      <c r="BB979" s="74"/>
      <c r="BC979" s="74"/>
      <c r="BD979" s="74"/>
      <c r="BE979" s="74"/>
      <c r="BF979" s="74"/>
      <c r="BG979" s="74"/>
    </row>
    <row r="980" ht="12.0" customHeight="1">
      <c r="A980" s="62"/>
      <c r="B980" s="62"/>
      <c r="C980" s="62"/>
      <c r="D980" s="102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5"/>
      <c r="Q980" s="65"/>
      <c r="R980" s="64"/>
      <c r="S980" s="66"/>
      <c r="T980" s="66"/>
      <c r="U980" s="66"/>
      <c r="V980" s="66"/>
      <c r="W980" s="65"/>
      <c r="X980" s="65"/>
      <c r="Y980" s="67"/>
      <c r="Z980" s="68"/>
      <c r="AA980" s="66"/>
      <c r="AB980" s="64"/>
      <c r="AC980" s="69"/>
      <c r="AD980" s="70"/>
      <c r="AE980" s="71"/>
      <c r="AF980" s="74"/>
      <c r="AG980" s="74"/>
      <c r="AH980" s="74"/>
      <c r="AI980" s="74"/>
      <c r="AJ980" s="74"/>
      <c r="AK980" s="74"/>
      <c r="AL980" s="74"/>
      <c r="AM980" s="74"/>
      <c r="AN980" s="74"/>
      <c r="AO980" s="74"/>
      <c r="AP980" s="74"/>
      <c r="AQ980" s="74"/>
      <c r="AR980" s="74"/>
      <c r="AS980" s="74"/>
      <c r="AT980" s="74"/>
      <c r="AU980" s="74"/>
      <c r="AV980" s="74"/>
      <c r="AW980" s="74"/>
      <c r="AX980" s="74"/>
      <c r="AY980" s="74"/>
      <c r="AZ980" s="74"/>
      <c r="BA980" s="74"/>
      <c r="BB980" s="74"/>
      <c r="BC980" s="74"/>
      <c r="BD980" s="74"/>
      <c r="BE980" s="74"/>
      <c r="BF980" s="74"/>
      <c r="BG980" s="74"/>
    </row>
    <row r="981" ht="12.0" customHeight="1">
      <c r="A981" s="62"/>
      <c r="B981" s="62"/>
      <c r="C981" s="62"/>
      <c r="D981" s="102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5"/>
      <c r="Q981" s="65"/>
      <c r="R981" s="64"/>
      <c r="S981" s="66"/>
      <c r="T981" s="66"/>
      <c r="U981" s="66"/>
      <c r="V981" s="66"/>
      <c r="W981" s="65"/>
      <c r="X981" s="65"/>
      <c r="Y981" s="67"/>
      <c r="Z981" s="68"/>
      <c r="AA981" s="66"/>
      <c r="AB981" s="64"/>
      <c r="AC981" s="69"/>
      <c r="AD981" s="70"/>
      <c r="AE981" s="71"/>
      <c r="AF981" s="74"/>
      <c r="AG981" s="74"/>
      <c r="AH981" s="74"/>
      <c r="AI981" s="74"/>
      <c r="AJ981" s="74"/>
      <c r="AK981" s="74"/>
      <c r="AL981" s="74"/>
      <c r="AM981" s="74"/>
      <c r="AN981" s="74"/>
      <c r="AO981" s="74"/>
      <c r="AP981" s="74"/>
      <c r="AQ981" s="74"/>
      <c r="AR981" s="74"/>
      <c r="AS981" s="74"/>
      <c r="AT981" s="74"/>
      <c r="AU981" s="74"/>
      <c r="AV981" s="74"/>
      <c r="AW981" s="74"/>
      <c r="AX981" s="74"/>
      <c r="AY981" s="74"/>
      <c r="AZ981" s="74"/>
      <c r="BA981" s="74"/>
      <c r="BB981" s="74"/>
      <c r="BC981" s="74"/>
      <c r="BD981" s="74"/>
      <c r="BE981" s="74"/>
      <c r="BF981" s="74"/>
      <c r="BG981" s="74"/>
    </row>
    <row r="982" ht="12.0" customHeight="1">
      <c r="A982" s="62"/>
      <c r="B982" s="62"/>
      <c r="C982" s="62"/>
      <c r="D982" s="102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5"/>
      <c r="Q982" s="65"/>
      <c r="R982" s="64"/>
      <c r="S982" s="66"/>
      <c r="T982" s="66"/>
      <c r="U982" s="66"/>
      <c r="V982" s="66"/>
      <c r="W982" s="65"/>
      <c r="X982" s="65"/>
      <c r="Y982" s="67"/>
      <c r="Z982" s="68"/>
      <c r="AA982" s="66"/>
      <c r="AB982" s="64"/>
      <c r="AC982" s="69"/>
      <c r="AD982" s="70"/>
      <c r="AE982" s="71"/>
      <c r="AF982" s="74"/>
      <c r="AG982" s="74"/>
      <c r="AH982" s="74"/>
      <c r="AI982" s="74"/>
      <c r="AJ982" s="74"/>
      <c r="AK982" s="74"/>
      <c r="AL982" s="74"/>
      <c r="AM982" s="74"/>
      <c r="AN982" s="74"/>
      <c r="AO982" s="74"/>
      <c r="AP982" s="74"/>
      <c r="AQ982" s="74"/>
      <c r="AR982" s="74"/>
      <c r="AS982" s="74"/>
      <c r="AT982" s="74"/>
      <c r="AU982" s="74"/>
      <c r="AV982" s="74"/>
      <c r="AW982" s="74"/>
      <c r="AX982" s="74"/>
      <c r="AY982" s="74"/>
      <c r="AZ982" s="74"/>
      <c r="BA982" s="74"/>
      <c r="BB982" s="74"/>
      <c r="BC982" s="74"/>
      <c r="BD982" s="74"/>
      <c r="BE982" s="74"/>
      <c r="BF982" s="74"/>
      <c r="BG982" s="74"/>
    </row>
    <row r="983" ht="12.0" customHeight="1">
      <c r="A983" s="62"/>
      <c r="B983" s="62"/>
      <c r="C983" s="62"/>
      <c r="D983" s="102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5"/>
      <c r="Q983" s="65"/>
      <c r="R983" s="64"/>
      <c r="S983" s="66"/>
      <c r="T983" s="66"/>
      <c r="U983" s="66"/>
      <c r="V983" s="66"/>
      <c r="W983" s="65"/>
      <c r="X983" s="65"/>
      <c r="Y983" s="67"/>
      <c r="Z983" s="68"/>
      <c r="AA983" s="66"/>
      <c r="AB983" s="64"/>
      <c r="AC983" s="69"/>
      <c r="AD983" s="70"/>
      <c r="AE983" s="71"/>
      <c r="AF983" s="74"/>
      <c r="AG983" s="74"/>
      <c r="AH983" s="74"/>
      <c r="AI983" s="74"/>
      <c r="AJ983" s="74"/>
      <c r="AK983" s="74"/>
      <c r="AL983" s="74"/>
      <c r="AM983" s="74"/>
      <c r="AN983" s="74"/>
      <c r="AO983" s="74"/>
      <c r="AP983" s="74"/>
      <c r="AQ983" s="74"/>
      <c r="AR983" s="74"/>
      <c r="AS983" s="74"/>
      <c r="AT983" s="74"/>
      <c r="AU983" s="74"/>
      <c r="AV983" s="74"/>
      <c r="AW983" s="74"/>
      <c r="AX983" s="74"/>
      <c r="AY983" s="74"/>
      <c r="AZ983" s="74"/>
      <c r="BA983" s="74"/>
      <c r="BB983" s="74"/>
      <c r="BC983" s="74"/>
      <c r="BD983" s="74"/>
      <c r="BE983" s="74"/>
      <c r="BF983" s="74"/>
      <c r="BG983" s="74"/>
    </row>
    <row r="984" ht="12.0" customHeight="1">
      <c r="A984" s="62"/>
      <c r="B984" s="62"/>
      <c r="C984" s="62"/>
      <c r="D984" s="102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5"/>
      <c r="Q984" s="65"/>
      <c r="R984" s="64"/>
      <c r="S984" s="66"/>
      <c r="T984" s="66"/>
      <c r="U984" s="66"/>
      <c r="V984" s="66"/>
      <c r="W984" s="65"/>
      <c r="X984" s="65"/>
      <c r="Y984" s="67"/>
      <c r="Z984" s="68"/>
      <c r="AA984" s="66"/>
      <c r="AB984" s="64"/>
      <c r="AC984" s="69"/>
      <c r="AD984" s="70"/>
      <c r="AE984" s="71"/>
      <c r="AF984" s="74"/>
      <c r="AG984" s="74"/>
      <c r="AH984" s="74"/>
      <c r="AI984" s="74"/>
      <c r="AJ984" s="74"/>
      <c r="AK984" s="74"/>
      <c r="AL984" s="74"/>
      <c r="AM984" s="74"/>
      <c r="AN984" s="74"/>
      <c r="AO984" s="74"/>
      <c r="AP984" s="74"/>
      <c r="AQ984" s="74"/>
      <c r="AR984" s="74"/>
      <c r="AS984" s="74"/>
      <c r="AT984" s="74"/>
      <c r="AU984" s="74"/>
      <c r="AV984" s="74"/>
      <c r="AW984" s="74"/>
      <c r="AX984" s="74"/>
      <c r="AY984" s="74"/>
      <c r="AZ984" s="74"/>
      <c r="BA984" s="74"/>
      <c r="BB984" s="74"/>
      <c r="BC984" s="74"/>
      <c r="BD984" s="74"/>
      <c r="BE984" s="74"/>
      <c r="BF984" s="74"/>
      <c r="BG984" s="74"/>
    </row>
    <row r="985" ht="12.0" customHeight="1">
      <c r="A985" s="62"/>
      <c r="B985" s="62"/>
      <c r="C985" s="62"/>
      <c r="D985" s="102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5"/>
      <c r="Q985" s="65"/>
      <c r="R985" s="64"/>
      <c r="S985" s="66"/>
      <c r="T985" s="66"/>
      <c r="U985" s="66"/>
      <c r="V985" s="66"/>
      <c r="W985" s="65"/>
      <c r="X985" s="65"/>
      <c r="Y985" s="67"/>
      <c r="Z985" s="68"/>
      <c r="AA985" s="66"/>
      <c r="AB985" s="64"/>
      <c r="AC985" s="69"/>
      <c r="AD985" s="70"/>
      <c r="AE985" s="71"/>
      <c r="AF985" s="74"/>
      <c r="AG985" s="74"/>
      <c r="AH985" s="74"/>
      <c r="AI985" s="74"/>
      <c r="AJ985" s="74"/>
      <c r="AK985" s="74"/>
      <c r="AL985" s="74"/>
      <c r="AM985" s="74"/>
      <c r="AN985" s="74"/>
      <c r="AO985" s="74"/>
      <c r="AP985" s="74"/>
      <c r="AQ985" s="74"/>
      <c r="AR985" s="74"/>
      <c r="AS985" s="74"/>
      <c r="AT985" s="74"/>
      <c r="AU985" s="74"/>
      <c r="AV985" s="74"/>
      <c r="AW985" s="74"/>
      <c r="AX985" s="74"/>
      <c r="AY985" s="74"/>
      <c r="AZ985" s="74"/>
      <c r="BA985" s="74"/>
      <c r="BB985" s="74"/>
      <c r="BC985" s="74"/>
      <c r="BD985" s="74"/>
      <c r="BE985" s="74"/>
      <c r="BF985" s="74"/>
      <c r="BG985" s="74"/>
    </row>
    <row r="986" ht="12.0" customHeight="1">
      <c r="A986" s="62"/>
      <c r="B986" s="62"/>
      <c r="C986" s="62"/>
      <c r="D986" s="102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5"/>
      <c r="Q986" s="65"/>
      <c r="R986" s="64"/>
      <c r="S986" s="66"/>
      <c r="T986" s="66"/>
      <c r="U986" s="66"/>
      <c r="V986" s="66"/>
      <c r="W986" s="65"/>
      <c r="X986" s="65"/>
      <c r="Y986" s="67"/>
      <c r="Z986" s="68"/>
      <c r="AA986" s="66"/>
      <c r="AB986" s="64"/>
      <c r="AC986" s="69"/>
      <c r="AD986" s="70"/>
      <c r="AE986" s="71"/>
      <c r="AF986" s="74"/>
      <c r="AG986" s="74"/>
      <c r="AH986" s="74"/>
      <c r="AI986" s="74"/>
      <c r="AJ986" s="74"/>
      <c r="AK986" s="74"/>
      <c r="AL986" s="74"/>
      <c r="AM986" s="74"/>
      <c r="AN986" s="74"/>
      <c r="AO986" s="74"/>
      <c r="AP986" s="74"/>
      <c r="AQ986" s="74"/>
      <c r="AR986" s="74"/>
      <c r="AS986" s="74"/>
      <c r="AT986" s="74"/>
      <c r="AU986" s="74"/>
      <c r="AV986" s="74"/>
      <c r="AW986" s="74"/>
      <c r="AX986" s="74"/>
      <c r="AY986" s="74"/>
      <c r="AZ986" s="74"/>
      <c r="BA986" s="74"/>
      <c r="BB986" s="74"/>
      <c r="BC986" s="74"/>
      <c r="BD986" s="74"/>
      <c r="BE986" s="74"/>
      <c r="BF986" s="74"/>
      <c r="BG986" s="74"/>
    </row>
    <row r="987" ht="12.0" customHeight="1">
      <c r="A987" s="62"/>
      <c r="B987" s="62"/>
      <c r="C987" s="62"/>
      <c r="D987" s="102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5"/>
      <c r="Q987" s="65"/>
      <c r="R987" s="64"/>
      <c r="S987" s="66"/>
      <c r="T987" s="66"/>
      <c r="U987" s="66"/>
      <c r="V987" s="66"/>
      <c r="W987" s="65"/>
      <c r="X987" s="65"/>
      <c r="Y987" s="67"/>
      <c r="Z987" s="68"/>
      <c r="AA987" s="66"/>
      <c r="AB987" s="64"/>
      <c r="AC987" s="69"/>
      <c r="AD987" s="70"/>
      <c r="AE987" s="71"/>
      <c r="AF987" s="74"/>
      <c r="AG987" s="74"/>
      <c r="AH987" s="74"/>
      <c r="AI987" s="74"/>
      <c r="AJ987" s="74"/>
      <c r="AK987" s="74"/>
      <c r="AL987" s="74"/>
      <c r="AM987" s="74"/>
      <c r="AN987" s="74"/>
      <c r="AO987" s="74"/>
      <c r="AP987" s="74"/>
      <c r="AQ987" s="74"/>
      <c r="AR987" s="74"/>
      <c r="AS987" s="74"/>
      <c r="AT987" s="74"/>
      <c r="AU987" s="74"/>
      <c r="AV987" s="74"/>
      <c r="AW987" s="74"/>
      <c r="AX987" s="74"/>
      <c r="AY987" s="74"/>
      <c r="AZ987" s="74"/>
      <c r="BA987" s="74"/>
      <c r="BB987" s="74"/>
      <c r="BC987" s="74"/>
      <c r="BD987" s="74"/>
      <c r="BE987" s="74"/>
      <c r="BF987" s="74"/>
      <c r="BG987" s="74"/>
    </row>
    <row r="988" ht="12.0" customHeight="1">
      <c r="A988" s="62"/>
      <c r="B988" s="62"/>
      <c r="C988" s="62"/>
      <c r="D988" s="102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5"/>
      <c r="Q988" s="65"/>
      <c r="R988" s="64"/>
      <c r="S988" s="66"/>
      <c r="T988" s="66"/>
      <c r="U988" s="66"/>
      <c r="V988" s="66"/>
      <c r="W988" s="65"/>
      <c r="X988" s="65"/>
      <c r="Y988" s="67"/>
      <c r="Z988" s="68"/>
      <c r="AA988" s="66"/>
      <c r="AB988" s="64"/>
      <c r="AC988" s="69"/>
      <c r="AD988" s="70"/>
      <c r="AE988" s="71"/>
      <c r="AF988" s="74"/>
      <c r="AG988" s="74"/>
      <c r="AH988" s="74"/>
      <c r="AI988" s="74"/>
      <c r="AJ988" s="74"/>
      <c r="AK988" s="74"/>
      <c r="AL988" s="74"/>
      <c r="AM988" s="74"/>
      <c r="AN988" s="74"/>
      <c r="AO988" s="74"/>
      <c r="AP988" s="74"/>
      <c r="AQ988" s="74"/>
      <c r="AR988" s="74"/>
      <c r="AS988" s="74"/>
      <c r="AT988" s="74"/>
      <c r="AU988" s="74"/>
      <c r="AV988" s="74"/>
      <c r="AW988" s="74"/>
      <c r="AX988" s="74"/>
      <c r="AY988" s="74"/>
      <c r="AZ988" s="74"/>
      <c r="BA988" s="74"/>
      <c r="BB988" s="74"/>
      <c r="BC988" s="74"/>
      <c r="BD988" s="74"/>
      <c r="BE988" s="74"/>
      <c r="BF988" s="74"/>
      <c r="BG988" s="74"/>
    </row>
    <row r="989" ht="12.0" customHeight="1">
      <c r="A989" s="62"/>
      <c r="B989" s="62"/>
      <c r="C989" s="62"/>
      <c r="D989" s="102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5"/>
      <c r="Q989" s="65"/>
      <c r="R989" s="64"/>
      <c r="S989" s="66"/>
      <c r="T989" s="66"/>
      <c r="U989" s="66"/>
      <c r="V989" s="66"/>
      <c r="W989" s="65"/>
      <c r="X989" s="65"/>
      <c r="Y989" s="67"/>
      <c r="Z989" s="68"/>
      <c r="AA989" s="66"/>
      <c r="AB989" s="64"/>
      <c r="AC989" s="69"/>
      <c r="AD989" s="70"/>
      <c r="AE989" s="71"/>
      <c r="AF989" s="74"/>
      <c r="AG989" s="74"/>
      <c r="AH989" s="74"/>
      <c r="AI989" s="74"/>
      <c r="AJ989" s="74"/>
      <c r="AK989" s="74"/>
      <c r="AL989" s="74"/>
      <c r="AM989" s="74"/>
      <c r="AN989" s="74"/>
      <c r="AO989" s="74"/>
      <c r="AP989" s="74"/>
      <c r="AQ989" s="74"/>
      <c r="AR989" s="74"/>
      <c r="AS989" s="74"/>
      <c r="AT989" s="74"/>
      <c r="AU989" s="74"/>
      <c r="AV989" s="74"/>
      <c r="AW989" s="74"/>
      <c r="AX989" s="74"/>
      <c r="AY989" s="74"/>
      <c r="AZ989" s="74"/>
      <c r="BA989" s="74"/>
      <c r="BB989" s="74"/>
      <c r="BC989" s="74"/>
      <c r="BD989" s="74"/>
      <c r="BE989" s="74"/>
      <c r="BF989" s="74"/>
      <c r="BG989" s="74"/>
    </row>
    <row r="990" ht="12.0" customHeight="1">
      <c r="A990" s="62"/>
      <c r="B990" s="62"/>
      <c r="C990" s="62"/>
      <c r="D990" s="102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5"/>
      <c r="Q990" s="65"/>
      <c r="R990" s="64"/>
      <c r="S990" s="66"/>
      <c r="T990" s="66"/>
      <c r="U990" s="66"/>
      <c r="V990" s="66"/>
      <c r="W990" s="65"/>
      <c r="X990" s="65"/>
      <c r="Y990" s="67"/>
      <c r="Z990" s="68"/>
      <c r="AA990" s="66"/>
      <c r="AB990" s="64"/>
      <c r="AC990" s="69"/>
      <c r="AD990" s="70"/>
      <c r="AE990" s="71"/>
      <c r="AF990" s="74"/>
      <c r="AG990" s="74"/>
      <c r="AH990" s="74"/>
      <c r="AI990" s="74"/>
      <c r="AJ990" s="74"/>
      <c r="AK990" s="74"/>
      <c r="AL990" s="74"/>
      <c r="AM990" s="74"/>
      <c r="AN990" s="74"/>
      <c r="AO990" s="74"/>
      <c r="AP990" s="74"/>
      <c r="AQ990" s="74"/>
      <c r="AR990" s="74"/>
      <c r="AS990" s="74"/>
      <c r="AT990" s="74"/>
      <c r="AU990" s="74"/>
      <c r="AV990" s="74"/>
      <c r="AW990" s="74"/>
      <c r="AX990" s="74"/>
      <c r="AY990" s="74"/>
      <c r="AZ990" s="74"/>
      <c r="BA990" s="74"/>
      <c r="BB990" s="74"/>
      <c r="BC990" s="74"/>
      <c r="BD990" s="74"/>
      <c r="BE990" s="74"/>
      <c r="BF990" s="74"/>
      <c r="BG990" s="74"/>
    </row>
    <row r="991" ht="12.0" customHeight="1">
      <c r="A991" s="62"/>
      <c r="B991" s="62"/>
      <c r="C991" s="62"/>
      <c r="D991" s="102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5"/>
      <c r="Q991" s="65"/>
      <c r="R991" s="64"/>
      <c r="S991" s="66"/>
      <c r="T991" s="66"/>
      <c r="U991" s="66"/>
      <c r="V991" s="66"/>
      <c r="W991" s="65"/>
      <c r="X991" s="65"/>
      <c r="Y991" s="67"/>
      <c r="Z991" s="68"/>
      <c r="AA991" s="66"/>
      <c r="AB991" s="64"/>
      <c r="AC991" s="69"/>
      <c r="AD991" s="70"/>
      <c r="AE991" s="71"/>
      <c r="AF991" s="74"/>
      <c r="AG991" s="74"/>
      <c r="AH991" s="74"/>
      <c r="AI991" s="74"/>
      <c r="AJ991" s="74"/>
      <c r="AK991" s="74"/>
      <c r="AL991" s="74"/>
      <c r="AM991" s="74"/>
      <c r="AN991" s="74"/>
      <c r="AO991" s="74"/>
      <c r="AP991" s="74"/>
      <c r="AQ991" s="74"/>
      <c r="AR991" s="74"/>
      <c r="AS991" s="74"/>
      <c r="AT991" s="74"/>
      <c r="AU991" s="74"/>
      <c r="AV991" s="74"/>
      <c r="AW991" s="74"/>
      <c r="AX991" s="74"/>
      <c r="AY991" s="74"/>
      <c r="AZ991" s="74"/>
      <c r="BA991" s="74"/>
      <c r="BB991" s="74"/>
      <c r="BC991" s="74"/>
      <c r="BD991" s="74"/>
      <c r="BE991" s="74"/>
      <c r="BF991" s="74"/>
      <c r="BG991" s="74"/>
    </row>
    <row r="992" ht="12.0" customHeight="1">
      <c r="A992" s="62"/>
      <c r="B992" s="62"/>
      <c r="C992" s="62"/>
      <c r="D992" s="102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5"/>
      <c r="Q992" s="65"/>
      <c r="R992" s="64"/>
      <c r="S992" s="66"/>
      <c r="T992" s="66"/>
      <c r="U992" s="66"/>
      <c r="V992" s="66"/>
      <c r="W992" s="65"/>
      <c r="X992" s="65"/>
      <c r="Y992" s="67"/>
      <c r="Z992" s="68"/>
      <c r="AA992" s="66"/>
      <c r="AB992" s="64"/>
      <c r="AC992" s="69"/>
      <c r="AD992" s="70"/>
      <c r="AE992" s="71"/>
      <c r="AF992" s="74"/>
      <c r="AG992" s="74"/>
      <c r="AH992" s="74"/>
      <c r="AI992" s="74"/>
      <c r="AJ992" s="74"/>
      <c r="AK992" s="74"/>
      <c r="AL992" s="74"/>
      <c r="AM992" s="74"/>
      <c r="AN992" s="74"/>
      <c r="AO992" s="74"/>
      <c r="AP992" s="74"/>
      <c r="AQ992" s="74"/>
      <c r="AR992" s="74"/>
      <c r="AS992" s="74"/>
      <c r="AT992" s="74"/>
      <c r="AU992" s="74"/>
      <c r="AV992" s="74"/>
      <c r="AW992" s="74"/>
      <c r="AX992" s="74"/>
      <c r="AY992" s="74"/>
      <c r="AZ992" s="74"/>
      <c r="BA992" s="74"/>
      <c r="BB992" s="74"/>
      <c r="BC992" s="74"/>
      <c r="BD992" s="74"/>
      <c r="BE992" s="74"/>
      <c r="BF992" s="74"/>
      <c r="BG992" s="74"/>
    </row>
    <row r="993" ht="12.0" customHeight="1">
      <c r="A993" s="62"/>
      <c r="B993" s="62"/>
      <c r="C993" s="62"/>
      <c r="D993" s="102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5"/>
      <c r="Q993" s="65"/>
      <c r="R993" s="64"/>
      <c r="S993" s="66"/>
      <c r="T993" s="66"/>
      <c r="U993" s="66"/>
      <c r="V993" s="66"/>
      <c r="W993" s="65"/>
      <c r="X993" s="65"/>
      <c r="Y993" s="67"/>
      <c r="Z993" s="68"/>
      <c r="AA993" s="66"/>
      <c r="AB993" s="64"/>
      <c r="AC993" s="69"/>
      <c r="AD993" s="70"/>
      <c r="AE993" s="71"/>
      <c r="AF993" s="74"/>
      <c r="AG993" s="74"/>
      <c r="AH993" s="74"/>
      <c r="AI993" s="74"/>
      <c r="AJ993" s="74"/>
      <c r="AK993" s="74"/>
      <c r="AL993" s="74"/>
      <c r="AM993" s="74"/>
      <c r="AN993" s="74"/>
      <c r="AO993" s="74"/>
      <c r="AP993" s="74"/>
      <c r="AQ993" s="74"/>
      <c r="AR993" s="74"/>
      <c r="AS993" s="74"/>
      <c r="AT993" s="74"/>
      <c r="AU993" s="74"/>
      <c r="AV993" s="74"/>
      <c r="AW993" s="74"/>
      <c r="AX993" s="74"/>
      <c r="AY993" s="74"/>
      <c r="AZ993" s="74"/>
      <c r="BA993" s="74"/>
      <c r="BB993" s="74"/>
      <c r="BC993" s="74"/>
      <c r="BD993" s="74"/>
      <c r="BE993" s="74"/>
      <c r="BF993" s="74"/>
      <c r="BG993" s="74"/>
    </row>
    <row r="994" ht="12.0" customHeight="1">
      <c r="A994" s="62"/>
      <c r="B994" s="62"/>
      <c r="C994" s="62"/>
      <c r="D994" s="102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5"/>
      <c r="Q994" s="65"/>
      <c r="R994" s="64"/>
      <c r="S994" s="66"/>
      <c r="T994" s="66"/>
      <c r="U994" s="66"/>
      <c r="V994" s="66"/>
      <c r="W994" s="65"/>
      <c r="X994" s="65"/>
      <c r="Y994" s="67"/>
      <c r="Z994" s="68"/>
      <c r="AA994" s="66"/>
      <c r="AB994" s="64"/>
      <c r="AC994" s="69"/>
      <c r="AD994" s="70"/>
      <c r="AE994" s="71"/>
      <c r="AF994" s="74"/>
      <c r="AG994" s="74"/>
      <c r="AH994" s="74"/>
      <c r="AI994" s="74"/>
      <c r="AJ994" s="74"/>
      <c r="AK994" s="74"/>
      <c r="AL994" s="74"/>
      <c r="AM994" s="74"/>
      <c r="AN994" s="74"/>
      <c r="AO994" s="74"/>
      <c r="AP994" s="74"/>
      <c r="AQ994" s="74"/>
      <c r="AR994" s="74"/>
      <c r="AS994" s="74"/>
      <c r="AT994" s="74"/>
      <c r="AU994" s="74"/>
      <c r="AV994" s="74"/>
      <c r="AW994" s="74"/>
      <c r="AX994" s="74"/>
      <c r="AY994" s="74"/>
      <c r="AZ994" s="74"/>
      <c r="BA994" s="74"/>
      <c r="BB994" s="74"/>
      <c r="BC994" s="74"/>
      <c r="BD994" s="74"/>
      <c r="BE994" s="74"/>
      <c r="BF994" s="74"/>
      <c r="BG994" s="74"/>
    </row>
    <row r="995" ht="12.0" customHeight="1">
      <c r="A995" s="62"/>
      <c r="B995" s="62"/>
      <c r="C995" s="62"/>
      <c r="D995" s="102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5"/>
      <c r="Q995" s="65"/>
      <c r="R995" s="64"/>
      <c r="S995" s="66"/>
      <c r="T995" s="66"/>
      <c r="U995" s="66"/>
      <c r="V995" s="66"/>
      <c r="W995" s="65"/>
      <c r="X995" s="65"/>
      <c r="Y995" s="67"/>
      <c r="Z995" s="68"/>
      <c r="AA995" s="66"/>
      <c r="AB995" s="64"/>
      <c r="AC995" s="69"/>
      <c r="AD995" s="70"/>
      <c r="AE995" s="71"/>
      <c r="AF995" s="74"/>
      <c r="AG995" s="74"/>
      <c r="AH995" s="74"/>
      <c r="AI995" s="74"/>
      <c r="AJ995" s="74"/>
      <c r="AK995" s="74"/>
      <c r="AL995" s="74"/>
      <c r="AM995" s="74"/>
      <c r="AN995" s="74"/>
      <c r="AO995" s="74"/>
      <c r="AP995" s="74"/>
      <c r="AQ995" s="74"/>
      <c r="AR995" s="74"/>
      <c r="AS995" s="74"/>
      <c r="AT995" s="74"/>
      <c r="AU995" s="74"/>
      <c r="AV995" s="74"/>
      <c r="AW995" s="74"/>
      <c r="AX995" s="74"/>
      <c r="AY995" s="74"/>
      <c r="AZ995" s="74"/>
      <c r="BA995" s="74"/>
      <c r="BB995" s="74"/>
      <c r="BC995" s="74"/>
      <c r="BD995" s="74"/>
      <c r="BE995" s="74"/>
      <c r="BF995" s="74"/>
      <c r="BG995" s="74"/>
    </row>
    <row r="996" ht="12.0" customHeight="1">
      <c r="A996" s="62"/>
      <c r="B996" s="62"/>
      <c r="C996" s="62"/>
      <c r="D996" s="102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5"/>
      <c r="Q996" s="65"/>
      <c r="R996" s="64"/>
      <c r="S996" s="66"/>
      <c r="T996" s="66"/>
      <c r="U996" s="66"/>
      <c r="V996" s="66"/>
      <c r="W996" s="65"/>
      <c r="X996" s="65"/>
      <c r="Y996" s="67"/>
      <c r="Z996" s="68"/>
      <c r="AA996" s="66"/>
      <c r="AB996" s="64"/>
      <c r="AC996" s="69"/>
      <c r="AD996" s="70"/>
      <c r="AE996" s="71"/>
      <c r="AF996" s="74"/>
      <c r="AG996" s="74"/>
      <c r="AH996" s="74"/>
      <c r="AI996" s="74"/>
      <c r="AJ996" s="74"/>
      <c r="AK996" s="74"/>
      <c r="AL996" s="74"/>
      <c r="AM996" s="74"/>
      <c r="AN996" s="74"/>
      <c r="AO996" s="74"/>
      <c r="AP996" s="74"/>
      <c r="AQ996" s="74"/>
      <c r="AR996" s="74"/>
      <c r="AS996" s="74"/>
      <c r="AT996" s="74"/>
      <c r="AU996" s="74"/>
      <c r="AV996" s="74"/>
      <c r="AW996" s="74"/>
      <c r="AX996" s="74"/>
      <c r="AY996" s="74"/>
      <c r="AZ996" s="74"/>
      <c r="BA996" s="74"/>
      <c r="BB996" s="74"/>
      <c r="BC996" s="74"/>
      <c r="BD996" s="74"/>
      <c r="BE996" s="74"/>
      <c r="BF996" s="74"/>
      <c r="BG996" s="74"/>
    </row>
    <row r="997" ht="12.0" customHeight="1">
      <c r="A997" s="62"/>
      <c r="B997" s="62"/>
      <c r="C997" s="62"/>
      <c r="D997" s="102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5"/>
      <c r="Q997" s="65"/>
      <c r="R997" s="64"/>
      <c r="S997" s="66"/>
      <c r="T997" s="66"/>
      <c r="U997" s="66"/>
      <c r="V997" s="66"/>
      <c r="W997" s="65"/>
      <c r="X997" s="65"/>
      <c r="Y997" s="67"/>
      <c r="Z997" s="68"/>
      <c r="AA997" s="66"/>
      <c r="AB997" s="64"/>
      <c r="AC997" s="69"/>
      <c r="AD997" s="70"/>
      <c r="AE997" s="71"/>
      <c r="AF997" s="74"/>
      <c r="AG997" s="74"/>
      <c r="AH997" s="74"/>
      <c r="AI997" s="74"/>
      <c r="AJ997" s="74"/>
      <c r="AK997" s="74"/>
      <c r="AL997" s="74"/>
      <c r="AM997" s="74"/>
      <c r="AN997" s="74"/>
      <c r="AO997" s="74"/>
      <c r="AP997" s="74"/>
      <c r="AQ997" s="74"/>
      <c r="AR997" s="74"/>
      <c r="AS997" s="74"/>
      <c r="AT997" s="74"/>
      <c r="AU997" s="74"/>
      <c r="AV997" s="74"/>
      <c r="AW997" s="74"/>
      <c r="AX997" s="74"/>
      <c r="AY997" s="74"/>
      <c r="AZ997" s="74"/>
      <c r="BA997" s="74"/>
      <c r="BB997" s="74"/>
      <c r="BC997" s="74"/>
      <c r="BD997" s="74"/>
      <c r="BE997" s="74"/>
      <c r="BF997" s="74"/>
      <c r="BG997" s="74"/>
    </row>
    <row r="998" ht="12.0" customHeight="1">
      <c r="A998" s="62"/>
      <c r="B998" s="62"/>
      <c r="C998" s="62"/>
      <c r="D998" s="102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5"/>
      <c r="Q998" s="65"/>
      <c r="R998" s="64"/>
      <c r="S998" s="66"/>
      <c r="T998" s="66"/>
      <c r="U998" s="66"/>
      <c r="V998" s="66"/>
      <c r="W998" s="65"/>
      <c r="X998" s="65"/>
      <c r="Y998" s="67"/>
      <c r="Z998" s="68"/>
      <c r="AA998" s="66"/>
      <c r="AB998" s="64"/>
      <c r="AC998" s="69"/>
      <c r="AD998" s="70"/>
      <c r="AE998" s="71"/>
      <c r="AF998" s="74"/>
      <c r="AG998" s="74"/>
      <c r="AH998" s="74"/>
      <c r="AI998" s="74"/>
      <c r="AJ998" s="74"/>
      <c r="AK998" s="74"/>
      <c r="AL998" s="74"/>
      <c r="AM998" s="74"/>
      <c r="AN998" s="74"/>
      <c r="AO998" s="74"/>
      <c r="AP998" s="74"/>
      <c r="AQ998" s="74"/>
      <c r="AR998" s="74"/>
      <c r="AS998" s="74"/>
      <c r="AT998" s="74"/>
      <c r="AU998" s="74"/>
      <c r="AV998" s="74"/>
      <c r="AW998" s="74"/>
      <c r="AX998" s="74"/>
      <c r="AY998" s="74"/>
      <c r="AZ998" s="74"/>
      <c r="BA998" s="74"/>
      <c r="BB998" s="74"/>
      <c r="BC998" s="74"/>
      <c r="BD998" s="74"/>
      <c r="BE998" s="74"/>
      <c r="BF998" s="74"/>
      <c r="BG998" s="74"/>
    </row>
    <row r="999" ht="12.0" customHeight="1">
      <c r="A999" s="62"/>
      <c r="B999" s="62"/>
      <c r="C999" s="62"/>
      <c r="D999" s="102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5"/>
      <c r="Q999" s="65"/>
      <c r="R999" s="64"/>
      <c r="S999" s="66"/>
      <c r="T999" s="66"/>
      <c r="U999" s="66"/>
      <c r="V999" s="66"/>
      <c r="W999" s="65"/>
      <c r="X999" s="65"/>
      <c r="Y999" s="67"/>
      <c r="Z999" s="68"/>
      <c r="AA999" s="66"/>
      <c r="AB999" s="64"/>
      <c r="AC999" s="69"/>
      <c r="AD999" s="70"/>
      <c r="AE999" s="71"/>
      <c r="AF999" s="74"/>
      <c r="AG999" s="74"/>
      <c r="AH999" s="74"/>
      <c r="AI999" s="74"/>
      <c r="AJ999" s="74"/>
      <c r="AK999" s="74"/>
      <c r="AL999" s="74"/>
      <c r="AM999" s="74"/>
      <c r="AN999" s="74"/>
      <c r="AO999" s="74"/>
      <c r="AP999" s="74"/>
      <c r="AQ999" s="74"/>
      <c r="AR999" s="74"/>
      <c r="AS999" s="74"/>
      <c r="AT999" s="74"/>
      <c r="AU999" s="74"/>
      <c r="AV999" s="74"/>
      <c r="AW999" s="74"/>
      <c r="AX999" s="74"/>
      <c r="AY999" s="74"/>
      <c r="AZ999" s="74"/>
      <c r="BA999" s="74"/>
      <c r="BB999" s="74"/>
      <c r="BC999" s="74"/>
      <c r="BD999" s="74"/>
      <c r="BE999" s="74"/>
      <c r="BF999" s="74"/>
      <c r="BG999" s="74"/>
    </row>
    <row r="1000" ht="12.0" customHeight="1">
      <c r="A1000" s="62"/>
      <c r="B1000" s="62"/>
      <c r="C1000" s="62"/>
      <c r="D1000" s="102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5"/>
      <c r="Q1000" s="65"/>
      <c r="R1000" s="64"/>
      <c r="S1000" s="66"/>
      <c r="T1000" s="66"/>
      <c r="U1000" s="66"/>
      <c r="V1000" s="66"/>
      <c r="W1000" s="65"/>
      <c r="X1000" s="65"/>
      <c r="Y1000" s="67"/>
      <c r="Z1000" s="68"/>
      <c r="AA1000" s="66"/>
      <c r="AB1000" s="64"/>
      <c r="AC1000" s="69"/>
      <c r="AD1000" s="70"/>
      <c r="AE1000" s="71"/>
      <c r="AF1000" s="74"/>
      <c r="AG1000" s="74"/>
      <c r="AH1000" s="74"/>
      <c r="AI1000" s="74"/>
      <c r="AJ1000" s="74"/>
      <c r="AK1000" s="74"/>
      <c r="AL1000" s="74"/>
      <c r="AM1000" s="74"/>
      <c r="AN1000" s="74"/>
      <c r="AO1000" s="74"/>
      <c r="AP1000" s="74"/>
      <c r="AQ1000" s="74"/>
      <c r="AR1000" s="74"/>
      <c r="AS1000" s="74"/>
      <c r="AT1000" s="74"/>
      <c r="AU1000" s="74"/>
      <c r="AV1000" s="74"/>
      <c r="AW1000" s="74"/>
      <c r="AX1000" s="74"/>
      <c r="AY1000" s="74"/>
      <c r="AZ1000" s="74"/>
      <c r="BA1000" s="74"/>
      <c r="BB1000" s="74"/>
      <c r="BC1000" s="74"/>
      <c r="BD1000" s="74"/>
      <c r="BE1000" s="74"/>
      <c r="BF1000" s="74"/>
      <c r="BG1000" s="74"/>
    </row>
  </sheetData>
  <mergeCells count="27">
    <mergeCell ref="E3:N4"/>
    <mergeCell ref="O3:O4"/>
    <mergeCell ref="AD3:AD4"/>
    <mergeCell ref="AE3:AE4"/>
    <mergeCell ref="AF3:AI3"/>
    <mergeCell ref="AJ3:AM3"/>
    <mergeCell ref="D2:F2"/>
    <mergeCell ref="AF2:AI2"/>
    <mergeCell ref="AJ2:AM2"/>
    <mergeCell ref="A3:A4"/>
    <mergeCell ref="B3:B4"/>
    <mergeCell ref="C3:C4"/>
    <mergeCell ref="D3:D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</mergeCells>
  <conditionalFormatting sqref="D5:AE110">
    <cfRule type="expression" dxfId="0" priority="1">
      <formula>($AE5=1)</formula>
    </cfRule>
  </conditionalFormatting>
  <conditionalFormatting sqref="D5:AE110">
    <cfRule type="expression" dxfId="1" priority="2">
      <formula>($B5="G")</formula>
    </cfRule>
  </conditionalFormatting>
  <printOptions/>
  <pageMargins bottom="0.2362204724409449" footer="0.0" header="0.0" left="0.1968503937007874" right="0.2362204724409449" top="0.4330708661417323"/>
  <pageSetup paperSize="9" orientation="landscape"/>
  <headerFooter>
    <oddFooter>&amp;LXLGantt ©http://xlworks.net&amp;C&amp;P/</oddFooter>
  </headerFooter>
  <drawing r:id="rId1"/>
</worksheet>
</file>