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ppe\Dropbox\Cambridge\Physics\formal_report___E5_mechanical_resonance\"/>
    </mc:Choice>
  </mc:AlternateContent>
  <xr:revisionPtr revIDLastSave="0" documentId="13_ncr:1_{5A271F63-915B-4987-881E-AFFA0770F97A}" xr6:coauthVersionLast="44" xr6:coauthVersionMax="44" xr10:uidLastSave="{00000000-0000-0000-0000-000000000000}"/>
  <bookViews>
    <workbookView xWindow="28680" yWindow="-120" windowWidth="29040" windowHeight="15840" activeTab="5" xr2:uid="{00000000-000D-0000-FFFF-FFFF00000000}"/>
  </bookViews>
  <sheets>
    <sheet name="E5-transient" sheetId="2" r:id="rId1"/>
    <sheet name="E5-qualityfactor" sheetId="3" r:id="rId2"/>
    <sheet name="Q Regression - 0.0A" sheetId="10" r:id="rId3"/>
    <sheet name="Q Regression - 0.6A" sheetId="12" r:id="rId4"/>
    <sheet name="Q Regression - Summary" sheetId="14" r:id="rId5"/>
    <sheet name="E5-forced" sheetId="4" r:id="rId6"/>
    <sheet name="E5-abcosclinreg" sheetId="9" r:id="rId7"/>
  </sheets>
  <definedNames>
    <definedName name="_xlnm.Print_Area" localSheetId="5">'E5-forced'!$A$1:$P$20</definedName>
    <definedName name="_xlnm.Print_Area" localSheetId="0">'E5-transient'!$A$1:$M$28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4" l="1"/>
  <c r="K4" i="14"/>
  <c r="K2" i="14"/>
  <c r="I4" i="14"/>
  <c r="I2" i="14"/>
  <c r="G7" i="2" l="1"/>
  <c r="H7" i="2" s="1"/>
  <c r="D14" i="4" l="1"/>
  <c r="G14" i="4"/>
  <c r="D13" i="4"/>
  <c r="G13" i="4"/>
  <c r="G30" i="4"/>
  <c r="G33" i="4"/>
  <c r="G34" i="4"/>
  <c r="G31" i="4"/>
  <c r="G32" i="4"/>
  <c r="G35" i="4"/>
  <c r="G29" i="4"/>
  <c r="G28" i="4"/>
  <c r="D30" i="4"/>
  <c r="D33" i="4"/>
  <c r="D34" i="4"/>
  <c r="D31" i="4"/>
  <c r="D32" i="4"/>
  <c r="D35" i="4"/>
  <c r="D29" i="4"/>
  <c r="D28" i="4"/>
  <c r="G12" i="4"/>
  <c r="D12" i="4"/>
  <c r="G9" i="4"/>
  <c r="G22" i="4"/>
  <c r="G21" i="4"/>
  <c r="G20" i="4"/>
  <c r="G19" i="4"/>
  <c r="G15" i="4"/>
  <c r="G11" i="4"/>
  <c r="G10" i="4"/>
  <c r="G18" i="4"/>
  <c r="G17" i="4"/>
  <c r="G16" i="4"/>
  <c r="D22" i="4"/>
  <c r="D21" i="4"/>
  <c r="D20" i="4"/>
  <c r="D19" i="4"/>
  <c r="D15" i="4"/>
  <c r="D11" i="4"/>
  <c r="D10" i="4"/>
  <c r="D18" i="4"/>
  <c r="D17" i="4"/>
  <c r="D16" i="4"/>
  <c r="G23" i="4"/>
  <c r="D23" i="4"/>
  <c r="F7" i="2" l="1"/>
  <c r="L7" i="2" s="1"/>
  <c r="G27" i="2"/>
  <c r="H27" i="2"/>
  <c r="F27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13" i="2"/>
  <c r="K14" i="2"/>
  <c r="K15" i="2"/>
  <c r="K16" i="2"/>
  <c r="K17" i="2"/>
  <c r="K18" i="2"/>
  <c r="K19" i="2"/>
  <c r="K20" i="2"/>
  <c r="K21" i="2"/>
  <c r="K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12" i="2"/>
  <c r="M13" i="2"/>
  <c r="M14" i="2"/>
  <c r="M15" i="2"/>
  <c r="M16" i="2"/>
  <c r="M17" i="2"/>
  <c r="M18" i="2"/>
  <c r="M19" i="2"/>
  <c r="M20" i="2"/>
  <c r="M21" i="2"/>
  <c r="M12" i="2"/>
  <c r="L13" i="2"/>
  <c r="L14" i="2"/>
  <c r="L15" i="2"/>
  <c r="L16" i="2"/>
  <c r="L17" i="2"/>
  <c r="L18" i="2"/>
  <c r="L19" i="2"/>
  <c r="L20" i="2"/>
  <c r="L21" i="2"/>
  <c r="L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12" i="2"/>
  <c r="M7" i="2" l="1"/>
  <c r="K7" i="2"/>
  <c r="J7" i="2"/>
</calcChain>
</file>

<file path=xl/sharedStrings.xml><?xml version="1.0" encoding="utf-8"?>
<sst xmlns="http://schemas.openxmlformats.org/spreadsheetml/2006/main" count="162" uniqueCount="61">
  <si>
    <r>
      <t>ln(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n</t>
    </r>
    <r>
      <rPr>
        <sz val="10"/>
        <rFont val="Arial"/>
      </rPr>
      <t xml:space="preserve">) </t>
    </r>
  </si>
  <si>
    <r>
      <t xml:space="preserve">Error in 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n</t>
    </r>
  </si>
  <si>
    <t>Braking current = 0 A</t>
  </si>
  <si>
    <t>Braking current = 0.6 A</t>
  </si>
  <si>
    <r>
      <t>Positive error in ln(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n</t>
    </r>
    <r>
      <rPr>
        <sz val="10"/>
        <rFont val="Arial"/>
      </rPr>
      <t>)</t>
    </r>
  </si>
  <si>
    <r>
      <t>Negative error in ln(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n</t>
    </r>
    <r>
      <rPr>
        <sz val="10"/>
        <rFont val="Arial"/>
      </rPr>
      <t>)</t>
    </r>
  </si>
  <si>
    <t>E5: Mechanical resonance - transient response</t>
  </si>
  <si>
    <t>E5: Mechanical resonance - forced oscillations</t>
  </si>
  <si>
    <t>Braking current = 0.3 A</t>
  </si>
  <si>
    <r>
      <t>angular frequency / s</t>
    </r>
    <r>
      <rPr>
        <vertAlign val="superscript"/>
        <sz val="10"/>
        <rFont val="Arial"/>
        <family val="2"/>
      </rPr>
      <t>-1</t>
    </r>
  </si>
  <si>
    <t>right</t>
  </si>
  <si>
    <t>left</t>
  </si>
  <si>
    <t>average</t>
  </si>
  <si>
    <r>
      <t>number oscill</t>
    </r>
    <r>
      <rPr>
        <vertAlign val="superscript"/>
        <sz val="10"/>
        <rFont val="Arial"/>
        <family val="2"/>
      </rPr>
      <t>n</t>
    </r>
    <r>
      <rPr>
        <sz val="10"/>
        <rFont val="Arial"/>
      </rPr>
      <t>s</t>
    </r>
  </si>
  <si>
    <t>time / s</t>
  </si>
  <si>
    <t>motor voltage / V</t>
  </si>
  <si>
    <t>amplitude/arbitrary units</t>
  </si>
  <si>
    <r>
      <t xml:space="preserve">Amplitude, </t>
    </r>
    <r>
      <rPr>
        <i/>
        <sz val="10"/>
        <rFont val="Arial"/>
        <family val="2"/>
      </rPr>
      <t>a</t>
    </r>
    <r>
      <rPr>
        <i/>
        <vertAlign val="subscript"/>
        <sz val="10"/>
        <rFont val="Arial"/>
        <family val="2"/>
      </rPr>
      <t>n</t>
    </r>
    <r>
      <rPr>
        <vertAlign val="subscript"/>
        <sz val="10"/>
        <rFont val="Arial"/>
        <family val="2"/>
      </rPr>
      <t xml:space="preserve"> </t>
    </r>
    <r>
      <rPr>
        <sz val="10"/>
        <rFont val="Arial"/>
        <family val="2"/>
      </rPr>
      <t>/arbitrary units</t>
    </r>
  </si>
  <si>
    <t>Time for 10 oscillations / s</t>
  </si>
  <si>
    <t>mean</t>
  </si>
  <si>
    <t>s</t>
  </si>
  <si>
    <r>
      <t>s</t>
    </r>
    <r>
      <rPr>
        <vertAlign val="subscript"/>
        <sz val="7.5"/>
        <rFont val="Arial"/>
        <family val="2"/>
      </rPr>
      <t>m</t>
    </r>
    <r>
      <rPr>
        <sz val="7.5"/>
        <rFont val="Arial"/>
      </rPr>
      <t xml:space="preserve"> </t>
    </r>
  </si>
  <si>
    <r>
      <t xml:space="preserve">Number of oscillations, </t>
    </r>
    <r>
      <rPr>
        <i/>
        <sz val="10"/>
        <rFont val="Arial"/>
      </rPr>
      <t>n</t>
    </r>
  </si>
  <si>
    <t>Period / s</t>
  </si>
  <si>
    <t>Error / s</t>
  </si>
  <si>
    <r>
      <t>Frequency / s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</t>
    </r>
  </si>
  <si>
    <r>
      <t>Error / s</t>
    </r>
    <r>
      <rPr>
        <vertAlign val="superscript"/>
        <sz val="10"/>
        <rFont val="Arial"/>
        <family val="2"/>
      </rPr>
      <t>-1</t>
    </r>
    <r>
      <rPr>
        <sz val="10"/>
        <rFont val="Arial"/>
      </rPr>
      <t xml:space="preserve"> </t>
    </r>
  </si>
  <si>
    <t>Period and angular frequency of pendulum</t>
  </si>
  <si>
    <t xml:space="preserve">Name: </t>
  </si>
  <si>
    <t>Jeppe and Khoi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</si>
  <si>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</si>
  <si>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</si>
  <si>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</si>
  <si>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</si>
  <si>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</si>
  <si>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</si>
  <si>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</si>
  <si>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</si>
  <si>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</si>
  <si>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</si>
  <si>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</si>
  <si>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</si>
  <si>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</si>
  <si>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</si>
  <si>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</si>
  <si>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</si>
  <si>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</si>
  <si>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</si>
  <si>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</si>
  <si>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</si>
  <si>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</si>
  <si>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</si>
  <si>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</si>
  <si>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</si>
  <si>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</si>
  <si>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Quality Factor Regression - 0.0A Transient</t>
  </si>
  <si>
    <t>m</t>
  </si>
  <si>
    <t>Quality Factor Regression - 0.6A Transient</t>
  </si>
  <si>
    <t>plus minus</t>
  </si>
  <si>
    <t>Q_0.0A=</t>
  </si>
  <si>
    <t>Q_0.6A=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</si>
</sst>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7.5"/>
      <name val="Arial"/>
    </font>
    <font>
      <vertAlign val="subscript"/>
      <sz val="7.5"/>
      <name val="Arial"/>
      <family val="2"/>
    </font>
    <font>
      <i/>
      <sz val="10"/>
      <name val="Arial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4" fillId="0" borderId="26" applyNumberFormat="0" applyFill="0" applyAlignment="0" applyProtection="0"/>
  </cellStyleXfs>
  <cellXfs count="98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" fontId="3" fillId="0" borderId="0" xfId="0" applyNumberFormat="1" applyFont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165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2" borderId="3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2" borderId="5" xfId="0" applyNumberFormat="1" applyFill="1" applyBorder="1" applyAlignment="1">
      <alignment horizontal="center" wrapText="1"/>
    </xf>
    <xf numFmtId="165" fontId="0" fillId="2" borderId="6" xfId="0" applyNumberFormat="1" applyFill="1" applyBorder="1" applyAlignment="1">
      <alignment horizontal="center" wrapText="1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164" fontId="0" fillId="0" borderId="7" xfId="0" applyNumberFormat="1" applyBorder="1"/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3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4" fontId="9" fillId="0" borderId="0" xfId="0" applyNumberFormat="1" applyFont="1" applyBorder="1" applyAlignment="1"/>
    <xf numFmtId="0" fontId="9" fillId="0" borderId="0" xfId="0" applyFont="1" applyBorder="1" applyAlignment="1"/>
    <xf numFmtId="0" fontId="1" fillId="0" borderId="14" xfId="0" applyFont="1" applyBorder="1" applyAlignment="1">
      <alignment horizontal="center" wrapText="1"/>
    </xf>
    <xf numFmtId="0" fontId="0" fillId="0" borderId="13" xfId="0" applyBorder="1"/>
    <xf numFmtId="0" fontId="0" fillId="0" borderId="7" xfId="0" applyBorder="1"/>
    <xf numFmtId="0" fontId="10" fillId="0" borderId="7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2" fontId="0" fillId="2" borderId="5" xfId="0" applyNumberForma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2" fontId="0" fillId="0" borderId="5" xfId="0" applyNumberFormat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wrapText="1"/>
    </xf>
    <xf numFmtId="164" fontId="9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0" fontId="0" fillId="0" borderId="0" xfId="0" applyFill="1" applyBorder="1" applyAlignment="1"/>
    <xf numFmtId="0" fontId="0" fillId="0" borderId="24" xfId="0" applyFill="1" applyBorder="1" applyAlignment="1"/>
    <xf numFmtId="0" fontId="4" fillId="0" borderId="25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Continuous"/>
    </xf>
    <xf numFmtId="164" fontId="8" fillId="0" borderId="1" xfId="0" applyNumberFormat="1" applyFont="1" applyBorder="1" applyAlignment="1">
      <alignment horizontal="center"/>
    </xf>
    <xf numFmtId="0" fontId="9" fillId="3" borderId="15" xfId="0" applyFont="1" applyFill="1" applyBorder="1" applyAlignment="1">
      <alignment horizontal="right"/>
    </xf>
    <xf numFmtId="0" fontId="0" fillId="3" borderId="21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2" fontId="0" fillId="0" borderId="15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7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5" fontId="0" fillId="0" borderId="10" xfId="0" applyNumberForma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6" xfId="0" applyNumberFormat="1" applyBorder="1" applyAlignment="1">
      <alignment horizontal="center" wrapText="1"/>
    </xf>
    <xf numFmtId="2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 wrapText="1"/>
    </xf>
    <xf numFmtId="165" fontId="0" fillId="0" borderId="19" xfId="0" applyNumberFormat="1" applyBorder="1" applyAlignment="1">
      <alignment horizontal="center" wrapText="1"/>
    </xf>
    <xf numFmtId="0" fontId="0" fillId="0" borderId="16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3" borderId="15" xfId="0" applyFont="1" applyFill="1" applyBorder="1" applyAlignment="1"/>
    <xf numFmtId="0" fontId="0" fillId="3" borderId="21" xfId="0" applyFill="1" applyBorder="1" applyAlignment="1"/>
    <xf numFmtId="0" fontId="0" fillId="3" borderId="22" xfId="0" applyFill="1" applyBorder="1" applyAlignment="1"/>
    <xf numFmtId="0" fontId="8" fillId="0" borderId="0" xfId="0" applyFont="1"/>
    <xf numFmtId="0" fontId="8" fillId="0" borderId="24" xfId="0" applyFont="1" applyFill="1" applyBorder="1" applyAlignment="1"/>
    <xf numFmtId="0" fontId="14" fillId="0" borderId="26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Amplitude of free oscillations plotted as a function of number of oscillations</a:t>
            </a:r>
          </a:p>
        </c:rich>
      </c:tx>
      <c:layout>
        <c:manualLayout>
          <c:xMode val="edge"/>
          <c:yMode val="edge"/>
          <c:x val="0.10732336465653196"/>
          <c:y val="3.08642595491326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333436086248325E-2"/>
          <c:y val="0.22222266875375499"/>
          <c:w val="0.80429392101424513"/>
          <c:h val="0.64403421592523469"/>
        </c:manualLayout>
      </c:layout>
      <c:scatterChart>
        <c:scatterStyle val="lineMarker"/>
        <c:varyColors val="0"/>
        <c:ser>
          <c:idx val="0"/>
          <c:order val="0"/>
          <c:tx>
            <c:v>0 amps</c:v>
          </c:tx>
          <c:spPr>
            <a:ln w="28575">
              <a:noFill/>
            </a:ln>
          </c:spPr>
          <c:marker>
            <c:symbol val="plus"/>
            <c:size val="7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'E5-transient'!$A$12:$A$27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'E5-transient'!$D$12:$D$27</c:f>
              <c:numCache>
                <c:formatCode>0.0</c:formatCode>
                <c:ptCount val="16"/>
                <c:pt idx="0">
                  <c:v>10.199999999999999</c:v>
                </c:pt>
                <c:pt idx="1">
                  <c:v>10.1</c:v>
                </c:pt>
                <c:pt idx="2">
                  <c:v>10</c:v>
                </c:pt>
                <c:pt idx="3">
                  <c:v>9.9</c:v>
                </c:pt>
                <c:pt idx="4">
                  <c:v>9.8000000000000007</c:v>
                </c:pt>
                <c:pt idx="5">
                  <c:v>9.8000000000000007</c:v>
                </c:pt>
                <c:pt idx="6">
                  <c:v>9.6</c:v>
                </c:pt>
                <c:pt idx="7">
                  <c:v>9.6</c:v>
                </c:pt>
                <c:pt idx="8">
                  <c:v>9.5</c:v>
                </c:pt>
                <c:pt idx="9">
                  <c:v>9.4</c:v>
                </c:pt>
                <c:pt idx="10">
                  <c:v>9.3000000000000007</c:v>
                </c:pt>
                <c:pt idx="11">
                  <c:v>9.1999999999999993</c:v>
                </c:pt>
                <c:pt idx="12">
                  <c:v>9.1</c:v>
                </c:pt>
                <c:pt idx="13">
                  <c:v>9</c:v>
                </c:pt>
                <c:pt idx="14">
                  <c:v>9</c:v>
                </c:pt>
                <c:pt idx="15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7-4653-98DA-0865A87868EE}"/>
            </c:ext>
          </c:extLst>
        </c:ser>
        <c:ser>
          <c:idx val="1"/>
          <c:order val="1"/>
          <c:tx>
            <c:v>0.6 amps</c:v>
          </c:tx>
          <c:spPr>
            <a:ln w="28575">
              <a:noFill/>
            </a:ln>
          </c:spPr>
          <c:marker>
            <c:symbol val="star"/>
            <c:size val="7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'E5-transient'!$A$12:$A$21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'E5-transient'!$I$12:$I$21</c:f>
              <c:numCache>
                <c:formatCode>0.0</c:formatCode>
                <c:ptCount val="10"/>
                <c:pt idx="0">
                  <c:v>10</c:v>
                </c:pt>
                <c:pt idx="1">
                  <c:v>5.6</c:v>
                </c:pt>
                <c:pt idx="2">
                  <c:v>3.1</c:v>
                </c:pt>
                <c:pt idx="3">
                  <c:v>1.7</c:v>
                </c:pt>
                <c:pt idx="4">
                  <c:v>0.9</c:v>
                </c:pt>
                <c:pt idx="5">
                  <c:v>0.4</c:v>
                </c:pt>
                <c:pt idx="6">
                  <c:v>0.2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7-4653-98DA-0865A8786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19904"/>
        <c:axId val="60128640"/>
      </c:scatterChart>
      <c:valAx>
        <c:axId val="109419904"/>
        <c:scaling>
          <c:orientation val="minMax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 sz="9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number of oscillations </a:t>
                </a:r>
                <a:r>
                  <a:rPr lang="en-GB" sz="975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</a:t>
                </a:r>
              </a:p>
            </c:rich>
          </c:tx>
          <c:layout>
            <c:manualLayout>
              <c:xMode val="edge"/>
              <c:yMode val="edge"/>
              <c:x val="0.38510148494402641"/>
              <c:y val="0.921812551867428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0128640"/>
        <c:crosses val="autoZero"/>
        <c:crossBetween val="midCat"/>
      </c:valAx>
      <c:valAx>
        <c:axId val="60128640"/>
        <c:scaling>
          <c:orientation val="minMax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 sz="9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amplitude </a:t>
                </a:r>
                <a:r>
                  <a:rPr lang="en-GB" sz="975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</a:t>
                </a:r>
                <a:r>
                  <a:rPr lang="en-GB" sz="975" b="1" i="1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n</a:t>
                </a:r>
                <a:r>
                  <a:rPr lang="en-GB" sz="975" b="1" i="0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 </a:t>
                </a:r>
                <a:r>
                  <a:rPr lang="en-GB" sz="97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/ arbitrary units</a:t>
                </a:r>
              </a:p>
            </c:rich>
          </c:tx>
          <c:layout>
            <c:manualLayout>
              <c:xMode val="edge"/>
              <c:yMode val="edge"/>
              <c:x val="2.0202045111817783E-2"/>
              <c:y val="0.3518525588601122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199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161728567077727"/>
          <c:y val="0.50411623930249982"/>
          <c:w val="7.8282924808293894E-2"/>
          <c:h val="8.02470748277448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ln(amplitude) plotted as a function of the number of oscillations</a:t>
            </a:r>
          </a:p>
        </c:rich>
      </c:tx>
      <c:layout>
        <c:manualLayout>
          <c:xMode val="edge"/>
          <c:yMode val="edge"/>
          <c:x val="0.1096774193548387"/>
          <c:y val="2.9850777346641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45161290322581"/>
          <c:y val="0.15351828349701366"/>
          <c:w val="0.75000000000000011"/>
          <c:h val="0.7078898627917849"/>
        </c:manualLayout>
      </c:layout>
      <c:scatterChart>
        <c:scatterStyle val="lineMarker"/>
        <c:varyColors val="0"/>
        <c:ser>
          <c:idx val="0"/>
          <c:order val="0"/>
          <c:tx>
            <c:v>0 amps</c:v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1.9960883921767845E-2"/>
                  <c:y val="-6.1323528588777147E-2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'E5-transient'!$G$12:$G$27</c:f>
                <c:numCache>
                  <c:formatCode>General</c:formatCode>
                  <c:ptCount val="16"/>
                  <c:pt idx="0">
                    <c:v>9.7561749453647373E-3</c:v>
                  </c:pt>
                  <c:pt idx="1">
                    <c:v>9.8522964430114435E-3</c:v>
                  </c:pt>
                  <c:pt idx="2">
                    <c:v>9.9503308531678769E-3</c:v>
                  </c:pt>
                  <c:pt idx="3">
                    <c:v>1.0050335853501569E-2</c:v>
                  </c:pt>
                  <c:pt idx="4">
                    <c:v>1.0152371464017929E-2</c:v>
                  </c:pt>
                  <c:pt idx="5">
                    <c:v>1.0152371464017929E-2</c:v>
                  </c:pt>
                  <c:pt idx="6">
                    <c:v>1.0362787035546273E-2</c:v>
                  </c:pt>
                  <c:pt idx="7">
                    <c:v>1.0362787035546273E-2</c:v>
                  </c:pt>
                  <c:pt idx="8">
                    <c:v>1.0471299867295336E-2</c:v>
                  </c:pt>
                  <c:pt idx="9">
                    <c:v>1.0582109330536937E-2</c:v>
                  </c:pt>
                  <c:pt idx="10">
                    <c:v>1.0695289116747997E-2</c:v>
                  </c:pt>
                  <c:pt idx="11">
                    <c:v>1.0810916104215362E-2</c:v>
                  </c:pt>
                  <c:pt idx="12">
                    <c:v>1.0929070532190277E-2</c:v>
                  </c:pt>
                  <c:pt idx="13">
                    <c:v>1.1049836186584727E-2</c:v>
                  </c:pt>
                  <c:pt idx="14">
                    <c:v>1.1049836186584727E-2</c:v>
                  </c:pt>
                  <c:pt idx="15">
                    <c:v>1.117330059812538E-2</c:v>
                  </c:pt>
                </c:numCache>
              </c:numRef>
            </c:plus>
            <c:minus>
              <c:numRef>
                <c:f>'E5-transient'!$H$12:$H$27</c:f>
                <c:numCache>
                  <c:formatCode>General</c:formatCode>
                  <c:ptCount val="16"/>
                  <c:pt idx="0">
                    <c:v>9.8522964430114435E-3</c:v>
                  </c:pt>
                  <c:pt idx="1">
                    <c:v>9.9503308531678769E-3</c:v>
                  </c:pt>
                  <c:pt idx="2">
                    <c:v>1.0050335853501569E-2</c:v>
                  </c:pt>
                  <c:pt idx="3">
                    <c:v>1.0152371464017929E-2</c:v>
                  </c:pt>
                  <c:pt idx="4">
                    <c:v>1.0256500167189042E-2</c:v>
                  </c:pt>
                  <c:pt idx="5">
                    <c:v>1.0256500167189042E-2</c:v>
                  </c:pt>
                  <c:pt idx="6">
                    <c:v>1.0471299867295336E-2</c:v>
                  </c:pt>
                  <c:pt idx="7">
                    <c:v>1.0471299867295336E-2</c:v>
                  </c:pt>
                  <c:pt idx="8">
                    <c:v>1.0582109330536937E-2</c:v>
                  </c:pt>
                  <c:pt idx="9">
                    <c:v>1.0695289116747997E-2</c:v>
                  </c:pt>
                  <c:pt idx="10">
                    <c:v>1.0810916104215806E-2</c:v>
                  </c:pt>
                  <c:pt idx="11">
                    <c:v>1.0929070532190277E-2</c:v>
                  </c:pt>
                  <c:pt idx="12">
                    <c:v>1.1049836186584727E-2</c:v>
                  </c:pt>
                  <c:pt idx="13">
                    <c:v>1.117330059812538E-2</c:v>
                  </c:pt>
                  <c:pt idx="14">
                    <c:v>1.117330059812538E-2</c:v>
                  </c:pt>
                  <c:pt idx="15">
                    <c:v>1.1299555253933224E-2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'E5-transient'!$A$12:$A$27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'E5-transient'!$F$12:$F$27</c:f>
              <c:numCache>
                <c:formatCode>0.000</c:formatCode>
                <c:ptCount val="16"/>
                <c:pt idx="0">
                  <c:v>2.3223877202902252</c:v>
                </c:pt>
                <c:pt idx="1">
                  <c:v>2.3125354238472138</c:v>
                </c:pt>
                <c:pt idx="2">
                  <c:v>2.3025850929940459</c:v>
                </c:pt>
                <c:pt idx="3">
                  <c:v>2.2925347571405443</c:v>
                </c:pt>
                <c:pt idx="4">
                  <c:v>2.2823823856765264</c:v>
                </c:pt>
                <c:pt idx="5">
                  <c:v>2.2823823856765264</c:v>
                </c:pt>
                <c:pt idx="6">
                  <c:v>2.2617630984737906</c:v>
                </c:pt>
                <c:pt idx="7">
                  <c:v>2.2617630984737906</c:v>
                </c:pt>
                <c:pt idx="8">
                  <c:v>2.2512917986064953</c:v>
                </c:pt>
                <c:pt idx="9">
                  <c:v>2.2407096892759584</c:v>
                </c:pt>
                <c:pt idx="10">
                  <c:v>2.2300144001592104</c:v>
                </c:pt>
                <c:pt idx="11">
                  <c:v>2.2192034840549946</c:v>
                </c:pt>
                <c:pt idx="12">
                  <c:v>2.2082744135228043</c:v>
                </c:pt>
                <c:pt idx="13">
                  <c:v>2.1972245773362196</c:v>
                </c:pt>
                <c:pt idx="14">
                  <c:v>2.1972245773362196</c:v>
                </c:pt>
                <c:pt idx="15">
                  <c:v>2.1860512767380942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73-4FF1-B201-36E00E9DA374}"/>
            </c:ext>
          </c:extLst>
        </c:ser>
        <c:ser>
          <c:idx val="1"/>
          <c:order val="1"/>
          <c:tx>
            <c:v>0.6 amps</c:v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0356311912623826"/>
                  <c:y val="-0.160850192233433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'E5-transient'!$L$12:$L$21</c:f>
                <c:numCache>
                  <c:formatCode>General</c:formatCode>
                  <c:ptCount val="10"/>
                  <c:pt idx="0">
                    <c:v>9.9503308531678769E-3</c:v>
                  </c:pt>
                  <c:pt idx="1">
                    <c:v>1.7699577099400843E-2</c:v>
                  </c:pt>
                  <c:pt idx="2">
                    <c:v>3.174869831458027E-2</c:v>
                  </c:pt>
                  <c:pt idx="3">
                    <c:v>5.7158413839948685E-2</c:v>
                  </c:pt>
                  <c:pt idx="4">
                    <c:v>0.10536051565782628</c:v>
                  </c:pt>
                  <c:pt idx="5">
                    <c:v>0.22314355131420971</c:v>
                  </c:pt>
                  <c:pt idx="6">
                    <c:v>0.40546510810816438</c:v>
                  </c:pt>
                  <c:pt idx="7">
                    <c:v>0.69314718055994518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'E5-transient'!$M$12:$M$21</c:f>
                <c:numCache>
                  <c:formatCode>General</c:formatCode>
                  <c:ptCount val="10"/>
                  <c:pt idx="0">
                    <c:v>1.0050335853501569E-2</c:v>
                  </c:pt>
                  <c:pt idx="1">
                    <c:v>1.801850550267825E-2</c:v>
                  </c:pt>
                  <c:pt idx="2">
                    <c:v>3.2789822822990811E-2</c:v>
                  </c:pt>
                  <c:pt idx="3">
                    <c:v>6.0624621816434909E-2</c:v>
                  </c:pt>
                  <c:pt idx="4">
                    <c:v>0.11778303565638343</c:v>
                  </c:pt>
                  <c:pt idx="5">
                    <c:v>0.2876820724517809</c:v>
                  </c:pt>
                  <c:pt idx="6">
                    <c:v>0.69314718055994518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'E5-transient'!$A$12:$A$19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'E5-transient'!$K$12:$K$21</c:f>
              <c:numCache>
                <c:formatCode>0.000</c:formatCode>
                <c:ptCount val="10"/>
                <c:pt idx="0">
                  <c:v>2.3025850929940459</c:v>
                </c:pt>
                <c:pt idx="1">
                  <c:v>1.7227665977411035</c:v>
                </c:pt>
                <c:pt idx="2">
                  <c:v>1.1314021114911006</c:v>
                </c:pt>
                <c:pt idx="3">
                  <c:v>0.53062825106217038</c:v>
                </c:pt>
                <c:pt idx="4">
                  <c:v>-0.10536051565782628</c:v>
                </c:pt>
                <c:pt idx="5">
                  <c:v>-0.916290731874155</c:v>
                </c:pt>
                <c:pt idx="6">
                  <c:v>-1.6094379124341003</c:v>
                </c:pt>
                <c:pt idx="7">
                  <c:v>-2.3025850929940455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73-4FF1-B201-36E00E9DA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43392"/>
        <c:axId val="110845312"/>
      </c:scatterChart>
      <c:valAx>
        <c:axId val="110843392"/>
        <c:scaling>
          <c:orientation val="minMax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number of oscillations </a:t>
                </a:r>
                <a:r>
                  <a:rPr lang="en-GB" sz="10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n</a:t>
                </a:r>
              </a:p>
            </c:rich>
          </c:tx>
          <c:layout>
            <c:manualLayout>
              <c:xMode val="edge"/>
              <c:yMode val="edge"/>
              <c:x val="0.35322580645161289"/>
              <c:y val="0.918977502600178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845312"/>
        <c:crossesAt val="-4"/>
        <c:crossBetween val="midCat"/>
      </c:valAx>
      <c:valAx>
        <c:axId val="110845312"/>
        <c:scaling>
          <c:orientation val="minMax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ln (amplitude </a:t>
                </a:r>
                <a:r>
                  <a:rPr lang="en-GB" sz="1000" b="1" i="1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</a:t>
                </a:r>
                <a:r>
                  <a:rPr lang="en-GB" sz="1000" b="1" i="1" u="none" strike="noStrike" baseline="-25000">
                    <a:solidFill>
                      <a:srgbClr val="000000"/>
                    </a:solidFill>
                    <a:latin typeface="Arial"/>
                    <a:cs typeface="Arial"/>
                  </a:rPr>
                  <a:t>n</a:t>
                </a:r>
                <a:r>
                  <a:rPr lang="en-GB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/ arbitrary units)</a:t>
                </a:r>
              </a:p>
            </c:rich>
          </c:tx>
          <c:layout>
            <c:manualLayout>
              <c:xMode val="edge"/>
              <c:yMode val="edge"/>
              <c:x val="2.5806451612903229E-2"/>
              <c:y val="0.2814501864111914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0843392"/>
        <c:crossesAt val="0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78494623655919"/>
          <c:y val="0.47548019184169144"/>
          <c:w val="0.15591397849462366"/>
          <c:h val="8.31557368942156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Amplitude of forced oscillation as a function of angular frequency</a:t>
            </a:r>
          </a:p>
        </c:rich>
      </c:tx>
      <c:layout>
        <c:manualLayout>
          <c:xMode val="edge"/>
          <c:yMode val="edge"/>
          <c:x val="0.20115788454648817"/>
          <c:y val="3.3678756476683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87996399011564"/>
          <c:y val="0.16321243523316067"/>
          <c:w val="0.8322754787497405"/>
          <c:h val="0.63730569948186544"/>
        </c:manualLayout>
      </c:layout>
      <c:scatterChart>
        <c:scatterStyle val="lineMarker"/>
        <c:varyColors val="0"/>
        <c:ser>
          <c:idx val="0"/>
          <c:order val="0"/>
          <c:tx>
            <c:v>0.3 amps</c:v>
          </c:tx>
          <c:spPr>
            <a:ln w="19050" cap="rnd">
              <a:solidFill>
                <a:schemeClr val="accent1">
                  <a:alpha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'E5-forced'!$D$9:$D$23</c:f>
              <c:numCache>
                <c:formatCode>0.000</c:formatCode>
                <c:ptCount val="15"/>
                <c:pt idx="0">
                  <c:v>5.317223109037732</c:v>
                </c:pt>
                <c:pt idx="1">
                  <c:v>4.4720180122274638</c:v>
                </c:pt>
                <c:pt idx="2">
                  <c:v>3.6905640570805209</c:v>
                </c:pt>
                <c:pt idx="3">
                  <c:v>3.5801625681934968</c:v>
                </c:pt>
                <c:pt idx="4">
                  <c:v>3.5448154060251547</c:v>
                </c:pt>
                <c:pt idx="5">
                  <c:v>3.5079818712541111</c:v>
                </c:pt>
                <c:pt idx="6">
                  <c:v>3.4124563786447175</c:v>
                </c:pt>
                <c:pt idx="7">
                  <c:v>3.3963163822592355</c:v>
                </c:pt>
                <c:pt idx="8">
                  <c:v>3.3667436341216805</c:v>
                </c:pt>
                <c:pt idx="9">
                  <c:v>3.306939635357677</c:v>
                </c:pt>
                <c:pt idx="10">
                  <c:v>3.2459259889488639</c:v>
                </c:pt>
                <c:pt idx="11">
                  <c:v>3.0564487248267622</c:v>
                </c:pt>
                <c:pt idx="12">
                  <c:v>2.5489595566651468</c:v>
                </c:pt>
                <c:pt idx="13">
                  <c:v>2.1488321843979432</c:v>
                </c:pt>
                <c:pt idx="14">
                  <c:v>1.6560846882392164</c:v>
                </c:pt>
              </c:numCache>
            </c:numRef>
          </c:xVal>
          <c:yVal>
            <c:numRef>
              <c:f>'E5-forced'!$G$9:$G$23</c:f>
              <c:numCache>
                <c:formatCode>0.0</c:formatCode>
                <c:ptCount val="15"/>
                <c:pt idx="0">
                  <c:v>0.44999999999999996</c:v>
                </c:pt>
                <c:pt idx="1">
                  <c:v>0.85000000000000009</c:v>
                </c:pt>
                <c:pt idx="2">
                  <c:v>2.9000000000000004</c:v>
                </c:pt>
                <c:pt idx="3">
                  <c:v>4</c:v>
                </c:pt>
                <c:pt idx="4">
                  <c:v>4.5</c:v>
                </c:pt>
                <c:pt idx="5">
                  <c:v>5.15</c:v>
                </c:pt>
                <c:pt idx="6">
                  <c:v>13.05</c:v>
                </c:pt>
                <c:pt idx="7">
                  <c:v>14.5</c:v>
                </c:pt>
                <c:pt idx="8">
                  <c:v>14</c:v>
                </c:pt>
                <c:pt idx="9">
                  <c:v>12.25</c:v>
                </c:pt>
                <c:pt idx="10">
                  <c:v>8.8000000000000007</c:v>
                </c:pt>
                <c:pt idx="11">
                  <c:v>4.2</c:v>
                </c:pt>
                <c:pt idx="12">
                  <c:v>1.8</c:v>
                </c:pt>
                <c:pt idx="13">
                  <c:v>1.3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D7-4E04-B8B2-C5105289F7B7}"/>
            </c:ext>
          </c:extLst>
        </c:ser>
        <c:ser>
          <c:idx val="1"/>
          <c:order val="1"/>
          <c:tx>
            <c:v>0.6 amps</c:v>
          </c:tx>
          <c:spPr>
            <a:ln w="19050" cap="rnd">
              <a:solidFill>
                <a:schemeClr val="accent2">
                  <a:alpha val="40000"/>
                </a:schemeClr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'E5-forced'!$D$28:$D$35</c:f>
              <c:numCache>
                <c:formatCode>0.000</c:formatCode>
                <c:ptCount val="8"/>
                <c:pt idx="0">
                  <c:v>1.6699495833035445</c:v>
                </c:pt>
                <c:pt idx="1">
                  <c:v>2.3908619890333278</c:v>
                </c:pt>
                <c:pt idx="2">
                  <c:v>3.0550333746416141</c:v>
                </c:pt>
                <c:pt idx="3">
                  <c:v>3.2483232754990476</c:v>
                </c:pt>
                <c:pt idx="4">
                  <c:v>3.3806531245393625</c:v>
                </c:pt>
                <c:pt idx="5">
                  <c:v>3.48236715362289</c:v>
                </c:pt>
                <c:pt idx="6">
                  <c:v>3.9735559254890664</c:v>
                </c:pt>
                <c:pt idx="7">
                  <c:v>5.2447289709345464</c:v>
                </c:pt>
              </c:numCache>
            </c:numRef>
          </c:xVal>
          <c:yVal>
            <c:numRef>
              <c:f>'E5-forced'!$G$28:$G$35</c:f>
              <c:numCache>
                <c:formatCode>0.0</c:formatCode>
                <c:ptCount val="8"/>
                <c:pt idx="0">
                  <c:v>0.95000000000000007</c:v>
                </c:pt>
                <c:pt idx="1">
                  <c:v>1.4</c:v>
                </c:pt>
                <c:pt idx="2">
                  <c:v>3</c:v>
                </c:pt>
                <c:pt idx="3">
                  <c:v>3.8499999999999996</c:v>
                </c:pt>
                <c:pt idx="4">
                  <c:v>3.7</c:v>
                </c:pt>
                <c:pt idx="5">
                  <c:v>3.2</c:v>
                </c:pt>
                <c:pt idx="6">
                  <c:v>1.5</c:v>
                </c:pt>
                <c:pt idx="7">
                  <c:v>0.44999999999999996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D7-4E04-B8B2-C5105289F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4800"/>
        <c:axId val="110766720"/>
      </c:scatterChart>
      <c:valAx>
        <c:axId val="1107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angular frequency / s^-1</a:t>
                </a:r>
              </a:p>
            </c:rich>
          </c:tx>
          <c:layout>
            <c:manualLayout>
              <c:xMode val="edge"/>
              <c:yMode val="edge"/>
              <c:x val="0.35890039832754733"/>
              <c:y val="0.88082901554404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6720"/>
        <c:crosses val="autoZero"/>
        <c:crossBetween val="midCat"/>
      </c:valAx>
      <c:valAx>
        <c:axId val="1107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amplitude / arbitrary units</a:t>
                </a:r>
              </a:p>
            </c:rich>
          </c:tx>
          <c:layout>
            <c:manualLayout>
              <c:xMode val="edge"/>
              <c:yMode val="edge"/>
              <c:x val="3.6179475637857582E-2"/>
              <c:y val="0.26424870466321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6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</xdr:colOff>
      <xdr:row>38</xdr:row>
      <xdr:rowOff>163830</xdr:rowOff>
    </xdr:from>
    <xdr:to>
      <xdr:col>11</xdr:col>
      <xdr:colOff>64770</xdr:colOff>
      <xdr:row>67</xdr:row>
      <xdr:rowOff>83820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27</xdr:row>
      <xdr:rowOff>95250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415925</xdr:colOff>
      <xdr:row>13</xdr:row>
      <xdr:rowOff>132080</xdr:rowOff>
    </xdr:from>
    <xdr:to>
      <xdr:col>19</xdr:col>
      <xdr:colOff>284480</xdr:colOff>
      <xdr:row>36</xdr:row>
      <xdr:rowOff>75565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"/>
  <sheetViews>
    <sheetView view="pageLayout" zoomScaleNormal="100" workbookViewId="0">
      <selection activeCell="G9" sqref="G9"/>
    </sheetView>
  </sheetViews>
  <sheetFormatPr defaultRowHeight="13.2" x14ac:dyDescent="0.25"/>
  <cols>
    <col min="1" max="1" width="13" customWidth="1"/>
    <col min="2" max="2" width="8.5546875" customWidth="1"/>
    <col min="3" max="3" width="8.6640625" hidden="1" customWidth="1"/>
    <col min="4" max="4" width="13.5546875" style="1" customWidth="1"/>
    <col min="5" max="5" width="11.33203125" customWidth="1"/>
    <col min="6" max="6" width="9.5546875" style="3" customWidth="1"/>
    <col min="7" max="7" width="11.88671875" style="3" customWidth="1"/>
    <col min="8" max="8" width="12.6640625" style="3" customWidth="1"/>
    <col min="9" max="9" width="13.6640625" style="1" customWidth="1"/>
    <col min="12" max="12" width="12.5546875" customWidth="1"/>
    <col min="13" max="13" width="12.88671875" customWidth="1"/>
  </cols>
  <sheetData>
    <row r="1" spans="1:13" ht="13.8" thickBot="1" x14ac:dyDescent="0.3"/>
    <row r="2" spans="1:13" ht="16.2" thickBot="1" x14ac:dyDescent="0.35">
      <c r="A2" s="2" t="s">
        <v>6</v>
      </c>
      <c r="B2" s="2"/>
      <c r="C2" s="2"/>
      <c r="I2" s="60" t="s">
        <v>28</v>
      </c>
      <c r="J2" s="92" t="s">
        <v>29</v>
      </c>
      <c r="K2" s="93"/>
      <c r="L2" s="93"/>
      <c r="M2" s="94"/>
    </row>
    <row r="3" spans="1:13" ht="15.6" x14ac:dyDescent="0.3">
      <c r="A3" s="2"/>
      <c r="B3" s="2"/>
      <c r="C3" s="2"/>
      <c r="I3" s="47"/>
      <c r="J3" s="48"/>
      <c r="K3" s="48"/>
      <c r="L3" s="48"/>
      <c r="M3" s="48"/>
    </row>
    <row r="4" spans="1:13" ht="13.8" thickBot="1" x14ac:dyDescent="0.3"/>
    <row r="5" spans="1:13" ht="13.8" thickBot="1" x14ac:dyDescent="0.3">
      <c r="A5" s="89" t="s">
        <v>18</v>
      </c>
      <c r="B5" s="90"/>
      <c r="C5" s="90"/>
      <c r="D5" s="90"/>
      <c r="E5" s="90"/>
      <c r="F5" s="90"/>
      <c r="G5" s="90"/>
      <c r="H5" s="91"/>
      <c r="J5" s="89" t="s">
        <v>27</v>
      </c>
      <c r="K5" s="90"/>
      <c r="L5" s="90"/>
      <c r="M5" s="91"/>
    </row>
    <row r="6" spans="1:13" ht="16.2" x14ac:dyDescent="0.3">
      <c r="A6" s="50"/>
      <c r="B6" s="51"/>
      <c r="C6" s="51"/>
      <c r="D6" s="40"/>
      <c r="E6" s="51"/>
      <c r="F6" s="24" t="s">
        <v>19</v>
      </c>
      <c r="G6" s="52" t="s">
        <v>20</v>
      </c>
      <c r="H6" s="53" t="s">
        <v>21</v>
      </c>
      <c r="J6" s="50" t="s">
        <v>23</v>
      </c>
      <c r="K6" s="51" t="s">
        <v>24</v>
      </c>
      <c r="L6" s="51" t="s">
        <v>25</v>
      </c>
      <c r="M6" s="42" t="s">
        <v>26</v>
      </c>
    </row>
    <row r="7" spans="1:13" ht="13.8" thickBot="1" x14ac:dyDescent="0.3">
      <c r="A7" s="11">
        <v>18.670000000000002</v>
      </c>
      <c r="B7" s="12">
        <v>18.649999999999999</v>
      </c>
      <c r="C7" s="12"/>
      <c r="D7" s="56">
        <v>18.62</v>
      </c>
      <c r="E7" s="12">
        <v>18.600000000000001</v>
      </c>
      <c r="F7" s="54">
        <f>IF(COUNT(A7,B7,D7,E7)=4,AVERAGE(A7,B7,D7,E7)," ")</f>
        <v>18.634999999999998</v>
      </c>
      <c r="G7" s="54">
        <f>IF(COUNT(A7,B7,D7,E7)=4,STDEV(A7,B7,D7,E7)," ")</f>
        <v>3.1091263510295768E-2</v>
      </c>
      <c r="H7" s="55">
        <f>IF(COUNT(G7)=1,G7/2," ")</f>
        <v>1.5545631755147884E-2</v>
      </c>
      <c r="I7" s="19"/>
      <c r="J7" s="57">
        <f>IF(COUNT(F7)=1,F7/10," ")</f>
        <v>1.8634999999999997</v>
      </c>
      <c r="K7" s="13">
        <f>IF(COUNT(H7)=1,H7/10," ")</f>
        <v>1.5545631755147884E-3</v>
      </c>
      <c r="L7" s="13">
        <f>IF(COUNT(F7)=1,2*3.1416/(F7/10)," ")</f>
        <v>3.3717198819425818</v>
      </c>
      <c r="M7" s="14">
        <f>IF(COUNT(H7)=1,L7*H7/F7," ")</f>
        <v>2.8127456756742728E-3</v>
      </c>
    </row>
    <row r="9" spans="1:13" ht="12.75" customHeight="1" thickBot="1" x14ac:dyDescent="0.3"/>
    <row r="10" spans="1:13" ht="18.75" customHeight="1" thickBot="1" x14ac:dyDescent="0.3">
      <c r="D10" s="88" t="s">
        <v>2</v>
      </c>
      <c r="E10" s="72"/>
      <c r="F10" s="72"/>
      <c r="G10" s="72"/>
      <c r="H10" s="73"/>
      <c r="I10" s="88" t="s">
        <v>3</v>
      </c>
      <c r="J10" s="72"/>
      <c r="K10" s="72"/>
      <c r="L10" s="72"/>
      <c r="M10" s="73"/>
    </row>
    <row r="11" spans="1:13" ht="31.5" customHeight="1" x14ac:dyDescent="0.35">
      <c r="A11" s="49" t="s">
        <v>22</v>
      </c>
      <c r="B11" s="44"/>
      <c r="C11" s="43"/>
      <c r="D11" s="45" t="s">
        <v>17</v>
      </c>
      <c r="E11" s="24" t="s">
        <v>1</v>
      </c>
      <c r="F11" s="15" t="s">
        <v>0</v>
      </c>
      <c r="G11" s="24" t="s">
        <v>4</v>
      </c>
      <c r="H11" s="46" t="s">
        <v>5</v>
      </c>
      <c r="I11" s="45" t="s">
        <v>17</v>
      </c>
      <c r="J11" s="24" t="s">
        <v>1</v>
      </c>
      <c r="K11" s="15" t="s">
        <v>0</v>
      </c>
      <c r="L11" s="24" t="s">
        <v>4</v>
      </c>
      <c r="M11" s="46" t="s">
        <v>5</v>
      </c>
    </row>
    <row r="12" spans="1:13" x14ac:dyDescent="0.25">
      <c r="A12" s="9">
        <v>0</v>
      </c>
      <c r="B12" s="32"/>
      <c r="C12" s="30"/>
      <c r="D12" s="27">
        <v>10.199999999999999</v>
      </c>
      <c r="E12" s="5">
        <v>0.1</v>
      </c>
      <c r="F12" s="7">
        <f>IF(COUNT(D12)=1,LN(D12)," ")</f>
        <v>2.3223877202902252</v>
      </c>
      <c r="G12" s="7">
        <f>IF(COUNT(D12,E12)=2,LN(D12+E12)-LN(D12)," ")</f>
        <v>9.7561749453647373E-3</v>
      </c>
      <c r="H12" s="28">
        <f>IF(COUNT(D12,E12)=2,LN(D12)-LN(D12-E12)," ")</f>
        <v>9.8522964430114435E-3</v>
      </c>
      <c r="I12" s="27">
        <v>10</v>
      </c>
      <c r="J12" s="5">
        <v>0.1</v>
      </c>
      <c r="K12" s="8">
        <f>IF(COUNT(I12)=1,LN(I12)," ")</f>
        <v>2.3025850929940459</v>
      </c>
      <c r="L12" s="8">
        <f>IF(COUNT(I12,J12)=2,LN(I12+J12)-LN(I12)," ")</f>
        <v>9.9503308531678769E-3</v>
      </c>
      <c r="M12" s="10">
        <f>IF(COUNT(I12,J12)=2,LN(I12)-LN(I12-J12)," ")</f>
        <v>1.0050335853501569E-2</v>
      </c>
    </row>
    <row r="13" spans="1:13" x14ac:dyDescent="0.25">
      <c r="A13" s="9">
        <v>1</v>
      </c>
      <c r="B13" s="32"/>
      <c r="C13" s="30"/>
      <c r="D13" s="27">
        <v>10.1</v>
      </c>
      <c r="E13" s="5">
        <v>0.1</v>
      </c>
      <c r="F13" s="7">
        <f t="shared" ref="F13:F27" si="0">IF(COUNT(D13)=1,LN(D13)," ")</f>
        <v>2.3125354238472138</v>
      </c>
      <c r="G13" s="7">
        <f t="shared" ref="G13:G27" si="1">IF(COUNT(D13,E13)=2,LN(D13+E13)-LN(D13)," ")</f>
        <v>9.8522964430114435E-3</v>
      </c>
      <c r="H13" s="28">
        <f t="shared" ref="H13:H27" si="2">IF(COUNT(D13,E13)=2,LN(D13)-LN(D13-E13)," ")</f>
        <v>9.9503308531678769E-3</v>
      </c>
      <c r="I13" s="27">
        <v>5.6</v>
      </c>
      <c r="J13" s="58">
        <v>0.1</v>
      </c>
      <c r="K13" s="8">
        <f t="shared" ref="K13:K21" si="3">IF(COUNT(I13)=1,LN(I13)," ")</f>
        <v>1.7227665977411035</v>
      </c>
      <c r="L13" s="8">
        <f t="shared" ref="L13:L21" si="4">IF(COUNT(I13,J13)=2,LN(I13+J13)-LN(I13)," ")</f>
        <v>1.7699577099400843E-2</v>
      </c>
      <c r="M13" s="10">
        <f t="shared" ref="M13:M21" si="5">IF(COUNT(I13,J13)=2,LN(I13)-LN(I13-J13)," ")</f>
        <v>1.801850550267825E-2</v>
      </c>
    </row>
    <row r="14" spans="1:13" x14ac:dyDescent="0.25">
      <c r="A14" s="9">
        <v>2</v>
      </c>
      <c r="B14" s="32"/>
      <c r="C14" s="30"/>
      <c r="D14" s="27">
        <v>10</v>
      </c>
      <c r="E14" s="5">
        <v>0.1</v>
      </c>
      <c r="F14" s="7">
        <f t="shared" si="0"/>
        <v>2.3025850929940459</v>
      </c>
      <c r="G14" s="7">
        <f t="shared" si="1"/>
        <v>9.9503308531678769E-3</v>
      </c>
      <c r="H14" s="28">
        <f t="shared" si="2"/>
        <v>1.0050335853501569E-2</v>
      </c>
      <c r="I14" s="27">
        <v>3.1</v>
      </c>
      <c r="J14" s="58">
        <v>0.1</v>
      </c>
      <c r="K14" s="8">
        <f t="shared" si="3"/>
        <v>1.1314021114911006</v>
      </c>
      <c r="L14" s="8">
        <f t="shared" si="4"/>
        <v>3.174869831458027E-2</v>
      </c>
      <c r="M14" s="10">
        <f t="shared" si="5"/>
        <v>3.2789822822990811E-2</v>
      </c>
    </row>
    <row r="15" spans="1:13" x14ac:dyDescent="0.25">
      <c r="A15" s="9">
        <v>3</v>
      </c>
      <c r="B15" s="32"/>
      <c r="C15" s="30"/>
      <c r="D15" s="27">
        <v>9.9</v>
      </c>
      <c r="E15" s="5">
        <v>0.1</v>
      </c>
      <c r="F15" s="7">
        <f t="shared" si="0"/>
        <v>2.2925347571405443</v>
      </c>
      <c r="G15" s="7">
        <f t="shared" si="1"/>
        <v>1.0050335853501569E-2</v>
      </c>
      <c r="H15" s="28">
        <f t="shared" si="2"/>
        <v>1.0152371464017929E-2</v>
      </c>
      <c r="I15" s="27">
        <v>1.7</v>
      </c>
      <c r="J15" s="58">
        <v>0.1</v>
      </c>
      <c r="K15" s="8">
        <f t="shared" si="3"/>
        <v>0.53062825106217038</v>
      </c>
      <c r="L15" s="8">
        <f t="shared" si="4"/>
        <v>5.7158413839948685E-2</v>
      </c>
      <c r="M15" s="10">
        <f t="shared" si="5"/>
        <v>6.0624621816434909E-2</v>
      </c>
    </row>
    <row r="16" spans="1:13" x14ac:dyDescent="0.25">
      <c r="A16" s="9">
        <v>4</v>
      </c>
      <c r="B16" s="32"/>
      <c r="C16" s="30"/>
      <c r="D16" s="27">
        <v>9.8000000000000007</v>
      </c>
      <c r="E16" s="58">
        <v>0.1</v>
      </c>
      <c r="F16" s="7">
        <f t="shared" si="0"/>
        <v>2.2823823856765264</v>
      </c>
      <c r="G16" s="7">
        <f t="shared" si="1"/>
        <v>1.0152371464017929E-2</v>
      </c>
      <c r="H16" s="28">
        <f t="shared" si="2"/>
        <v>1.0256500167189042E-2</v>
      </c>
      <c r="I16" s="27">
        <v>0.9</v>
      </c>
      <c r="J16" s="58">
        <v>0.1</v>
      </c>
      <c r="K16" s="8">
        <f t="shared" si="3"/>
        <v>-0.10536051565782628</v>
      </c>
      <c r="L16" s="8">
        <f t="shared" si="4"/>
        <v>0.10536051565782628</v>
      </c>
      <c r="M16" s="10">
        <f t="shared" si="5"/>
        <v>0.11778303565638343</v>
      </c>
    </row>
    <row r="17" spans="1:13" x14ac:dyDescent="0.25">
      <c r="A17" s="9">
        <v>5</v>
      </c>
      <c r="B17" s="32"/>
      <c r="C17" s="30"/>
      <c r="D17" s="27">
        <v>9.8000000000000007</v>
      </c>
      <c r="E17" s="58">
        <v>0.1</v>
      </c>
      <c r="F17" s="7">
        <f t="shared" si="0"/>
        <v>2.2823823856765264</v>
      </c>
      <c r="G17" s="7">
        <f t="shared" si="1"/>
        <v>1.0152371464017929E-2</v>
      </c>
      <c r="H17" s="28">
        <f t="shared" si="2"/>
        <v>1.0256500167189042E-2</v>
      </c>
      <c r="I17" s="27">
        <v>0.4</v>
      </c>
      <c r="J17" s="58">
        <v>0.1</v>
      </c>
      <c r="K17" s="8">
        <f t="shared" si="3"/>
        <v>-0.916290731874155</v>
      </c>
      <c r="L17" s="8">
        <f t="shared" si="4"/>
        <v>0.22314355131420971</v>
      </c>
      <c r="M17" s="10">
        <f t="shared" si="5"/>
        <v>0.2876820724517809</v>
      </c>
    </row>
    <row r="18" spans="1:13" x14ac:dyDescent="0.25">
      <c r="A18" s="9">
        <v>6</v>
      </c>
      <c r="B18" s="32"/>
      <c r="C18" s="30"/>
      <c r="D18" s="27">
        <v>9.6</v>
      </c>
      <c r="E18" s="58">
        <v>0.1</v>
      </c>
      <c r="F18" s="7">
        <f t="shared" si="0"/>
        <v>2.2617630984737906</v>
      </c>
      <c r="G18" s="7">
        <f t="shared" si="1"/>
        <v>1.0362787035546273E-2</v>
      </c>
      <c r="H18" s="28">
        <f t="shared" si="2"/>
        <v>1.0471299867295336E-2</v>
      </c>
      <c r="I18" s="27">
        <v>0.2</v>
      </c>
      <c r="J18" s="58">
        <v>0.1</v>
      </c>
      <c r="K18" s="8">
        <f t="shared" si="3"/>
        <v>-1.6094379124341003</v>
      </c>
      <c r="L18" s="8">
        <f t="shared" si="4"/>
        <v>0.40546510810816438</v>
      </c>
      <c r="M18" s="10">
        <f t="shared" si="5"/>
        <v>0.69314718055994518</v>
      </c>
    </row>
    <row r="19" spans="1:13" x14ac:dyDescent="0.25">
      <c r="A19" s="9">
        <v>7</v>
      </c>
      <c r="B19" s="32"/>
      <c r="C19" s="30"/>
      <c r="D19" s="27">
        <v>9.6</v>
      </c>
      <c r="E19" s="58">
        <v>0.1</v>
      </c>
      <c r="F19" s="7">
        <f t="shared" si="0"/>
        <v>2.2617630984737906</v>
      </c>
      <c r="G19" s="7">
        <f t="shared" si="1"/>
        <v>1.0362787035546273E-2</v>
      </c>
      <c r="H19" s="28">
        <f t="shared" si="2"/>
        <v>1.0471299867295336E-2</v>
      </c>
      <c r="I19" s="27">
        <v>0.1</v>
      </c>
      <c r="J19" s="58">
        <v>0.1</v>
      </c>
      <c r="K19" s="8">
        <f t="shared" si="3"/>
        <v>-2.3025850929940455</v>
      </c>
      <c r="L19" s="8">
        <f t="shared" si="4"/>
        <v>0.69314718055994518</v>
      </c>
      <c r="M19" s="10" t="e">
        <f t="shared" si="5"/>
        <v>#NUM!</v>
      </c>
    </row>
    <row r="20" spans="1:13" x14ac:dyDescent="0.25">
      <c r="A20" s="9">
        <v>8</v>
      </c>
      <c r="B20" s="32"/>
      <c r="C20" s="30"/>
      <c r="D20" s="27">
        <v>9.5</v>
      </c>
      <c r="E20" s="58">
        <v>0.1</v>
      </c>
      <c r="F20" s="7">
        <f t="shared" si="0"/>
        <v>2.2512917986064953</v>
      </c>
      <c r="G20" s="7">
        <f t="shared" si="1"/>
        <v>1.0471299867295336E-2</v>
      </c>
      <c r="H20" s="28">
        <f t="shared" si="2"/>
        <v>1.0582109330536937E-2</v>
      </c>
      <c r="I20" s="27">
        <v>0</v>
      </c>
      <c r="J20" s="15"/>
      <c r="K20" s="8" t="e">
        <f t="shared" si="3"/>
        <v>#NUM!</v>
      </c>
      <c r="L20" s="8" t="str">
        <f t="shared" si="4"/>
        <v xml:space="preserve"> </v>
      </c>
      <c r="M20" s="10" t="str">
        <f t="shared" si="5"/>
        <v xml:space="preserve"> </v>
      </c>
    </row>
    <row r="21" spans="1:13" x14ac:dyDescent="0.25">
      <c r="A21" s="9">
        <v>9</v>
      </c>
      <c r="B21" s="32"/>
      <c r="C21" s="30"/>
      <c r="D21" s="27">
        <v>9.4</v>
      </c>
      <c r="E21" s="58">
        <v>0.1</v>
      </c>
      <c r="F21" s="7">
        <f t="shared" si="0"/>
        <v>2.2407096892759584</v>
      </c>
      <c r="G21" s="7">
        <f t="shared" si="1"/>
        <v>1.0582109330536937E-2</v>
      </c>
      <c r="H21" s="28">
        <f t="shared" si="2"/>
        <v>1.0695289116747997E-2</v>
      </c>
      <c r="I21" s="27">
        <v>0</v>
      </c>
      <c r="J21" s="15"/>
      <c r="K21" s="8" t="e">
        <f t="shared" si="3"/>
        <v>#NUM!</v>
      </c>
      <c r="L21" s="8" t="str">
        <f t="shared" si="4"/>
        <v xml:space="preserve"> </v>
      </c>
      <c r="M21" s="10" t="str">
        <f t="shared" si="5"/>
        <v xml:space="preserve"> </v>
      </c>
    </row>
    <row r="22" spans="1:13" x14ac:dyDescent="0.25">
      <c r="A22" s="9">
        <v>10</v>
      </c>
      <c r="B22" s="32"/>
      <c r="C22" s="30"/>
      <c r="D22" s="27">
        <v>9.3000000000000007</v>
      </c>
      <c r="E22" s="58">
        <v>0.1</v>
      </c>
      <c r="F22" s="7">
        <f t="shared" si="0"/>
        <v>2.2300144001592104</v>
      </c>
      <c r="G22" s="7">
        <f t="shared" si="1"/>
        <v>1.0695289116747997E-2</v>
      </c>
      <c r="H22" s="28">
        <f t="shared" si="2"/>
        <v>1.0810916104215806E-2</v>
      </c>
      <c r="I22" s="27"/>
      <c r="J22" s="5"/>
      <c r="K22" s="8" t="str">
        <f t="shared" ref="K22:K29" si="6">IF(COUNT(I22)=1,LN(I22)," ")</f>
        <v xml:space="preserve"> </v>
      </c>
      <c r="L22" s="8" t="str">
        <f t="shared" ref="L22:L29" si="7">IF(COUNT(I22,J22)=2,LN(I22+J22)-LN(I22)," ")</f>
        <v xml:space="preserve"> </v>
      </c>
      <c r="M22" s="10" t="str">
        <f t="shared" ref="M22:M29" si="8">IF(COUNT(I22,J22)=2,LN(I22)-LN(I22-J22)," ")</f>
        <v xml:space="preserve"> </v>
      </c>
    </row>
    <row r="23" spans="1:13" x14ac:dyDescent="0.25">
      <c r="A23" s="9">
        <v>11</v>
      </c>
      <c r="B23" s="32"/>
      <c r="C23" s="30"/>
      <c r="D23" s="27">
        <v>9.1999999999999993</v>
      </c>
      <c r="E23" s="58">
        <v>0.1</v>
      </c>
      <c r="F23" s="7">
        <f t="shared" si="0"/>
        <v>2.2192034840549946</v>
      </c>
      <c r="G23" s="7">
        <f t="shared" si="1"/>
        <v>1.0810916104215362E-2</v>
      </c>
      <c r="H23" s="28">
        <f t="shared" si="2"/>
        <v>1.0929070532190277E-2</v>
      </c>
      <c r="I23" s="27"/>
      <c r="J23" s="5"/>
      <c r="K23" s="8" t="str">
        <f t="shared" si="6"/>
        <v xml:space="preserve"> </v>
      </c>
      <c r="L23" s="8" t="str">
        <f t="shared" si="7"/>
        <v xml:space="preserve"> </v>
      </c>
      <c r="M23" s="10" t="str">
        <f t="shared" si="8"/>
        <v xml:space="preserve"> </v>
      </c>
    </row>
    <row r="24" spans="1:13" x14ac:dyDescent="0.25">
      <c r="A24" s="9">
        <v>12</v>
      </c>
      <c r="B24" s="32"/>
      <c r="C24" s="30"/>
      <c r="D24" s="27">
        <v>9.1</v>
      </c>
      <c r="E24" s="58">
        <v>0.1</v>
      </c>
      <c r="F24" s="7">
        <f t="shared" si="0"/>
        <v>2.2082744135228043</v>
      </c>
      <c r="G24" s="7">
        <f t="shared" si="1"/>
        <v>1.0929070532190277E-2</v>
      </c>
      <c r="H24" s="28">
        <f t="shared" si="2"/>
        <v>1.1049836186584727E-2</v>
      </c>
      <c r="I24" s="27"/>
      <c r="J24" s="5"/>
      <c r="K24" s="8" t="str">
        <f t="shared" si="6"/>
        <v xml:space="preserve"> </v>
      </c>
      <c r="L24" s="8" t="str">
        <f t="shared" si="7"/>
        <v xml:space="preserve"> </v>
      </c>
      <c r="M24" s="10" t="str">
        <f t="shared" si="8"/>
        <v xml:space="preserve"> </v>
      </c>
    </row>
    <row r="25" spans="1:13" x14ac:dyDescent="0.25">
      <c r="A25" s="9">
        <v>13</v>
      </c>
      <c r="B25" s="32"/>
      <c r="C25" s="30"/>
      <c r="D25" s="27">
        <v>9</v>
      </c>
      <c r="E25" s="58">
        <v>0.1</v>
      </c>
      <c r="F25" s="7">
        <f t="shared" si="0"/>
        <v>2.1972245773362196</v>
      </c>
      <c r="G25" s="7">
        <f t="shared" si="1"/>
        <v>1.1049836186584727E-2</v>
      </c>
      <c r="H25" s="28">
        <f t="shared" si="2"/>
        <v>1.117330059812538E-2</v>
      </c>
      <c r="I25" s="27"/>
      <c r="J25" s="5"/>
      <c r="K25" s="8" t="str">
        <f t="shared" si="6"/>
        <v xml:space="preserve"> </v>
      </c>
      <c r="L25" s="8" t="str">
        <f t="shared" si="7"/>
        <v xml:space="preserve"> </v>
      </c>
      <c r="M25" s="10" t="str">
        <f t="shared" si="8"/>
        <v xml:space="preserve"> </v>
      </c>
    </row>
    <row r="26" spans="1:13" x14ac:dyDescent="0.25">
      <c r="A26" s="9">
        <v>14</v>
      </c>
      <c r="B26" s="32"/>
      <c r="C26" s="30"/>
      <c r="D26" s="27">
        <v>9</v>
      </c>
      <c r="E26" s="58">
        <v>0.1</v>
      </c>
      <c r="F26" s="7">
        <f t="shared" si="0"/>
        <v>2.1972245773362196</v>
      </c>
      <c r="G26" s="7">
        <f t="shared" si="1"/>
        <v>1.1049836186584727E-2</v>
      </c>
      <c r="H26" s="28">
        <f t="shared" si="2"/>
        <v>1.117330059812538E-2</v>
      </c>
      <c r="I26" s="27"/>
      <c r="J26" s="5"/>
      <c r="K26" s="8" t="str">
        <f t="shared" si="6"/>
        <v xml:space="preserve"> </v>
      </c>
      <c r="L26" s="8" t="str">
        <f t="shared" si="7"/>
        <v xml:space="preserve"> </v>
      </c>
      <c r="M26" s="10" t="str">
        <f t="shared" si="8"/>
        <v xml:space="preserve"> </v>
      </c>
    </row>
    <row r="27" spans="1:13" ht="13.8" thickBot="1" x14ac:dyDescent="0.3">
      <c r="A27" s="11">
        <v>15</v>
      </c>
      <c r="B27" s="26"/>
      <c r="C27" s="31"/>
      <c r="D27" s="29">
        <v>8.9</v>
      </c>
      <c r="E27" s="58">
        <v>0.1</v>
      </c>
      <c r="F27" s="33">
        <f t="shared" si="0"/>
        <v>2.1860512767380942</v>
      </c>
      <c r="G27" s="33">
        <f t="shared" si="1"/>
        <v>1.117330059812538E-2</v>
      </c>
      <c r="H27" s="34">
        <f t="shared" si="2"/>
        <v>1.1299555253933224E-2</v>
      </c>
      <c r="I27" s="29"/>
      <c r="J27" s="12"/>
      <c r="K27" s="13" t="str">
        <f t="shared" si="6"/>
        <v xml:space="preserve"> </v>
      </c>
      <c r="L27" s="13" t="str">
        <f t="shared" si="7"/>
        <v xml:space="preserve"> </v>
      </c>
      <c r="M27" s="14" t="str">
        <f t="shared" si="8"/>
        <v xml:space="preserve"> </v>
      </c>
    </row>
    <row r="28" spans="1:13" x14ac:dyDescent="0.25">
      <c r="K28" s="4" t="str">
        <f t="shared" si="6"/>
        <v xml:space="preserve"> </v>
      </c>
      <c r="L28" s="4" t="str">
        <f t="shared" si="7"/>
        <v xml:space="preserve"> </v>
      </c>
      <c r="M28" s="4" t="str">
        <f t="shared" si="8"/>
        <v xml:space="preserve"> </v>
      </c>
    </row>
    <row r="29" spans="1:13" x14ac:dyDescent="0.25">
      <c r="K29" s="4" t="str">
        <f t="shared" si="6"/>
        <v xml:space="preserve"> </v>
      </c>
      <c r="L29" s="4" t="str">
        <f t="shared" si="7"/>
        <v xml:space="preserve"> </v>
      </c>
      <c r="M29" s="4" t="str">
        <f t="shared" si="8"/>
        <v xml:space="preserve"> </v>
      </c>
    </row>
  </sheetData>
  <mergeCells count="5">
    <mergeCell ref="D10:H10"/>
    <mergeCell ref="I10:M10"/>
    <mergeCell ref="A5:H5"/>
    <mergeCell ref="J5:M5"/>
    <mergeCell ref="J2:M2"/>
  </mergeCells>
  <phoneticPr fontId="2" type="noConversion"/>
  <pageMargins left="0.75" right="0.75" top="1" bottom="1" header="0.5" footer="0.5"/>
  <pageSetup paperSize="9"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V19" sqref="V19"/>
    </sheetView>
  </sheetViews>
  <sheetFormatPr defaultRowHeight="13.2" x14ac:dyDescent="0.25"/>
  <sheetData/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648E-1928-44C0-A288-8261142D31B7}">
  <dimension ref="A1:F18"/>
  <sheetViews>
    <sheetView workbookViewId="0">
      <selection activeCell="E18" sqref="A1:E18"/>
    </sheetView>
  </sheetViews>
  <sheetFormatPr defaultRowHeight="13.2" x14ac:dyDescent="0.25"/>
  <cols>
    <col min="1" max="1" width="18.33203125" customWidth="1"/>
    <col min="2" max="2" width="12.77734375" customWidth="1"/>
    <col min="3" max="3" width="13.109375" customWidth="1"/>
  </cols>
  <sheetData>
    <row r="1" spans="1:6" ht="20.399999999999999" thickBot="1" x14ac:dyDescent="0.45">
      <c r="A1" s="97" t="s">
        <v>55</v>
      </c>
      <c r="B1" s="97"/>
      <c r="C1" s="97"/>
      <c r="D1" s="97"/>
      <c r="E1" s="97"/>
    </row>
    <row r="2" spans="1:6" ht="14.4" thickTop="1" thickBot="1" x14ac:dyDescent="0.3"/>
    <row r="3" spans="1:6" x14ac:dyDescent="0.25">
      <c r="A3" s="65" t="s">
        <v>31</v>
      </c>
      <c r="B3" s="65"/>
    </row>
    <row r="4" spans="1:6" x14ac:dyDescent="0.25">
      <c r="A4" s="62" t="s">
        <v>32</v>
      </c>
      <c r="B4" s="62">
        <v>0.99708972239520377</v>
      </c>
    </row>
    <row r="5" spans="1:6" x14ac:dyDescent="0.25">
      <c r="A5" s="62" t="s">
        <v>33</v>
      </c>
      <c r="B5" s="62">
        <v>0.99418791450614452</v>
      </c>
    </row>
    <row r="6" spans="1:6" x14ac:dyDescent="0.25">
      <c r="A6" s="62" t="s">
        <v>34</v>
      </c>
      <c r="B6" s="62">
        <v>0.99377276554229776</v>
      </c>
    </row>
    <row r="7" spans="1:6" x14ac:dyDescent="0.25">
      <c r="A7" s="62" t="s">
        <v>35</v>
      </c>
      <c r="B7" s="62">
        <v>3.4571771755333314E-3</v>
      </c>
    </row>
    <row r="8" spans="1:6" ht="13.8" thickBot="1" x14ac:dyDescent="0.3">
      <c r="A8" s="63" t="s">
        <v>36</v>
      </c>
      <c r="B8" s="63">
        <v>16</v>
      </c>
    </row>
    <row r="10" spans="1:6" ht="13.8" thickBot="1" x14ac:dyDescent="0.3">
      <c r="A10" t="s">
        <v>37</v>
      </c>
    </row>
    <row r="11" spans="1:6" x14ac:dyDescent="0.25">
      <c r="A11" s="64"/>
      <c r="B11" s="64" t="s">
        <v>42</v>
      </c>
      <c r="C11" s="64" t="s">
        <v>43</v>
      </c>
      <c r="D11" s="64" t="s">
        <v>44</v>
      </c>
      <c r="E11" s="64" t="s">
        <v>45</v>
      </c>
      <c r="F11" s="64" t="s">
        <v>46</v>
      </c>
    </row>
    <row r="12" spans="1:6" x14ac:dyDescent="0.25">
      <c r="A12" s="62" t="s">
        <v>38</v>
      </c>
      <c r="B12" s="62">
        <v>1</v>
      </c>
      <c r="C12" s="62">
        <v>2.8622515245786035E-2</v>
      </c>
      <c r="D12" s="62">
        <v>2.8622515245786035E-2</v>
      </c>
      <c r="E12" s="62">
        <v>2394.7739271558798</v>
      </c>
      <c r="F12" s="62">
        <v>4.7049877987357742E-17</v>
      </c>
    </row>
    <row r="13" spans="1:6" x14ac:dyDescent="0.25">
      <c r="A13" s="62" t="s">
        <v>39</v>
      </c>
      <c r="B13" s="62">
        <v>14</v>
      </c>
      <c r="C13" s="62">
        <v>1.6732903632240073E-4</v>
      </c>
      <c r="D13" s="62">
        <v>1.1952074023028624E-5</v>
      </c>
      <c r="E13" s="62"/>
      <c r="F13" s="62"/>
    </row>
    <row r="14" spans="1:6" ht="13.8" thickBot="1" x14ac:dyDescent="0.3">
      <c r="A14" s="63" t="s">
        <v>40</v>
      </c>
      <c r="B14" s="63">
        <v>15</v>
      </c>
      <c r="C14" s="63">
        <v>2.8789844282108436E-2</v>
      </c>
      <c r="D14" s="63"/>
      <c r="E14" s="63"/>
    </row>
    <row r="15" spans="1:6" ht="13.8" thickBot="1" x14ac:dyDescent="0.3"/>
    <row r="16" spans="1:6" x14ac:dyDescent="0.25">
      <c r="A16" s="64"/>
      <c r="B16" s="64" t="s">
        <v>47</v>
      </c>
      <c r="C16" s="64" t="s">
        <v>35</v>
      </c>
      <c r="D16" s="64" t="s">
        <v>48</v>
      </c>
      <c r="E16" s="64" t="s">
        <v>49</v>
      </c>
    </row>
    <row r="17" spans="1:5" x14ac:dyDescent="0.25">
      <c r="A17" s="62" t="s">
        <v>41</v>
      </c>
      <c r="B17" s="62">
        <v>2.3218343368404462</v>
      </c>
      <c r="C17" s="62">
        <v>1.6505665130714063E-3</v>
      </c>
      <c r="D17" s="62">
        <v>1406.6893508701637</v>
      </c>
      <c r="E17" s="62">
        <v>1.858782732471014E-37</v>
      </c>
    </row>
    <row r="18" spans="1:5" ht="13.8" thickBot="1" x14ac:dyDescent="0.3">
      <c r="A18" s="96" t="s">
        <v>56</v>
      </c>
      <c r="B18" s="63">
        <v>-9.175176748704026E-3</v>
      </c>
      <c r="C18" s="63">
        <v>1.8749175686216357E-4</v>
      </c>
      <c r="D18" s="63">
        <v>-48.936427404908521</v>
      </c>
      <c r="E18" s="63">
        <v>4.7049877987357742E-17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757C-455A-4221-82E1-C6AA4BFDE90D}">
  <dimension ref="A1:F18"/>
  <sheetViews>
    <sheetView workbookViewId="0">
      <selection activeCell="E18" sqref="A1:E18"/>
    </sheetView>
  </sheetViews>
  <sheetFormatPr defaultRowHeight="13.2" x14ac:dyDescent="0.25"/>
  <cols>
    <col min="1" max="1" width="18.109375" customWidth="1"/>
    <col min="2" max="2" width="10.5546875" customWidth="1"/>
  </cols>
  <sheetData>
    <row r="1" spans="1:6" ht="20.399999999999999" thickBot="1" x14ac:dyDescent="0.45">
      <c r="A1" s="97" t="s">
        <v>57</v>
      </c>
      <c r="B1" s="97"/>
      <c r="C1" s="97"/>
      <c r="D1" s="97"/>
      <c r="E1" s="97"/>
    </row>
    <row r="2" spans="1:6" ht="14.4" thickTop="1" thickBot="1" x14ac:dyDescent="0.3"/>
    <row r="3" spans="1:6" x14ac:dyDescent="0.25">
      <c r="A3" s="65" t="s">
        <v>31</v>
      </c>
      <c r="B3" s="65"/>
    </row>
    <row r="4" spans="1:6" x14ac:dyDescent="0.25">
      <c r="A4" s="62" t="s">
        <v>32</v>
      </c>
      <c r="B4" s="62">
        <v>0.99859789932257903</v>
      </c>
    </row>
    <row r="5" spans="1:6" x14ac:dyDescent="0.25">
      <c r="A5" s="62" t="s">
        <v>33</v>
      </c>
      <c r="B5" s="62">
        <v>0.99719776453146758</v>
      </c>
    </row>
    <row r="6" spans="1:6" x14ac:dyDescent="0.25">
      <c r="A6" s="62" t="s">
        <v>34</v>
      </c>
      <c r="B6" s="62">
        <v>0.99673072528671225</v>
      </c>
    </row>
    <row r="7" spans="1:6" x14ac:dyDescent="0.25">
      <c r="A7" s="62" t="s">
        <v>35</v>
      </c>
      <c r="B7" s="62">
        <v>9.2961177888847626E-2</v>
      </c>
    </row>
    <row r="8" spans="1:6" ht="13.8" thickBot="1" x14ac:dyDescent="0.3">
      <c r="A8" s="63" t="s">
        <v>36</v>
      </c>
      <c r="B8" s="63">
        <v>8</v>
      </c>
    </row>
    <row r="10" spans="1:6" ht="13.8" thickBot="1" x14ac:dyDescent="0.3">
      <c r="A10" t="s">
        <v>37</v>
      </c>
    </row>
    <row r="11" spans="1:6" x14ac:dyDescent="0.25">
      <c r="A11" s="64"/>
      <c r="B11" s="64" t="s">
        <v>42</v>
      </c>
      <c r="C11" s="64" t="s">
        <v>43</v>
      </c>
      <c r="D11" s="64" t="s">
        <v>44</v>
      </c>
      <c r="E11" s="64" t="s">
        <v>45</v>
      </c>
      <c r="F11" s="64" t="s">
        <v>46</v>
      </c>
    </row>
    <row r="12" spans="1:6" x14ac:dyDescent="0.25">
      <c r="A12" s="62" t="s">
        <v>38</v>
      </c>
      <c r="B12" s="62">
        <v>1</v>
      </c>
      <c r="C12" s="62">
        <v>18.451477872918112</v>
      </c>
      <c r="D12" s="62">
        <v>18.451477872918112</v>
      </c>
      <c r="E12" s="62">
        <v>2135.1476898985279</v>
      </c>
      <c r="F12" s="62">
        <v>6.8836820188180622E-9</v>
      </c>
    </row>
    <row r="13" spans="1:6" x14ac:dyDescent="0.25">
      <c r="A13" s="62" t="s">
        <v>39</v>
      </c>
      <c r="B13" s="62">
        <v>6</v>
      </c>
      <c r="C13" s="62">
        <v>5.1850683566891834E-2</v>
      </c>
      <c r="D13" s="62">
        <v>8.6417805944819723E-3</v>
      </c>
      <c r="E13" s="62"/>
    </row>
    <row r="14" spans="1:6" ht="13.8" thickBot="1" x14ac:dyDescent="0.3">
      <c r="A14" s="63" t="s">
        <v>40</v>
      </c>
      <c r="B14" s="63">
        <v>7</v>
      </c>
      <c r="C14" s="63">
        <v>18.503328556485002</v>
      </c>
      <c r="D14" s="63"/>
      <c r="E14" s="63"/>
    </row>
    <row r="15" spans="1:6" ht="13.8" thickBot="1" x14ac:dyDescent="0.3"/>
    <row r="16" spans="1:6" x14ac:dyDescent="0.25">
      <c r="A16" s="64"/>
      <c r="B16" s="64" t="s">
        <v>47</v>
      </c>
      <c r="C16" s="64" t="s">
        <v>35</v>
      </c>
      <c r="D16" s="64" t="s">
        <v>48</v>
      </c>
      <c r="E16" s="64" t="s">
        <v>49</v>
      </c>
    </row>
    <row r="17" spans="1:5" x14ac:dyDescent="0.25">
      <c r="A17" s="62" t="s">
        <v>41</v>
      </c>
      <c r="B17" s="62">
        <v>2.4140585229413873</v>
      </c>
      <c r="C17" s="62">
        <v>6.0006182301222004E-2</v>
      </c>
      <c r="D17" s="62">
        <v>40.230163465877183</v>
      </c>
      <c r="E17" s="62">
        <v>1.5767916070184941E-8</v>
      </c>
    </row>
    <row r="18" spans="1:5" ht="13.8" thickBot="1" x14ac:dyDescent="0.3">
      <c r="A18" s="96" t="s">
        <v>56</v>
      </c>
      <c r="B18" s="63">
        <v>-0.66281287082867169</v>
      </c>
      <c r="C18" s="63">
        <v>1.4344221164671137E-2</v>
      </c>
      <c r="D18" s="63">
        <v>-46.207658346842543</v>
      </c>
      <c r="E18" s="63">
        <v>6.8836820188180622E-9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4488-EFC1-459A-972F-38BB02DE3EB8}">
  <dimension ref="A1:K38"/>
  <sheetViews>
    <sheetView workbookViewId="0">
      <selection activeCell="I9" sqref="I9"/>
    </sheetView>
  </sheetViews>
  <sheetFormatPr defaultRowHeight="13.2" x14ac:dyDescent="0.25"/>
  <cols>
    <col min="1" max="1" width="16.21875" bestFit="1" customWidth="1"/>
    <col min="2" max="2" width="12.6640625" bestFit="1" customWidth="1"/>
    <col min="3" max="3" width="14" bestFit="1" customWidth="1"/>
    <col min="4" max="4" width="12.6640625" bestFit="1" customWidth="1"/>
    <col min="5" max="5" width="12.33203125" bestFit="1" customWidth="1"/>
    <col min="10" max="10" width="9.6640625" bestFit="1" customWidth="1"/>
  </cols>
  <sheetData>
    <row r="1" spans="1:11" ht="20.399999999999999" thickBot="1" x14ac:dyDescent="0.45">
      <c r="A1" s="97" t="s">
        <v>55</v>
      </c>
      <c r="B1" s="97"/>
      <c r="C1" s="97"/>
      <c r="D1" s="97"/>
      <c r="E1" s="97"/>
    </row>
    <row r="2" spans="1:11" ht="14.4" thickTop="1" thickBot="1" x14ac:dyDescent="0.3">
      <c r="H2" s="95" t="s">
        <v>59</v>
      </c>
      <c r="I2">
        <f>-PI()/B18</f>
        <v>342.40132257218221</v>
      </c>
      <c r="J2" s="95" t="s">
        <v>58</v>
      </c>
      <c r="K2">
        <f>I2*ABS(C18/B18)</f>
        <v>6.9968598185375095</v>
      </c>
    </row>
    <row r="3" spans="1:11" x14ac:dyDescent="0.25">
      <c r="A3" s="65" t="s">
        <v>31</v>
      </c>
      <c r="B3" s="65"/>
    </row>
    <row r="4" spans="1:11" x14ac:dyDescent="0.25">
      <c r="A4" s="62" t="s">
        <v>32</v>
      </c>
      <c r="B4" s="62">
        <v>0.99708972239520377</v>
      </c>
      <c r="H4" s="95" t="s">
        <v>60</v>
      </c>
      <c r="I4">
        <f>-PI()/B38</f>
        <v>4.7397882447002946</v>
      </c>
      <c r="J4" s="95" t="s">
        <v>58</v>
      </c>
      <c r="K4">
        <f>I4*ABS(C38/B38)</f>
        <v>0.1025758156607426</v>
      </c>
    </row>
    <row r="5" spans="1:11" x14ac:dyDescent="0.25">
      <c r="A5" s="62" t="s">
        <v>33</v>
      </c>
      <c r="B5" s="62">
        <v>0.99418791450614452</v>
      </c>
    </row>
    <row r="6" spans="1:11" x14ac:dyDescent="0.25">
      <c r="A6" s="62" t="s">
        <v>34</v>
      </c>
      <c r="B6" s="62">
        <v>0.99377276554229776</v>
      </c>
    </row>
    <row r="7" spans="1:11" x14ac:dyDescent="0.25">
      <c r="A7" s="62" t="s">
        <v>35</v>
      </c>
      <c r="B7" s="62">
        <v>3.4571771755333314E-3</v>
      </c>
    </row>
    <row r="8" spans="1:11" ht="13.8" thickBot="1" x14ac:dyDescent="0.3">
      <c r="A8" s="63" t="s">
        <v>36</v>
      </c>
      <c r="B8" s="63">
        <v>16</v>
      </c>
    </row>
    <row r="10" spans="1:11" ht="13.8" thickBot="1" x14ac:dyDescent="0.3">
      <c r="A10" t="s">
        <v>37</v>
      </c>
    </row>
    <row r="11" spans="1:11" x14ac:dyDescent="0.25">
      <c r="A11" s="64"/>
      <c r="B11" s="64" t="s">
        <v>42</v>
      </c>
      <c r="C11" s="64" t="s">
        <v>43</v>
      </c>
      <c r="D11" s="64" t="s">
        <v>44</v>
      </c>
      <c r="E11" s="64" t="s">
        <v>45</v>
      </c>
    </row>
    <row r="12" spans="1:11" x14ac:dyDescent="0.25">
      <c r="A12" s="62" t="s">
        <v>38</v>
      </c>
      <c r="B12" s="62">
        <v>1</v>
      </c>
      <c r="C12" s="62">
        <v>2.8622515245786035E-2</v>
      </c>
      <c r="D12" s="62">
        <v>2.8622515245786035E-2</v>
      </c>
      <c r="E12" s="62">
        <v>2394.7739271558798</v>
      </c>
    </row>
    <row r="13" spans="1:11" x14ac:dyDescent="0.25">
      <c r="A13" s="62" t="s">
        <v>39</v>
      </c>
      <c r="B13" s="62">
        <v>14</v>
      </c>
      <c r="C13" s="62">
        <v>1.6732903632240073E-4</v>
      </c>
      <c r="D13" s="62">
        <v>1.1952074023028624E-5</v>
      </c>
      <c r="E13" s="62"/>
    </row>
    <row r="14" spans="1:11" ht="13.8" thickBot="1" x14ac:dyDescent="0.3">
      <c r="A14" s="63" t="s">
        <v>40</v>
      </c>
      <c r="B14" s="63">
        <v>15</v>
      </c>
      <c r="C14" s="63">
        <v>2.8789844282108436E-2</v>
      </c>
      <c r="D14" s="63"/>
      <c r="E14" s="63"/>
    </row>
    <row r="15" spans="1:11" ht="13.8" thickBot="1" x14ac:dyDescent="0.3"/>
    <row r="16" spans="1:11" x14ac:dyDescent="0.25">
      <c r="A16" s="64"/>
      <c r="B16" s="64" t="s">
        <v>47</v>
      </c>
      <c r="C16" s="64" t="s">
        <v>35</v>
      </c>
      <c r="D16" s="64" t="s">
        <v>48</v>
      </c>
      <c r="E16" s="64" t="s">
        <v>49</v>
      </c>
    </row>
    <row r="17" spans="1:5" x14ac:dyDescent="0.25">
      <c r="A17" s="62" t="s">
        <v>41</v>
      </c>
      <c r="B17" s="62">
        <v>2.3218343368404462</v>
      </c>
      <c r="C17" s="62">
        <v>1.6505665130714063E-3</v>
      </c>
      <c r="D17" s="62">
        <v>1406.6893508701637</v>
      </c>
      <c r="E17" s="62">
        <v>1.858782732471014E-37</v>
      </c>
    </row>
    <row r="18" spans="1:5" ht="13.8" thickBot="1" x14ac:dyDescent="0.3">
      <c r="A18" s="96" t="s">
        <v>56</v>
      </c>
      <c r="B18" s="63">
        <v>-9.175176748704026E-3</v>
      </c>
      <c r="C18" s="63">
        <v>1.8749175686216357E-4</v>
      </c>
      <c r="D18" s="63">
        <v>-48.936427404908521</v>
      </c>
      <c r="E18" s="63">
        <v>4.7049877987357742E-17</v>
      </c>
    </row>
    <row r="21" spans="1:5" ht="20.399999999999999" thickBot="1" x14ac:dyDescent="0.45">
      <c r="A21" s="97" t="s">
        <v>57</v>
      </c>
      <c r="B21" s="97"/>
      <c r="C21" s="97"/>
      <c r="D21" s="97"/>
      <c r="E21" s="97"/>
    </row>
    <row r="22" spans="1:5" ht="14.4" thickTop="1" thickBot="1" x14ac:dyDescent="0.3"/>
    <row r="23" spans="1:5" x14ac:dyDescent="0.25">
      <c r="A23" s="65" t="s">
        <v>31</v>
      </c>
      <c r="B23" s="65"/>
    </row>
    <row r="24" spans="1:5" x14ac:dyDescent="0.25">
      <c r="A24" s="62" t="s">
        <v>32</v>
      </c>
      <c r="B24" s="62">
        <v>0.99859789932257903</v>
      </c>
    </row>
    <row r="25" spans="1:5" x14ac:dyDescent="0.25">
      <c r="A25" s="62" t="s">
        <v>33</v>
      </c>
      <c r="B25" s="62">
        <v>0.99719776453146758</v>
      </c>
    </row>
    <row r="26" spans="1:5" x14ac:dyDescent="0.25">
      <c r="A26" s="62" t="s">
        <v>34</v>
      </c>
      <c r="B26" s="62">
        <v>0.99673072528671225</v>
      </c>
    </row>
    <row r="27" spans="1:5" x14ac:dyDescent="0.25">
      <c r="A27" s="62" t="s">
        <v>35</v>
      </c>
      <c r="B27" s="62">
        <v>9.2961177888847626E-2</v>
      </c>
    </row>
    <row r="28" spans="1:5" ht="13.8" thickBot="1" x14ac:dyDescent="0.3">
      <c r="A28" s="63" t="s">
        <v>36</v>
      </c>
      <c r="B28" s="63">
        <v>8</v>
      </c>
    </row>
    <row r="30" spans="1:5" ht="13.8" thickBot="1" x14ac:dyDescent="0.3">
      <c r="A30" t="s">
        <v>37</v>
      </c>
    </row>
    <row r="31" spans="1:5" x14ac:dyDescent="0.25">
      <c r="A31" s="64"/>
      <c r="B31" s="64" t="s">
        <v>42</v>
      </c>
      <c r="C31" s="64" t="s">
        <v>43</v>
      </c>
      <c r="D31" s="64" t="s">
        <v>44</v>
      </c>
      <c r="E31" s="64" t="s">
        <v>45</v>
      </c>
    </row>
    <row r="32" spans="1:5" x14ac:dyDescent="0.25">
      <c r="A32" s="62" t="s">
        <v>38</v>
      </c>
      <c r="B32" s="62">
        <v>1</v>
      </c>
      <c r="C32" s="62">
        <v>18.451477872918112</v>
      </c>
      <c r="D32" s="62">
        <v>18.451477872918112</v>
      </c>
      <c r="E32" s="62">
        <v>2135.1476898985279</v>
      </c>
    </row>
    <row r="33" spans="1:5" x14ac:dyDescent="0.25">
      <c r="A33" s="62" t="s">
        <v>39</v>
      </c>
      <c r="B33" s="62">
        <v>6</v>
      </c>
      <c r="C33" s="62">
        <v>5.1850683566891834E-2</v>
      </c>
      <c r="D33" s="62">
        <v>8.6417805944819723E-3</v>
      </c>
      <c r="E33" s="62"/>
    </row>
    <row r="34" spans="1:5" ht="13.8" thickBot="1" x14ac:dyDescent="0.3">
      <c r="A34" s="63" t="s">
        <v>40</v>
      </c>
      <c r="B34" s="63">
        <v>7</v>
      </c>
      <c r="C34" s="63">
        <v>18.503328556485002</v>
      </c>
      <c r="D34" s="63"/>
      <c r="E34" s="63"/>
    </row>
    <row r="35" spans="1:5" ht="13.8" thickBot="1" x14ac:dyDescent="0.3"/>
    <row r="36" spans="1:5" x14ac:dyDescent="0.25">
      <c r="A36" s="64"/>
      <c r="B36" s="64" t="s">
        <v>47</v>
      </c>
      <c r="C36" s="64" t="s">
        <v>35</v>
      </c>
      <c r="D36" s="64" t="s">
        <v>48</v>
      </c>
      <c r="E36" s="64" t="s">
        <v>49</v>
      </c>
    </row>
    <row r="37" spans="1:5" x14ac:dyDescent="0.25">
      <c r="A37" s="62" t="s">
        <v>41</v>
      </c>
      <c r="B37" s="62">
        <v>2.4140585229413873</v>
      </c>
      <c r="C37" s="62">
        <v>6.0006182301222004E-2</v>
      </c>
      <c r="D37" s="62">
        <v>40.230163465877183</v>
      </c>
      <c r="E37" s="62">
        <v>1.5767916070184941E-8</v>
      </c>
    </row>
    <row r="38" spans="1:5" ht="13.8" thickBot="1" x14ac:dyDescent="0.3">
      <c r="A38" s="96" t="s">
        <v>56</v>
      </c>
      <c r="B38" s="63">
        <v>-0.66281287082867169</v>
      </c>
      <c r="C38" s="63">
        <v>1.4344221164671137E-2</v>
      </c>
      <c r="D38" s="63">
        <v>-46.207658346842543</v>
      </c>
      <c r="E38" s="63">
        <v>6.8836820188180622E-9</v>
      </c>
    </row>
  </sheetData>
  <mergeCells count="2">
    <mergeCell ref="A1:E1"/>
    <mergeCell ref="A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Normal="100" workbookViewId="0">
      <selection activeCell="E9" sqref="E9"/>
    </sheetView>
  </sheetViews>
  <sheetFormatPr defaultRowHeight="13.2" x14ac:dyDescent="0.25"/>
  <sheetData>
    <row r="1" spans="1:15" ht="13.8" thickBot="1" x14ac:dyDescent="0.3">
      <c r="A1" s="17"/>
      <c r="B1" s="17"/>
      <c r="C1" s="20"/>
      <c r="D1" s="4"/>
      <c r="E1" s="19"/>
      <c r="F1" s="19"/>
      <c r="G1" s="19"/>
      <c r="H1" s="18"/>
      <c r="I1" s="17"/>
      <c r="J1" s="17"/>
      <c r="K1" s="18"/>
      <c r="L1" s="4"/>
      <c r="M1" s="19"/>
      <c r="N1" s="18"/>
      <c r="O1" s="17"/>
    </row>
    <row r="2" spans="1:15" ht="16.2" thickBot="1" x14ac:dyDescent="0.35">
      <c r="A2" s="21" t="s">
        <v>7</v>
      </c>
      <c r="B2" s="21"/>
      <c r="C2" s="20"/>
      <c r="D2" s="4"/>
      <c r="E2" s="19"/>
      <c r="F2" s="19"/>
      <c r="G2" s="19"/>
      <c r="H2" s="18"/>
      <c r="I2" s="17"/>
      <c r="J2" s="61" t="s">
        <v>28</v>
      </c>
      <c r="K2" s="67" t="s">
        <v>29</v>
      </c>
      <c r="L2" s="68"/>
      <c r="M2" s="68"/>
      <c r="N2" s="68"/>
      <c r="O2" s="69"/>
    </row>
    <row r="3" spans="1:15" ht="15.6" x14ac:dyDescent="0.3">
      <c r="A3" s="21"/>
      <c r="B3" s="21"/>
      <c r="C3" s="20"/>
      <c r="D3" s="4"/>
      <c r="E3" s="19"/>
      <c r="F3" s="19"/>
      <c r="G3" s="19"/>
      <c r="H3" s="18"/>
      <c r="I3" s="17"/>
      <c r="J3" s="17"/>
      <c r="K3" s="18"/>
      <c r="L3" s="4"/>
      <c r="M3" s="19"/>
      <c r="N3" s="18"/>
      <c r="O3" s="17"/>
    </row>
    <row r="4" spans="1:15" ht="15.6" x14ac:dyDescent="0.3">
      <c r="A4" s="21"/>
      <c r="B4" s="21"/>
      <c r="C4" s="20"/>
      <c r="D4" s="4"/>
      <c r="E4" s="19"/>
      <c r="F4" s="19"/>
      <c r="G4" s="19"/>
      <c r="H4" s="18"/>
      <c r="I4" s="17"/>
      <c r="J4" s="17"/>
      <c r="K4" s="18"/>
      <c r="L4" s="4"/>
      <c r="M4" s="19"/>
      <c r="N4" s="18"/>
      <c r="O4" s="17"/>
    </row>
    <row r="5" spans="1:15" ht="13.8" thickBot="1" x14ac:dyDescent="0.3">
      <c r="A5" s="17"/>
      <c r="B5" s="17"/>
      <c r="C5" s="20"/>
      <c r="D5" s="4"/>
      <c r="E5" s="19"/>
      <c r="F5" s="19"/>
      <c r="G5" s="19"/>
      <c r="H5" s="18"/>
      <c r="I5" s="17"/>
      <c r="J5" s="17"/>
      <c r="K5" s="18"/>
      <c r="L5" s="4"/>
      <c r="M5" s="19"/>
      <c r="N5" s="18"/>
      <c r="O5" s="17"/>
    </row>
    <row r="6" spans="1:15" ht="13.8" thickBot="1" x14ac:dyDescent="0.3">
      <c r="A6" s="70" t="s">
        <v>8</v>
      </c>
      <c r="B6" s="71"/>
      <c r="C6" s="72"/>
      <c r="D6" s="72"/>
      <c r="E6" s="72"/>
      <c r="F6" s="72"/>
      <c r="G6" s="73"/>
      <c r="H6" s="18"/>
    </row>
    <row r="7" spans="1:15" x14ac:dyDescent="0.25">
      <c r="A7" s="74" t="s">
        <v>15</v>
      </c>
      <c r="B7" s="76" t="s">
        <v>14</v>
      </c>
      <c r="C7" s="78" t="s">
        <v>13</v>
      </c>
      <c r="D7" s="80" t="s">
        <v>9</v>
      </c>
      <c r="E7" s="82" t="s">
        <v>16</v>
      </c>
      <c r="F7" s="82"/>
      <c r="G7" s="82"/>
      <c r="H7" s="18"/>
    </row>
    <row r="8" spans="1:15" x14ac:dyDescent="0.25">
      <c r="A8" s="75"/>
      <c r="B8" s="77"/>
      <c r="C8" s="79"/>
      <c r="D8" s="81"/>
      <c r="E8" s="6" t="s">
        <v>10</v>
      </c>
      <c r="F8" s="6" t="s">
        <v>11</v>
      </c>
      <c r="G8" s="6" t="s">
        <v>12</v>
      </c>
      <c r="H8" s="18"/>
    </row>
    <row r="9" spans="1:15" x14ac:dyDescent="0.25">
      <c r="A9" s="22">
        <v>12.04</v>
      </c>
      <c r="B9" s="23">
        <v>14.18</v>
      </c>
      <c r="C9" s="24">
        <v>12</v>
      </c>
      <c r="D9" s="25">
        <f>2*PI()/(B9/C9)</f>
        <v>5.317223109037732</v>
      </c>
      <c r="E9" s="16">
        <v>0.2</v>
      </c>
      <c r="F9" s="16">
        <v>0.7</v>
      </c>
      <c r="G9" s="40">
        <f t="shared" ref="G9:G23" si="0">AVERAGE(E9:F9)</f>
        <v>0.44999999999999996</v>
      </c>
      <c r="H9" s="18"/>
    </row>
    <row r="10" spans="1:15" x14ac:dyDescent="0.25">
      <c r="A10" s="22">
        <v>10.18</v>
      </c>
      <c r="B10" s="22">
        <v>14.05</v>
      </c>
      <c r="C10" s="59">
        <v>10</v>
      </c>
      <c r="D10" s="25">
        <f t="shared" ref="D9:D23" si="1">2*PI()/(B10/C10)</f>
        <v>4.4720180122274638</v>
      </c>
      <c r="E10" s="6">
        <v>0.6</v>
      </c>
      <c r="F10" s="6">
        <v>1.1000000000000001</v>
      </c>
      <c r="G10" s="40">
        <f t="shared" si="0"/>
        <v>0.85000000000000009</v>
      </c>
      <c r="H10" s="18"/>
    </row>
    <row r="11" spans="1:15" x14ac:dyDescent="0.25">
      <c r="A11" s="22">
        <v>8.5</v>
      </c>
      <c r="B11" s="22">
        <v>13.62</v>
      </c>
      <c r="C11" s="59">
        <v>8</v>
      </c>
      <c r="D11" s="25">
        <f t="shared" si="1"/>
        <v>3.6905640570805209</v>
      </c>
      <c r="E11" s="6">
        <v>2.6</v>
      </c>
      <c r="F11" s="66">
        <v>3.2</v>
      </c>
      <c r="G11" s="40">
        <f t="shared" si="0"/>
        <v>2.9000000000000004</v>
      </c>
      <c r="H11" s="18"/>
    </row>
    <row r="12" spans="1:15" x14ac:dyDescent="0.25">
      <c r="A12" s="22">
        <v>8.25</v>
      </c>
      <c r="B12" s="22">
        <v>14.04</v>
      </c>
      <c r="C12" s="59">
        <v>8</v>
      </c>
      <c r="D12" s="25">
        <f t="shared" si="1"/>
        <v>3.5801625681934968</v>
      </c>
      <c r="E12" s="6">
        <v>3.7</v>
      </c>
      <c r="F12" s="6">
        <v>4.3</v>
      </c>
      <c r="G12" s="40">
        <f t="shared" si="0"/>
        <v>4</v>
      </c>
      <c r="H12" s="18"/>
    </row>
    <row r="13" spans="1:15" x14ac:dyDescent="0.25">
      <c r="A13" s="22">
        <v>8.17</v>
      </c>
      <c r="B13" s="22">
        <v>14.18</v>
      </c>
      <c r="C13" s="59">
        <v>8</v>
      </c>
      <c r="D13" s="25">
        <f t="shared" si="1"/>
        <v>3.5448154060251547</v>
      </c>
      <c r="E13" s="6">
        <v>4.2</v>
      </c>
      <c r="F13" s="6">
        <v>4.8</v>
      </c>
      <c r="G13" s="40">
        <f t="shared" si="0"/>
        <v>4.5</v>
      </c>
      <c r="H13" s="18"/>
    </row>
    <row r="14" spans="1:15" x14ac:dyDescent="0.25">
      <c r="A14" s="22">
        <v>8.1</v>
      </c>
      <c r="B14" s="22">
        <v>16.12</v>
      </c>
      <c r="C14" s="59">
        <v>9</v>
      </c>
      <c r="D14" s="25">
        <f t="shared" si="1"/>
        <v>3.5079818712541111</v>
      </c>
      <c r="E14" s="6">
        <v>4.8</v>
      </c>
      <c r="F14" s="6">
        <v>5.5</v>
      </c>
      <c r="G14" s="40">
        <f t="shared" si="0"/>
        <v>5.15</v>
      </c>
      <c r="H14" s="18"/>
    </row>
    <row r="15" spans="1:15" x14ac:dyDescent="0.25">
      <c r="A15" s="22">
        <v>8</v>
      </c>
      <c r="B15" s="22">
        <v>14.73</v>
      </c>
      <c r="C15" s="59">
        <v>8</v>
      </c>
      <c r="D15" s="25">
        <f t="shared" si="1"/>
        <v>3.4124563786447175</v>
      </c>
      <c r="E15" s="6">
        <v>11.5</v>
      </c>
      <c r="F15" s="6">
        <v>14.6</v>
      </c>
      <c r="G15" s="40">
        <f t="shared" si="0"/>
        <v>13.05</v>
      </c>
      <c r="H15" s="18"/>
    </row>
    <row r="16" spans="1:15" x14ac:dyDescent="0.25">
      <c r="A16" s="22">
        <v>7.9</v>
      </c>
      <c r="B16" s="22">
        <v>14.8</v>
      </c>
      <c r="C16" s="59">
        <v>8</v>
      </c>
      <c r="D16" s="25">
        <f t="shared" si="1"/>
        <v>3.3963163822592355</v>
      </c>
      <c r="E16" s="6">
        <v>14.1</v>
      </c>
      <c r="F16" s="6">
        <v>14.9</v>
      </c>
      <c r="G16" s="40">
        <f t="shared" si="0"/>
        <v>14.5</v>
      </c>
      <c r="H16" s="18"/>
    </row>
    <row r="17" spans="1:15" x14ac:dyDescent="0.25">
      <c r="A17" s="22">
        <v>7.85</v>
      </c>
      <c r="B17" s="22">
        <v>14.93</v>
      </c>
      <c r="C17" s="59">
        <v>8</v>
      </c>
      <c r="D17" s="25">
        <f t="shared" si="1"/>
        <v>3.3667436341216805</v>
      </c>
      <c r="E17" s="6">
        <v>13.6</v>
      </c>
      <c r="F17" s="6">
        <v>14.4</v>
      </c>
      <c r="G17" s="40">
        <f t="shared" si="0"/>
        <v>14</v>
      </c>
      <c r="H17" s="18"/>
      <c r="I17" s="35"/>
      <c r="J17" s="35"/>
      <c r="K17" s="36"/>
      <c r="L17" s="39"/>
      <c r="M17" s="37"/>
      <c r="N17" s="36"/>
      <c r="O17" s="1"/>
    </row>
    <row r="18" spans="1:15" x14ac:dyDescent="0.25">
      <c r="A18" s="22">
        <v>7.75</v>
      </c>
      <c r="B18" s="22">
        <v>15.2</v>
      </c>
      <c r="C18" s="59">
        <v>8</v>
      </c>
      <c r="D18" s="25">
        <f t="shared" si="1"/>
        <v>3.306939635357677</v>
      </c>
      <c r="E18" s="6">
        <v>11.9</v>
      </c>
      <c r="F18" s="6">
        <v>12.6</v>
      </c>
      <c r="G18" s="40">
        <f t="shared" si="0"/>
        <v>12.25</v>
      </c>
      <c r="H18" s="18"/>
      <c r="I18" s="35"/>
      <c r="J18" s="35"/>
      <c r="K18" s="36"/>
      <c r="L18" s="39"/>
      <c r="M18" s="37"/>
      <c r="N18" s="36"/>
      <c r="O18" s="1"/>
    </row>
    <row r="19" spans="1:15" x14ac:dyDescent="0.25">
      <c r="A19" s="22">
        <v>7.5</v>
      </c>
      <c r="B19" s="22">
        <v>13.55</v>
      </c>
      <c r="C19" s="59">
        <v>7</v>
      </c>
      <c r="D19" s="25">
        <f t="shared" si="1"/>
        <v>3.2459259889488639</v>
      </c>
      <c r="E19" s="6">
        <v>8.5</v>
      </c>
      <c r="F19" s="6">
        <v>9.1</v>
      </c>
      <c r="G19" s="40">
        <f t="shared" si="0"/>
        <v>8.8000000000000007</v>
      </c>
      <c r="H19" s="18"/>
      <c r="I19" s="35"/>
      <c r="J19" s="35"/>
      <c r="K19" s="36"/>
      <c r="L19" s="39"/>
      <c r="M19" s="37"/>
      <c r="N19" s="36"/>
      <c r="O19" s="1"/>
    </row>
    <row r="20" spans="1:15" x14ac:dyDescent="0.25">
      <c r="A20" s="22">
        <v>6.99</v>
      </c>
      <c r="B20" s="22">
        <v>14.39</v>
      </c>
      <c r="C20" s="59">
        <v>7</v>
      </c>
      <c r="D20" s="25">
        <f t="shared" si="1"/>
        <v>3.0564487248267622</v>
      </c>
      <c r="E20" s="6">
        <v>4</v>
      </c>
      <c r="F20" s="6">
        <v>4.4000000000000004</v>
      </c>
      <c r="G20" s="40">
        <f t="shared" si="0"/>
        <v>4.2</v>
      </c>
      <c r="H20" s="18"/>
      <c r="I20" s="17"/>
      <c r="J20" s="17"/>
      <c r="K20" s="18"/>
      <c r="L20" s="39"/>
      <c r="M20" s="19"/>
      <c r="N20" s="18"/>
      <c r="O20" s="17"/>
    </row>
    <row r="21" spans="1:15" x14ac:dyDescent="0.25">
      <c r="A21" s="22">
        <v>5.91</v>
      </c>
      <c r="B21" s="22">
        <v>14.79</v>
      </c>
      <c r="C21" s="59">
        <v>6</v>
      </c>
      <c r="D21" s="25">
        <f t="shared" si="1"/>
        <v>2.5489595566651468</v>
      </c>
      <c r="E21" s="6">
        <v>1.6</v>
      </c>
      <c r="F21" s="6">
        <v>2</v>
      </c>
      <c r="G21" s="40">
        <f t="shared" si="0"/>
        <v>1.8</v>
      </c>
      <c r="H21" s="18"/>
      <c r="I21" s="17"/>
      <c r="J21" s="35"/>
      <c r="K21" s="36"/>
      <c r="L21" s="39"/>
      <c r="M21" s="37"/>
      <c r="N21" s="36"/>
      <c r="O21" s="1"/>
    </row>
    <row r="22" spans="1:15" x14ac:dyDescent="0.25">
      <c r="A22" s="22">
        <v>5.01</v>
      </c>
      <c r="B22" s="22">
        <v>14.62</v>
      </c>
      <c r="C22" s="59">
        <v>5</v>
      </c>
      <c r="D22" s="25">
        <f t="shared" si="1"/>
        <v>2.1488321843979432</v>
      </c>
      <c r="E22" s="6">
        <v>1.1000000000000001</v>
      </c>
      <c r="F22" s="6">
        <v>1.5</v>
      </c>
      <c r="G22" s="40">
        <f t="shared" si="0"/>
        <v>1.3</v>
      </c>
      <c r="H22" s="18"/>
      <c r="I22" s="17"/>
      <c r="J22" s="35"/>
      <c r="K22" s="36"/>
      <c r="L22" s="39"/>
      <c r="M22" s="37"/>
      <c r="N22" s="36"/>
      <c r="O22" s="1"/>
    </row>
    <row r="23" spans="1:15" x14ac:dyDescent="0.25">
      <c r="A23" s="22">
        <v>3.97</v>
      </c>
      <c r="B23" s="22">
        <v>18.97</v>
      </c>
      <c r="C23" s="59">
        <v>5</v>
      </c>
      <c r="D23" s="25">
        <f t="shared" si="1"/>
        <v>1.6560846882392164</v>
      </c>
      <c r="E23" s="6">
        <v>1.2</v>
      </c>
      <c r="F23" s="6">
        <v>0.8</v>
      </c>
      <c r="G23" s="40">
        <f t="shared" si="0"/>
        <v>1</v>
      </c>
      <c r="H23" s="18"/>
      <c r="I23" s="17"/>
      <c r="J23" s="35"/>
      <c r="K23" s="36"/>
      <c r="L23" s="39"/>
      <c r="M23" s="37"/>
      <c r="N23" s="36"/>
      <c r="O23" s="1"/>
    </row>
    <row r="24" spans="1:15" ht="13.8" thickBot="1" x14ac:dyDescent="0.3">
      <c r="A24" s="35"/>
      <c r="B24" s="35"/>
      <c r="C24" s="38"/>
      <c r="D24" s="39"/>
      <c r="E24" s="37"/>
      <c r="F24" s="37"/>
      <c r="G24" s="1"/>
      <c r="H24" s="18"/>
      <c r="I24" s="17"/>
      <c r="J24" s="35"/>
      <c r="K24" s="36"/>
      <c r="L24" s="39"/>
      <c r="M24" s="37"/>
      <c r="N24" s="36"/>
      <c r="O24" s="1"/>
    </row>
    <row r="25" spans="1:15" ht="13.8" thickBot="1" x14ac:dyDescent="0.3">
      <c r="A25" s="70" t="s">
        <v>3</v>
      </c>
      <c r="B25" s="71"/>
      <c r="C25" s="72"/>
      <c r="D25" s="72"/>
      <c r="E25" s="72"/>
      <c r="F25" s="72"/>
      <c r="G25" s="73"/>
      <c r="H25" s="18"/>
      <c r="I25" s="17"/>
      <c r="J25" s="35"/>
      <c r="K25" s="36"/>
      <c r="L25" s="39"/>
      <c r="M25" s="37"/>
      <c r="N25" s="36"/>
      <c r="O25" s="1"/>
    </row>
    <row r="26" spans="1:15" x14ac:dyDescent="0.25">
      <c r="A26" s="83" t="s">
        <v>15</v>
      </c>
      <c r="B26" s="84" t="s">
        <v>14</v>
      </c>
      <c r="C26" s="85" t="s">
        <v>13</v>
      </c>
      <c r="D26" s="86" t="s">
        <v>9</v>
      </c>
      <c r="E26" s="87" t="s">
        <v>16</v>
      </c>
      <c r="F26" s="87"/>
      <c r="G26" s="87"/>
      <c r="H26" s="18"/>
      <c r="I26" s="17"/>
      <c r="J26" s="35"/>
      <c r="K26" s="36"/>
      <c r="L26" s="39"/>
      <c r="M26" s="37"/>
      <c r="N26" s="36"/>
      <c r="O26" s="1"/>
    </row>
    <row r="27" spans="1:15" x14ac:dyDescent="0.25">
      <c r="A27" s="75"/>
      <c r="B27" s="77"/>
      <c r="C27" s="75"/>
      <c r="D27" s="81"/>
      <c r="E27" s="6" t="s">
        <v>10</v>
      </c>
      <c r="F27" s="15" t="s">
        <v>11</v>
      </c>
      <c r="G27" s="23" t="s">
        <v>12</v>
      </c>
      <c r="H27" s="18"/>
      <c r="I27" s="17"/>
      <c r="J27" s="35"/>
      <c r="K27" s="36"/>
      <c r="L27" s="39"/>
      <c r="M27" s="37"/>
      <c r="N27" s="36"/>
      <c r="O27" s="35"/>
    </row>
    <row r="28" spans="1:15" x14ac:dyDescent="0.25">
      <c r="A28" s="23">
        <v>4</v>
      </c>
      <c r="B28" s="41">
        <v>15.05</v>
      </c>
      <c r="C28" s="15">
        <v>4</v>
      </c>
      <c r="D28" s="25">
        <f t="shared" ref="D28:D35" si="2">2*PI()/(B28/C28)</f>
        <v>1.6699495833035445</v>
      </c>
      <c r="E28" s="16">
        <v>0.8</v>
      </c>
      <c r="F28" s="15">
        <v>1.1000000000000001</v>
      </c>
      <c r="G28" s="40">
        <f t="shared" ref="G28:G35" si="3">AVERAGE(E28:F28)</f>
        <v>0.95000000000000007</v>
      </c>
      <c r="H28" s="18"/>
      <c r="I28" s="17"/>
      <c r="J28" s="35"/>
      <c r="K28" s="36"/>
      <c r="L28" s="39"/>
      <c r="M28" s="37"/>
      <c r="N28" s="36"/>
      <c r="O28" s="35"/>
    </row>
    <row r="29" spans="1:15" x14ac:dyDescent="0.25">
      <c r="A29" s="22">
        <v>5.5</v>
      </c>
      <c r="B29" s="22">
        <v>13.14</v>
      </c>
      <c r="C29" s="5">
        <v>5</v>
      </c>
      <c r="D29" s="25">
        <f t="shared" si="2"/>
        <v>2.3908619890333278</v>
      </c>
      <c r="E29" s="6">
        <v>1.2</v>
      </c>
      <c r="F29" s="5">
        <v>1.6</v>
      </c>
      <c r="G29" s="40">
        <f t="shared" si="3"/>
        <v>1.4</v>
      </c>
      <c r="H29" s="18"/>
      <c r="I29" s="17"/>
      <c r="J29" s="35"/>
      <c r="K29" s="36"/>
      <c r="L29" s="39"/>
      <c r="M29" s="37"/>
      <c r="N29" s="36"/>
      <c r="O29" s="35"/>
    </row>
    <row r="30" spans="1:15" x14ac:dyDescent="0.25">
      <c r="A30" s="22">
        <v>6.99</v>
      </c>
      <c r="B30" s="22">
        <v>12.34</v>
      </c>
      <c r="C30" s="5">
        <v>6</v>
      </c>
      <c r="D30" s="25">
        <f t="shared" si="2"/>
        <v>3.0550333746416141</v>
      </c>
      <c r="E30" s="6">
        <v>2.8</v>
      </c>
      <c r="F30" s="5">
        <v>3.2</v>
      </c>
      <c r="G30" s="40">
        <f t="shared" si="3"/>
        <v>3</v>
      </c>
      <c r="H30" s="18"/>
      <c r="I30" s="17"/>
      <c r="J30" s="35"/>
      <c r="K30" s="36"/>
      <c r="L30" s="39"/>
      <c r="M30" s="37"/>
      <c r="N30" s="36"/>
      <c r="O30" s="35"/>
    </row>
    <row r="31" spans="1:15" x14ac:dyDescent="0.25">
      <c r="A31" s="22">
        <v>7.5</v>
      </c>
      <c r="B31" s="22">
        <v>13.54</v>
      </c>
      <c r="C31" s="5">
        <v>7</v>
      </c>
      <c r="D31" s="25">
        <f t="shared" si="2"/>
        <v>3.2483232754990476</v>
      </c>
      <c r="E31" s="6">
        <v>3.6</v>
      </c>
      <c r="F31" s="5">
        <v>4.0999999999999996</v>
      </c>
      <c r="G31" s="40">
        <f t="shared" si="3"/>
        <v>3.8499999999999996</v>
      </c>
      <c r="H31" s="18"/>
      <c r="I31" s="17"/>
      <c r="J31" s="35"/>
      <c r="K31" s="36"/>
      <c r="L31" s="39"/>
      <c r="M31" s="37"/>
      <c r="N31" s="36"/>
      <c r="O31" s="35"/>
    </row>
    <row r="32" spans="1:15" x14ac:dyDescent="0.25">
      <c r="A32" s="22">
        <v>7.75</v>
      </c>
      <c r="B32" s="22">
        <v>13.01</v>
      </c>
      <c r="C32" s="5">
        <v>7</v>
      </c>
      <c r="D32" s="25">
        <f t="shared" si="2"/>
        <v>3.3806531245393625</v>
      </c>
      <c r="E32" s="6">
        <v>3.4</v>
      </c>
      <c r="F32" s="5">
        <v>4</v>
      </c>
      <c r="G32" s="40">
        <f t="shared" si="3"/>
        <v>3.7</v>
      </c>
      <c r="H32" s="18"/>
      <c r="I32" s="17"/>
      <c r="J32" s="35"/>
      <c r="K32" s="36"/>
      <c r="L32" s="39"/>
      <c r="M32" s="37"/>
      <c r="N32" s="36"/>
      <c r="O32" s="35"/>
    </row>
    <row r="33" spans="1:15" x14ac:dyDescent="0.25">
      <c r="A33" s="22">
        <v>8</v>
      </c>
      <c r="B33" s="22">
        <v>12.63</v>
      </c>
      <c r="C33" s="5">
        <v>7</v>
      </c>
      <c r="D33" s="25">
        <f t="shared" si="2"/>
        <v>3.48236715362289</v>
      </c>
      <c r="E33" s="6">
        <v>3</v>
      </c>
      <c r="F33" s="5">
        <v>3.4</v>
      </c>
      <c r="G33" s="40">
        <f t="shared" si="3"/>
        <v>3.2</v>
      </c>
      <c r="H33" s="18"/>
      <c r="I33" s="17"/>
      <c r="J33" s="17"/>
      <c r="K33" s="18"/>
      <c r="L33" s="4"/>
      <c r="M33" s="19"/>
      <c r="N33" s="18"/>
      <c r="O33" s="17"/>
    </row>
    <row r="34" spans="1:15" x14ac:dyDescent="0.25">
      <c r="A34" s="22">
        <v>9.0399999999999991</v>
      </c>
      <c r="B34" s="22">
        <v>12.65</v>
      </c>
      <c r="C34" s="5">
        <v>8</v>
      </c>
      <c r="D34" s="25">
        <f t="shared" si="2"/>
        <v>3.9735559254890664</v>
      </c>
      <c r="E34" s="6">
        <v>1.3</v>
      </c>
      <c r="F34" s="5">
        <v>1.7</v>
      </c>
      <c r="G34" s="40">
        <f t="shared" si="3"/>
        <v>1.5</v>
      </c>
      <c r="H34" s="18"/>
      <c r="I34" s="17"/>
      <c r="J34" s="17"/>
      <c r="K34" s="18"/>
      <c r="L34" s="4"/>
      <c r="M34" s="19"/>
      <c r="N34" s="18"/>
      <c r="O34" s="17"/>
    </row>
    <row r="35" spans="1:15" x14ac:dyDescent="0.25">
      <c r="A35" s="22">
        <v>12</v>
      </c>
      <c r="B35" s="22">
        <v>11.98</v>
      </c>
      <c r="C35" s="5">
        <v>10</v>
      </c>
      <c r="D35" s="25">
        <f t="shared" si="2"/>
        <v>5.2447289709345464</v>
      </c>
      <c r="E35" s="6">
        <v>0.2</v>
      </c>
      <c r="F35" s="5">
        <v>0.7</v>
      </c>
      <c r="G35" s="40">
        <f t="shared" si="3"/>
        <v>0.44999999999999996</v>
      </c>
      <c r="H35" s="18"/>
      <c r="I35" s="17"/>
      <c r="J35" s="17"/>
      <c r="K35" s="18"/>
      <c r="L35" s="4"/>
      <c r="M35" s="19"/>
      <c r="N35" s="18"/>
      <c r="O35" s="17"/>
    </row>
    <row r="36" spans="1:15" x14ac:dyDescent="0.25">
      <c r="A36" s="17"/>
      <c r="B36" s="17"/>
      <c r="C36" s="20"/>
      <c r="D36" s="4"/>
      <c r="E36" s="19"/>
      <c r="F36" s="19"/>
      <c r="G36" s="19"/>
      <c r="H36" s="18"/>
      <c r="I36" s="17"/>
      <c r="J36" s="17"/>
      <c r="K36" s="18"/>
      <c r="L36" s="4"/>
      <c r="M36" s="19"/>
      <c r="N36" s="18"/>
      <c r="O36" s="17"/>
    </row>
    <row r="37" spans="1:15" x14ac:dyDescent="0.25">
      <c r="A37" s="17"/>
      <c r="B37" s="17"/>
      <c r="C37" s="20"/>
      <c r="D37" s="4"/>
      <c r="E37" s="19"/>
      <c r="F37" s="19"/>
      <c r="G37" s="19"/>
      <c r="H37" s="18"/>
      <c r="I37" s="17"/>
      <c r="J37" s="17"/>
      <c r="K37" s="18"/>
      <c r="L37" s="4"/>
      <c r="M37" s="19"/>
      <c r="N37" s="18"/>
      <c r="O37" s="17"/>
    </row>
    <row r="38" spans="1:15" x14ac:dyDescent="0.25">
      <c r="A38" s="17"/>
      <c r="B38" s="17"/>
      <c r="C38" s="20"/>
      <c r="D38" s="4"/>
      <c r="E38" s="19"/>
      <c r="F38" s="19"/>
      <c r="G38" s="19"/>
      <c r="H38" s="18"/>
      <c r="I38" s="17"/>
      <c r="J38" s="17"/>
      <c r="K38" s="18"/>
      <c r="L38" s="4"/>
      <c r="M38" s="19"/>
      <c r="N38" s="18"/>
      <c r="O38" s="17"/>
    </row>
    <row r="39" spans="1:15" x14ac:dyDescent="0.25">
      <c r="A39" s="17"/>
      <c r="B39" s="17"/>
      <c r="C39" s="20"/>
      <c r="D39" s="4"/>
      <c r="E39" s="19"/>
      <c r="F39" s="19"/>
      <c r="G39" s="19"/>
      <c r="H39" s="18"/>
      <c r="I39" s="17"/>
      <c r="J39" s="17"/>
      <c r="K39" s="18"/>
      <c r="L39" s="4"/>
      <c r="M39" s="19"/>
      <c r="N39" s="18"/>
      <c r="O39" s="17"/>
    </row>
    <row r="40" spans="1:15" x14ac:dyDescent="0.25">
      <c r="A40" s="17"/>
      <c r="B40" s="17"/>
      <c r="C40" s="20"/>
      <c r="D40" s="4"/>
      <c r="E40" s="19"/>
      <c r="F40" s="19"/>
      <c r="G40" s="19"/>
      <c r="H40" s="18"/>
      <c r="I40" s="17"/>
      <c r="J40" s="17"/>
      <c r="K40" s="18"/>
      <c r="L40" s="4"/>
      <c r="M40" s="19"/>
      <c r="N40" s="18"/>
      <c r="O40" s="17"/>
    </row>
    <row r="41" spans="1:15" x14ac:dyDescent="0.25">
      <c r="A41" s="17"/>
      <c r="B41" s="17"/>
      <c r="C41" s="20"/>
      <c r="D41" s="4"/>
      <c r="E41" s="19"/>
      <c r="F41" s="19"/>
      <c r="G41" s="19"/>
      <c r="H41" s="18"/>
      <c r="I41" s="17"/>
      <c r="J41" s="17"/>
      <c r="K41" s="18"/>
      <c r="L41" s="4"/>
      <c r="M41" s="19"/>
      <c r="N41" s="18"/>
      <c r="O41" s="17"/>
    </row>
    <row r="42" spans="1:15" x14ac:dyDescent="0.25">
      <c r="A42" s="17"/>
      <c r="B42" s="17"/>
      <c r="C42" s="20"/>
      <c r="D42" s="4"/>
      <c r="E42" s="19"/>
      <c r="F42" s="19"/>
      <c r="G42" s="19"/>
      <c r="H42" s="18"/>
      <c r="I42" s="17"/>
      <c r="J42" s="17"/>
      <c r="K42" s="18"/>
      <c r="L42" s="4"/>
      <c r="M42" s="19"/>
      <c r="N42" s="18"/>
      <c r="O42" s="17"/>
    </row>
    <row r="43" spans="1:15" x14ac:dyDescent="0.25">
      <c r="A43" s="17"/>
      <c r="B43" s="17"/>
      <c r="C43" s="20"/>
      <c r="D43" s="4"/>
      <c r="E43" s="19"/>
      <c r="F43" s="19"/>
      <c r="G43" s="19"/>
      <c r="H43" s="18"/>
      <c r="I43" s="17"/>
      <c r="J43" s="17"/>
      <c r="K43" s="18"/>
      <c r="L43" s="4"/>
      <c r="M43" s="19"/>
      <c r="N43" s="18"/>
      <c r="O43" s="17"/>
    </row>
    <row r="44" spans="1:15" x14ac:dyDescent="0.25">
      <c r="A44" s="17"/>
      <c r="B44" s="17"/>
      <c r="C44" s="20"/>
      <c r="D44" s="4"/>
      <c r="E44" s="19"/>
      <c r="F44" s="19"/>
      <c r="G44" s="19"/>
      <c r="H44" s="18"/>
      <c r="I44" s="17"/>
      <c r="J44" s="17"/>
      <c r="K44" s="18"/>
      <c r="L44" s="4"/>
      <c r="M44" s="19"/>
      <c r="N44" s="18"/>
      <c r="O44" s="17"/>
    </row>
    <row r="45" spans="1:15" x14ac:dyDescent="0.25">
      <c r="A45" s="17"/>
      <c r="B45" s="17"/>
      <c r="C45" s="20"/>
      <c r="D45" s="4"/>
      <c r="E45" s="19"/>
      <c r="F45" s="19"/>
      <c r="G45" s="19"/>
      <c r="H45" s="18"/>
      <c r="I45" s="17"/>
      <c r="J45" s="17"/>
      <c r="K45" s="18"/>
      <c r="L45" s="4"/>
      <c r="M45" s="19"/>
      <c r="N45" s="18"/>
      <c r="O45" s="17"/>
    </row>
    <row r="46" spans="1:15" x14ac:dyDescent="0.25">
      <c r="A46" s="17"/>
      <c r="B46" s="17"/>
      <c r="C46" s="20"/>
      <c r="D46" s="4"/>
      <c r="E46" s="19"/>
      <c r="F46" s="19"/>
      <c r="G46" s="19"/>
      <c r="H46" s="18"/>
      <c r="I46" s="17"/>
      <c r="J46" s="17"/>
      <c r="K46" s="18"/>
      <c r="L46" s="4"/>
      <c r="M46" s="19"/>
      <c r="N46" s="18"/>
      <c r="O46" s="17"/>
    </row>
    <row r="47" spans="1:15" x14ac:dyDescent="0.25">
      <c r="A47" s="17"/>
      <c r="B47" s="17"/>
      <c r="C47" s="20"/>
      <c r="D47" s="4"/>
      <c r="E47" s="19"/>
      <c r="F47" s="19"/>
      <c r="G47" s="19"/>
      <c r="H47" s="18"/>
      <c r="I47" s="17"/>
      <c r="J47" s="17"/>
      <c r="K47" s="18"/>
      <c r="L47" s="4"/>
      <c r="M47" s="19"/>
      <c r="N47" s="18"/>
      <c r="O47" s="17"/>
    </row>
    <row r="48" spans="1:15" x14ac:dyDescent="0.25">
      <c r="A48" s="17"/>
      <c r="B48" s="17"/>
      <c r="C48" s="20"/>
      <c r="D48" s="4"/>
      <c r="E48" s="19"/>
      <c r="F48" s="19"/>
      <c r="G48" s="19"/>
      <c r="H48" s="18"/>
      <c r="I48" s="17"/>
      <c r="J48" s="17"/>
      <c r="K48" s="18"/>
      <c r="L48" s="4"/>
      <c r="M48" s="19"/>
      <c r="N48" s="18"/>
      <c r="O48" s="17"/>
    </row>
    <row r="49" spans="1:15" x14ac:dyDescent="0.25">
      <c r="A49" s="17"/>
      <c r="B49" s="17"/>
      <c r="C49" s="20"/>
      <c r="D49" s="4"/>
      <c r="E49" s="19"/>
      <c r="F49" s="19"/>
      <c r="G49" s="19"/>
      <c r="H49" s="18"/>
      <c r="I49" s="17"/>
      <c r="J49" s="17"/>
      <c r="K49" s="18"/>
      <c r="L49" s="4"/>
      <c r="M49" s="19"/>
      <c r="N49" s="18"/>
      <c r="O49" s="17"/>
    </row>
    <row r="50" spans="1:15" x14ac:dyDescent="0.25">
      <c r="A50" s="17"/>
      <c r="B50" s="17"/>
      <c r="C50" s="20"/>
      <c r="D50" s="4"/>
      <c r="E50" s="19"/>
      <c r="F50" s="19"/>
      <c r="G50" s="19"/>
      <c r="H50" s="18"/>
      <c r="I50" s="17"/>
      <c r="J50" s="17"/>
      <c r="K50" s="18"/>
      <c r="L50" s="4"/>
      <c r="M50" s="19"/>
      <c r="N50" s="18"/>
      <c r="O50" s="17"/>
    </row>
    <row r="51" spans="1:15" x14ac:dyDescent="0.25">
      <c r="A51" s="17"/>
      <c r="B51" s="17"/>
      <c r="C51" s="20"/>
      <c r="D51" s="4"/>
      <c r="E51" s="19"/>
      <c r="F51" s="19"/>
      <c r="G51" s="19"/>
      <c r="H51" s="18"/>
      <c r="I51" s="17"/>
      <c r="J51" s="17"/>
      <c r="K51" s="18"/>
      <c r="L51" s="4"/>
      <c r="M51" s="19"/>
      <c r="N51" s="18"/>
      <c r="O51" s="17"/>
    </row>
    <row r="52" spans="1:15" x14ac:dyDescent="0.25">
      <c r="A52" s="17"/>
      <c r="B52" s="17"/>
      <c r="C52" s="20"/>
      <c r="D52" s="4"/>
      <c r="E52" s="19"/>
      <c r="F52" s="19"/>
      <c r="G52" s="19"/>
      <c r="H52" s="18"/>
      <c r="I52" s="17"/>
      <c r="J52" s="17"/>
      <c r="K52" s="18"/>
      <c r="L52" s="4"/>
      <c r="M52" s="19"/>
      <c r="N52" s="18"/>
      <c r="O52" s="17"/>
    </row>
    <row r="53" spans="1:15" x14ac:dyDescent="0.25">
      <c r="A53" s="17"/>
      <c r="B53" s="17"/>
      <c r="C53" s="20"/>
      <c r="D53" s="4"/>
      <c r="E53" s="19"/>
      <c r="F53" s="19"/>
      <c r="G53" s="19"/>
      <c r="H53" s="18"/>
      <c r="I53" s="17"/>
      <c r="J53" s="17"/>
      <c r="K53" s="18"/>
      <c r="L53" s="4"/>
      <c r="M53" s="19"/>
      <c r="N53" s="18"/>
      <c r="O53" s="17"/>
    </row>
    <row r="54" spans="1:15" x14ac:dyDescent="0.25">
      <c r="A54" s="17"/>
      <c r="B54" s="17"/>
      <c r="C54" s="20"/>
      <c r="D54" s="4"/>
      <c r="E54" s="19"/>
      <c r="F54" s="19"/>
      <c r="G54" s="19"/>
      <c r="H54" s="18"/>
      <c r="I54" s="17"/>
      <c r="J54" s="17"/>
      <c r="K54" s="18"/>
      <c r="L54" s="4"/>
      <c r="M54" s="19"/>
      <c r="N54" s="18"/>
      <c r="O54" s="17"/>
    </row>
  </sheetData>
  <sortState xmlns:xlrd2="http://schemas.microsoft.com/office/spreadsheetml/2017/richdata2" ref="A28:G35">
    <sortCondition ref="A28:A35"/>
  </sortState>
  <mergeCells count="13">
    <mergeCell ref="A26:A27"/>
    <mergeCell ref="B26:B27"/>
    <mergeCell ref="C26:C27"/>
    <mergeCell ref="D26:D27"/>
    <mergeCell ref="E26:G26"/>
    <mergeCell ref="K2:O2"/>
    <mergeCell ref="A6:G6"/>
    <mergeCell ref="A25:G25"/>
    <mergeCell ref="A7:A8"/>
    <mergeCell ref="B7:B8"/>
    <mergeCell ref="C7:C8"/>
    <mergeCell ref="D7:D8"/>
    <mergeCell ref="E7:G7"/>
  </mergeCells>
  <phoneticPr fontId="2" type="noConversion"/>
  <pageMargins left="0.75" right="0.75" top="1" bottom="1" header="0.5" footer="0.5"/>
  <pageSetup paperSize="9"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C20" sqref="C20"/>
    </sheetView>
  </sheetViews>
  <sheetFormatPr defaultRowHeight="13.2" x14ac:dyDescent="0.25"/>
  <sheetData>
    <row r="1" spans="1:9" x14ac:dyDescent="0.25">
      <c r="A1" t="s">
        <v>30</v>
      </c>
    </row>
    <row r="2" spans="1:9" ht="13.8" thickBot="1" x14ac:dyDescent="0.3"/>
    <row r="3" spans="1:9" x14ac:dyDescent="0.25">
      <c r="A3" s="65" t="s">
        <v>31</v>
      </c>
      <c r="B3" s="65"/>
    </row>
    <row r="4" spans="1:9" x14ac:dyDescent="0.25">
      <c r="A4" s="62" t="s">
        <v>32</v>
      </c>
      <c r="B4" s="62">
        <v>0.99859789932257903</v>
      </c>
    </row>
    <row r="5" spans="1:9" x14ac:dyDescent="0.25">
      <c r="A5" s="62" t="s">
        <v>33</v>
      </c>
      <c r="B5" s="62">
        <v>0.99719776453146758</v>
      </c>
    </row>
    <row r="6" spans="1:9" x14ac:dyDescent="0.25">
      <c r="A6" s="62" t="s">
        <v>34</v>
      </c>
      <c r="B6" s="62">
        <v>0.99673072528671225</v>
      </c>
    </row>
    <row r="7" spans="1:9" x14ac:dyDescent="0.25">
      <c r="A7" s="62" t="s">
        <v>35</v>
      </c>
      <c r="B7" s="62">
        <v>9.2961177888847626E-2</v>
      </c>
    </row>
    <row r="8" spans="1:9" ht="13.8" thickBot="1" x14ac:dyDescent="0.3">
      <c r="A8" s="63" t="s">
        <v>36</v>
      </c>
      <c r="B8" s="63">
        <v>8</v>
      </c>
    </row>
    <row r="10" spans="1:9" ht="13.8" thickBot="1" x14ac:dyDescent="0.3">
      <c r="A10" t="s">
        <v>37</v>
      </c>
    </row>
    <row r="11" spans="1:9" x14ac:dyDescent="0.25">
      <c r="A11" s="64"/>
      <c r="B11" s="64" t="s">
        <v>42</v>
      </c>
      <c r="C11" s="64" t="s">
        <v>43</v>
      </c>
      <c r="D11" s="64" t="s">
        <v>44</v>
      </c>
      <c r="E11" s="64" t="s">
        <v>45</v>
      </c>
      <c r="F11" s="64" t="s">
        <v>46</v>
      </c>
    </row>
    <row r="12" spans="1:9" x14ac:dyDescent="0.25">
      <c r="A12" s="62" t="s">
        <v>38</v>
      </c>
      <c r="B12" s="62">
        <v>1</v>
      </c>
      <c r="C12" s="62">
        <v>18.451477872918112</v>
      </c>
      <c r="D12" s="62">
        <v>18.451477872918112</v>
      </c>
      <c r="E12" s="62">
        <v>2135.1476898985279</v>
      </c>
      <c r="F12" s="62">
        <v>6.8836820182760851E-9</v>
      </c>
    </row>
    <row r="13" spans="1:9" x14ac:dyDescent="0.25">
      <c r="A13" s="62" t="s">
        <v>39</v>
      </c>
      <c r="B13" s="62">
        <v>6</v>
      </c>
      <c r="C13" s="62">
        <v>5.1850683566891834E-2</v>
      </c>
      <c r="D13" s="62">
        <v>8.6417805944819723E-3</v>
      </c>
      <c r="E13" s="62"/>
      <c r="F13" s="62"/>
    </row>
    <row r="14" spans="1:9" ht="13.8" thickBot="1" x14ac:dyDescent="0.3">
      <c r="A14" s="63" t="s">
        <v>40</v>
      </c>
      <c r="B14" s="63">
        <v>7</v>
      </c>
      <c r="C14" s="63">
        <v>18.503328556485002</v>
      </c>
      <c r="D14" s="63"/>
      <c r="E14" s="63"/>
      <c r="F14" s="63"/>
    </row>
    <row r="15" spans="1:9" ht="13.8" thickBot="1" x14ac:dyDescent="0.3"/>
    <row r="16" spans="1:9" x14ac:dyDescent="0.25">
      <c r="A16" s="64"/>
      <c r="B16" s="64" t="s">
        <v>47</v>
      </c>
      <c r="C16" s="64" t="s">
        <v>35</v>
      </c>
      <c r="D16" s="64" t="s">
        <v>48</v>
      </c>
      <c r="E16" s="64" t="s">
        <v>49</v>
      </c>
      <c r="F16" s="64" t="s">
        <v>50</v>
      </c>
      <c r="G16" s="64" t="s">
        <v>51</v>
      </c>
      <c r="H16" s="64" t="s">
        <v>52</v>
      </c>
      <c r="I16" s="64" t="s">
        <v>53</v>
      </c>
    </row>
    <row r="17" spans="1:9" x14ac:dyDescent="0.25">
      <c r="A17" s="62" t="s">
        <v>41</v>
      </c>
      <c r="B17" s="62">
        <v>2.4140585229413873</v>
      </c>
      <c r="C17" s="62">
        <v>6.0006182301222004E-2</v>
      </c>
      <c r="D17" s="62">
        <v>40.230163465877183</v>
      </c>
      <c r="E17" s="62">
        <v>1.5767916068943458E-8</v>
      </c>
      <c r="F17" s="62">
        <v>2.2672286846093281</v>
      </c>
      <c r="G17" s="62">
        <v>2.5608883612734465</v>
      </c>
      <c r="H17" s="62">
        <v>2.2672286846093281</v>
      </c>
      <c r="I17" s="62">
        <v>2.5608883612734465</v>
      </c>
    </row>
    <row r="18" spans="1:9" ht="13.8" thickBot="1" x14ac:dyDescent="0.3">
      <c r="A18" s="63" t="s">
        <v>54</v>
      </c>
      <c r="B18" s="63">
        <v>-0.66281287082867169</v>
      </c>
      <c r="C18" s="63">
        <v>1.4344221164671137E-2</v>
      </c>
      <c r="D18" s="63">
        <v>-46.207658346842543</v>
      </c>
      <c r="E18" s="63">
        <v>6.8836820182760851E-9</v>
      </c>
      <c r="F18" s="63">
        <v>-0.69791191552435594</v>
      </c>
      <c r="G18" s="63">
        <v>-0.62771382613298743</v>
      </c>
      <c r="H18" s="63">
        <v>-0.69791191552435594</v>
      </c>
      <c r="I18" s="63">
        <v>-0.62771382613298743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E5-transient</vt:lpstr>
      <vt:lpstr>E5-qualityfactor</vt:lpstr>
      <vt:lpstr>Q Regression - 0.0A</vt:lpstr>
      <vt:lpstr>Q Regression - 0.6A</vt:lpstr>
      <vt:lpstr>Q Regression - Summary</vt:lpstr>
      <vt:lpstr>E5-forced</vt:lpstr>
      <vt:lpstr>E5-abcosclinreg</vt:lpstr>
      <vt:lpstr>'E5-forced'!Print_Area</vt:lpstr>
      <vt:lpstr>'E5-transient'!Print_Area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1A-034</dc:creator>
  <cp:lastModifiedBy>Jeppe</cp:lastModifiedBy>
  <cp:lastPrinted>2020-01-28T15:46:19Z</cp:lastPrinted>
  <dcterms:created xsi:type="dcterms:W3CDTF">1996-10-14T23:33:28Z</dcterms:created>
  <dcterms:modified xsi:type="dcterms:W3CDTF">2020-04-01T18:10:50Z</dcterms:modified>
</cp:coreProperties>
</file>