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codeName="ThisWorkbook" defaultThemeVersion="166925"/>
  <mc:AlternateContent xmlns:mc="http://schemas.openxmlformats.org/markup-compatibility/2006">
    <mc:Choice Requires="x15">
      <x15ac:absPath xmlns:x15ac="http://schemas.microsoft.com/office/spreadsheetml/2010/11/ac" url="D:\repos\sphering\"/>
    </mc:Choice>
  </mc:AlternateContent>
  <xr:revisionPtr revIDLastSave="0" documentId="13_ncr:1_{C1CA600B-14BB-411C-9EEC-BA04CCB13DF5}" xr6:coauthVersionLast="46" xr6:coauthVersionMax="46" xr10:uidLastSave="{00000000-0000-0000-0000-000000000000}"/>
  <bookViews>
    <workbookView xWindow="-120" yWindow="-120" windowWidth="32640" windowHeight="21240" activeTab="4" xr2:uid="{2875CC8F-1C76-425B-958F-F60B888D89DF}"/>
  </bookViews>
  <sheets>
    <sheet name="Calc Table" sheetId="4" r:id="rId1"/>
    <sheet name="Calc Sheet Testing" sheetId="2" state="hidden" r:id="rId2"/>
    <sheet name="Pig Location Testing" sheetId="5" state="hidden" r:id="rId3"/>
    <sheet name="Look-ups" sheetId="6" r:id="rId4"/>
    <sheet name="Sheet1" sheetId="7" r:id="rId5"/>
    <sheet name="Base Case Sheet (for ref)" sheetId="1" state="hidden" r:id="rId6"/>
  </sheets>
  <definedNames>
    <definedName name="_xlnm._FilterDatabase" localSheetId="1" hidden="1">'Calc Sheet Testing'!$A$5:$N$15</definedName>
    <definedName name="solver_adj" localSheetId="0" hidden="1">'Calc Table'!$O$14</definedName>
    <definedName name="solver_cvg" localSheetId="0" hidden="1">0.0001</definedName>
    <definedName name="solver_drv" localSheetId="0" hidden="1">1</definedName>
    <definedName name="solver_eng" localSheetId="0" hidden="1">2</definedName>
    <definedName name="solver_est" localSheetId="0" hidden="1">1</definedName>
    <definedName name="solver_itr" localSheetId="0" hidden="1">2147483647</definedName>
    <definedName name="solver_mip" localSheetId="0" hidden="1">2147483647</definedName>
    <definedName name="solver_mni" localSheetId="0" hidden="1">30</definedName>
    <definedName name="solver_mrt" localSheetId="0" hidden="1">0.075</definedName>
    <definedName name="solver_msl" localSheetId="0" hidden="1">2</definedName>
    <definedName name="solver_neg" localSheetId="0" hidden="1">1</definedName>
    <definedName name="solver_nod" localSheetId="0" hidden="1">2147483647</definedName>
    <definedName name="solver_num" localSheetId="0" hidden="1">0</definedName>
    <definedName name="solver_nwt" localSheetId="0" hidden="1">1</definedName>
    <definedName name="solver_opt" localSheetId="0" hidden="1">'Calc Table'!$P$14</definedName>
    <definedName name="solver_pre" localSheetId="0" hidden="1">0.000001</definedName>
    <definedName name="solver_rbv" localSheetId="0" hidden="1">1</definedName>
    <definedName name="solver_rlx" localSheetId="0" hidden="1">2</definedName>
    <definedName name="solver_rsd" localSheetId="0" hidden="1">0</definedName>
    <definedName name="solver_scl" localSheetId="0" hidden="1">1</definedName>
    <definedName name="solver_sho" localSheetId="0" hidden="1">2</definedName>
    <definedName name="solver_ssz" localSheetId="0" hidden="1">100</definedName>
    <definedName name="solver_tim" localSheetId="0" hidden="1">2147483647</definedName>
    <definedName name="solver_tol" localSheetId="0" hidden="1">0.01</definedName>
    <definedName name="solver_typ" localSheetId="0" hidden="1">3</definedName>
    <definedName name="solver_val" localSheetId="0" hidden="1">2193</definedName>
    <definedName name="solver_ver" localSheetId="0" hidden="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195" i="7" l="1"/>
  <c r="A196" i="7"/>
  <c r="A197" i="7"/>
  <c r="A198" i="7"/>
  <c r="A199" i="7"/>
  <c r="A200" i="7"/>
  <c r="A201" i="7"/>
  <c r="A202" i="7"/>
  <c r="A203" i="7"/>
  <c r="A204" i="7"/>
  <c r="A205" i="7"/>
  <c r="A206" i="7"/>
  <c r="A207" i="7"/>
  <c r="A208" i="7"/>
  <c r="A209" i="7"/>
  <c r="A210" i="7"/>
  <c r="A211" i="7"/>
  <c r="A212" i="7"/>
  <c r="A213" i="7"/>
  <c r="A214" i="7"/>
  <c r="A215" i="7"/>
  <c r="A216" i="7"/>
  <c r="A217" i="7"/>
  <c r="A218" i="7"/>
  <c r="A219" i="7"/>
  <c r="A220" i="7"/>
  <c r="A221" i="7"/>
  <c r="A222" i="7"/>
  <c r="A223" i="7"/>
  <c r="A224" i="7"/>
  <c r="A225" i="7"/>
  <c r="A226" i="7"/>
  <c r="A227" i="7"/>
  <c r="A228" i="7"/>
  <c r="A229" i="7"/>
  <c r="A230" i="7"/>
  <c r="A231" i="7"/>
  <c r="A232" i="7"/>
  <c r="A233" i="7"/>
  <c r="A234" i="7"/>
  <c r="A235" i="7"/>
  <c r="A236" i="7"/>
  <c r="A237" i="7"/>
  <c r="A238" i="7"/>
  <c r="A239" i="7"/>
  <c r="A240" i="7"/>
  <c r="A241" i="7"/>
  <c r="A242" i="7"/>
  <c r="A243" i="7"/>
  <c r="A244" i="7"/>
  <c r="A245" i="7"/>
  <c r="A246" i="7"/>
  <c r="A247" i="7"/>
  <c r="A248" i="7"/>
  <c r="A249" i="7"/>
  <c r="A250" i="7"/>
  <c r="A251" i="7"/>
  <c r="A252" i="7"/>
  <c r="A253" i="7"/>
  <c r="A254" i="7"/>
  <c r="A255" i="7"/>
  <c r="A256" i="7"/>
  <c r="A257" i="7"/>
  <c r="A258" i="7"/>
  <c r="A259" i="7"/>
  <c r="A260" i="7"/>
  <c r="A261" i="7"/>
  <c r="A262" i="7"/>
  <c r="A263" i="7"/>
  <c r="A264" i="7"/>
  <c r="A265" i="7"/>
  <c r="A266" i="7"/>
  <c r="A267" i="7"/>
  <c r="A268" i="7"/>
  <c r="A269" i="7"/>
  <c r="A270" i="7"/>
  <c r="A271" i="7"/>
  <c r="A272" i="7"/>
  <c r="A273" i="7"/>
  <c r="A274" i="7"/>
  <c r="A275" i="7"/>
  <c r="A276" i="7"/>
  <c r="A277" i="7"/>
  <c r="A278" i="7"/>
  <c r="A279" i="7"/>
  <c r="A280" i="7"/>
  <c r="A281" i="7"/>
  <c r="A282" i="7"/>
  <c r="A283" i="7"/>
  <c r="A284" i="7"/>
  <c r="A285" i="7"/>
  <c r="A286" i="7"/>
  <c r="A287" i="7"/>
  <c r="A288" i="7"/>
  <c r="A289" i="7"/>
  <c r="A290" i="7"/>
  <c r="A291" i="7"/>
  <c r="A292" i="7"/>
  <c r="A293" i="7"/>
  <c r="A294" i="7"/>
  <c r="A295" i="7"/>
  <c r="A296" i="7"/>
  <c r="A297" i="7"/>
  <c r="A298" i="7"/>
  <c r="A299" i="7"/>
  <c r="A300" i="7"/>
  <c r="A301" i="7"/>
  <c r="A302" i="7"/>
  <c r="A303" i="7"/>
  <c r="A304" i="7"/>
  <c r="A305" i="7"/>
  <c r="A306" i="7"/>
  <c r="A307" i="7"/>
  <c r="A308" i="7"/>
  <c r="A309" i="7"/>
  <c r="A310" i="7"/>
  <c r="A311" i="7"/>
  <c r="A312" i="7"/>
  <c r="A313" i="7"/>
  <c r="A314" i="7"/>
  <c r="A315" i="7"/>
  <c r="A316" i="7"/>
  <c r="A317" i="7"/>
  <c r="A318" i="7"/>
  <c r="A319" i="7"/>
  <c r="A320" i="7"/>
  <c r="A321" i="7"/>
  <c r="A322" i="7"/>
  <c r="A323" i="7"/>
  <c r="A324" i="7"/>
  <c r="A325" i="7"/>
  <c r="A326" i="7"/>
  <c r="A327" i="7"/>
  <c r="A328" i="7"/>
  <c r="A329" i="7"/>
  <c r="A330" i="7"/>
  <c r="A331" i="7"/>
  <c r="A332" i="7"/>
  <c r="A333" i="7"/>
  <c r="A334" i="7"/>
  <c r="A335" i="7"/>
  <c r="A336" i="7"/>
  <c r="A337" i="7"/>
  <c r="A338" i="7"/>
  <c r="A339" i="7"/>
  <c r="A194" i="7"/>
  <c r="A37" i="7"/>
  <c r="A38" i="7"/>
  <c r="A39" i="7"/>
  <c r="A40" i="7"/>
  <c r="A41" i="7"/>
  <c r="A42" i="7"/>
  <c r="A43" i="7"/>
  <c r="A44" i="7"/>
  <c r="A45" i="7"/>
  <c r="A46" i="7"/>
  <c r="A47" i="7"/>
  <c r="A48" i="7"/>
  <c r="A49" i="7"/>
  <c r="A50" i="7"/>
  <c r="A51" i="7"/>
  <c r="A52" i="7"/>
  <c r="A53" i="7"/>
  <c r="A54" i="7"/>
  <c r="A55" i="7"/>
  <c r="A56" i="7"/>
  <c r="A57" i="7"/>
  <c r="A58" i="7"/>
  <c r="A59" i="7"/>
  <c r="A60" i="7"/>
  <c r="A61" i="7"/>
  <c r="A62" i="7"/>
  <c r="A63" i="7"/>
  <c r="A64" i="7"/>
  <c r="A65" i="7"/>
  <c r="A66" i="7"/>
  <c r="A67" i="7"/>
  <c r="A68" i="7"/>
  <c r="A69" i="7"/>
  <c r="A70" i="7"/>
  <c r="A71" i="7"/>
  <c r="A72" i="7"/>
  <c r="A73" i="7"/>
  <c r="A74" i="7"/>
  <c r="A75" i="7"/>
  <c r="A76" i="7"/>
  <c r="A77" i="7"/>
  <c r="A78" i="7"/>
  <c r="A79" i="7"/>
  <c r="A80" i="7"/>
  <c r="A81" i="7"/>
  <c r="A82" i="7"/>
  <c r="A83" i="7"/>
  <c r="A84" i="7"/>
  <c r="A85" i="7"/>
  <c r="A86" i="7"/>
  <c r="A87" i="7"/>
  <c r="A88" i="7"/>
  <c r="A89" i="7"/>
  <c r="A90" i="7"/>
  <c r="A91" i="7"/>
  <c r="A92" i="7"/>
  <c r="A93" i="7"/>
  <c r="A94" i="7"/>
  <c r="A95" i="7"/>
  <c r="A96" i="7"/>
  <c r="A97" i="7"/>
  <c r="A98" i="7"/>
  <c r="A99" i="7"/>
  <c r="A100" i="7"/>
  <c r="A101" i="7"/>
  <c r="A102" i="7"/>
  <c r="A103" i="7"/>
  <c r="A104" i="7"/>
  <c r="A105" i="7"/>
  <c r="A106" i="7"/>
  <c r="A107" i="7"/>
  <c r="A108" i="7"/>
  <c r="A109" i="7"/>
  <c r="A110" i="7"/>
  <c r="A111" i="7"/>
  <c r="A112" i="7"/>
  <c r="A113" i="7"/>
  <c r="A114" i="7"/>
  <c r="A115" i="7"/>
  <c r="A116" i="7"/>
  <c r="A117" i="7"/>
  <c r="A118" i="7"/>
  <c r="A119" i="7"/>
  <c r="A120" i="7"/>
  <c r="A121" i="7"/>
  <c r="A122" i="7"/>
  <c r="A123" i="7"/>
  <c r="A124" i="7"/>
  <c r="A125" i="7"/>
  <c r="A126" i="7"/>
  <c r="A127" i="7"/>
  <c r="A128" i="7"/>
  <c r="A129" i="7"/>
  <c r="A130" i="7"/>
  <c r="A131" i="7"/>
  <c r="A132" i="7"/>
  <c r="A133" i="7"/>
  <c r="A134" i="7"/>
  <c r="A135" i="7"/>
  <c r="A136" i="7"/>
  <c r="A137" i="7"/>
  <c r="A138" i="7"/>
  <c r="A139" i="7"/>
  <c r="A140" i="7"/>
  <c r="A141" i="7"/>
  <c r="A142" i="7"/>
  <c r="A143" i="7"/>
  <c r="A144" i="7"/>
  <c r="A145" i="7"/>
  <c r="A146" i="7"/>
  <c r="A147" i="7"/>
  <c r="A148" i="7"/>
  <c r="A149" i="7"/>
  <c r="A150" i="7"/>
  <c r="A151" i="7"/>
  <c r="A152" i="7"/>
  <c r="A153" i="7"/>
  <c r="A154" i="7"/>
  <c r="A155" i="7"/>
  <c r="A156" i="7"/>
  <c r="A157" i="7"/>
  <c r="A158" i="7"/>
  <c r="A159" i="7"/>
  <c r="A160" i="7"/>
  <c r="A161" i="7"/>
  <c r="A162" i="7"/>
  <c r="A163" i="7"/>
  <c r="A164" i="7"/>
  <c r="A165" i="7"/>
  <c r="A166" i="7"/>
  <c r="A167" i="7"/>
  <c r="A168" i="7"/>
  <c r="A169" i="7"/>
  <c r="A170" i="7"/>
  <c r="A171" i="7"/>
  <c r="A172" i="7"/>
  <c r="A173" i="7"/>
  <c r="A174" i="7"/>
  <c r="A175" i="7"/>
  <c r="A176" i="7"/>
  <c r="A177" i="7"/>
  <c r="A178" i="7"/>
  <c r="A179" i="7"/>
  <c r="A180" i="7"/>
  <c r="A181" i="7"/>
  <c r="A182" i="7"/>
  <c r="A183" i="7"/>
  <c r="A184" i="7"/>
  <c r="A185" i="7"/>
  <c r="A186" i="7"/>
  <c r="A187" i="7"/>
  <c r="A188" i="7"/>
  <c r="A189" i="7"/>
  <c r="A190" i="7"/>
  <c r="A191" i="7"/>
  <c r="A192" i="7"/>
  <c r="A36" i="7"/>
  <c r="A4" i="7"/>
  <c r="A5" i="7"/>
  <c r="A6" i="7"/>
  <c r="A7" i="7"/>
  <c r="A8" i="7"/>
  <c r="A9" i="7"/>
  <c r="A10" i="7"/>
  <c r="A11" i="7"/>
  <c r="A12" i="7"/>
  <c r="A13" i="7"/>
  <c r="A14" i="7"/>
  <c r="A15" i="7"/>
  <c r="A16" i="7"/>
  <c r="A17" i="7"/>
  <c r="A18" i="7"/>
  <c r="A19" i="7"/>
  <c r="A20" i="7"/>
  <c r="A21" i="7"/>
  <c r="A22" i="7"/>
  <c r="A23" i="7"/>
  <c r="A24" i="7"/>
  <c r="A25" i="7"/>
  <c r="A26" i="7"/>
  <c r="A27" i="7"/>
  <c r="A28" i="7"/>
  <c r="A29" i="7"/>
  <c r="A30" i="7"/>
  <c r="A31" i="7"/>
  <c r="A32" i="7"/>
  <c r="A33" i="7"/>
  <c r="A34" i="7"/>
  <c r="A3" i="7"/>
  <c r="U30" i="4"/>
  <c r="S30" i="4" s="1"/>
  <c r="O30" i="4"/>
  <c r="P30" i="4" s="1"/>
  <c r="O22" i="4"/>
  <c r="P22" i="4" s="1"/>
  <c r="O23" i="4"/>
  <c r="P23" i="4" s="1"/>
  <c r="O24" i="4"/>
  <c r="P24" i="4" s="1"/>
  <c r="O25" i="4"/>
  <c r="P25" i="4" s="1"/>
  <c r="O26" i="4"/>
  <c r="P26" i="4" s="1"/>
  <c r="O27" i="4"/>
  <c r="P27" i="4" s="1"/>
  <c r="O28" i="4"/>
  <c r="P28" i="4" s="1"/>
  <c r="O29" i="4"/>
  <c r="P29" i="4" s="1"/>
  <c r="O31" i="4"/>
  <c r="P31" i="4" s="1"/>
  <c r="J14" i="4" l="1"/>
  <c r="J13" i="4"/>
  <c r="D15" i="2"/>
  <c r="D11" i="2"/>
  <c r="D6" i="2"/>
  <c r="D7" i="2"/>
  <c r="D8" i="2"/>
  <c r="D10" i="2"/>
  <c r="D12" i="2"/>
  <c r="D13" i="2"/>
  <c r="D14" i="2"/>
  <c r="D9" i="2"/>
  <c r="E30" i="1"/>
  <c r="E29" i="1"/>
  <c r="E28" i="1"/>
  <c r="E27" i="1"/>
  <c r="E26" i="1"/>
  <c r="E25" i="1"/>
  <c r="E24" i="1"/>
  <c r="E23" i="1"/>
  <c r="E22" i="1"/>
  <c r="E21" i="1"/>
  <c r="J12" i="4" l="1"/>
  <c r="L23" i="4"/>
  <c r="L27" i="4"/>
  <c r="L26" i="4"/>
  <c r="L31" i="4"/>
  <c r="L28" i="4"/>
  <c r="L30" i="4"/>
  <c r="L22" i="4"/>
  <c r="L25" i="4"/>
  <c r="L29" i="4"/>
  <c r="L24" i="4"/>
  <c r="M24" i="4"/>
  <c r="M28" i="4"/>
  <c r="M27" i="4"/>
  <c r="M25" i="4"/>
  <c r="M29" i="4"/>
  <c r="M23" i="4"/>
  <c r="M30" i="4"/>
  <c r="M22" i="4"/>
  <c r="M26" i="4"/>
  <c r="M31" i="4"/>
  <c r="R8" i="5"/>
  <c r="T8" i="5" s="1"/>
  <c r="R7" i="5"/>
  <c r="T7" i="5" s="1"/>
  <c r="R6" i="5"/>
  <c r="T6" i="5" s="1"/>
  <c r="R5" i="5"/>
  <c r="T5" i="5" s="1"/>
  <c r="S8" i="5"/>
  <c r="S7" i="5"/>
  <c r="S6" i="5"/>
  <c r="S5" i="5"/>
  <c r="J28" i="4" l="1"/>
  <c r="K28" i="4" s="1"/>
  <c r="R28" i="4" s="1"/>
  <c r="J23" i="4"/>
  <c r="K23" i="4" s="1"/>
  <c r="R23" i="4" s="1"/>
  <c r="J24" i="4"/>
  <c r="K24" i="4" s="1"/>
  <c r="R24" i="4" s="1"/>
  <c r="J29" i="4"/>
  <c r="J22" i="4"/>
  <c r="K22" i="4" s="1"/>
  <c r="R22" i="4" s="1"/>
  <c r="J26" i="4"/>
  <c r="K26" i="4" s="1"/>
  <c r="R26" i="4" s="1"/>
  <c r="J31" i="4"/>
  <c r="K31" i="4" s="1"/>
  <c r="R31" i="4" s="1"/>
  <c r="J25" i="4"/>
  <c r="J30" i="4"/>
  <c r="J27" i="4"/>
  <c r="K27" i="4" s="1"/>
  <c r="R27" i="4" s="1"/>
  <c r="N30" i="5"/>
  <c r="M30" i="5"/>
  <c r="L30" i="5"/>
  <c r="N29" i="5"/>
  <c r="M29" i="5"/>
  <c r="L29" i="5"/>
  <c r="N28" i="5"/>
  <c r="M28" i="5"/>
  <c r="L28" i="5"/>
  <c r="N27" i="5"/>
  <c r="M27" i="5"/>
  <c r="L27" i="5"/>
  <c r="L19" i="5"/>
  <c r="M19" i="5"/>
  <c r="N19" i="5"/>
  <c r="L20" i="5"/>
  <c r="M20" i="5"/>
  <c r="N20" i="5"/>
  <c r="L21" i="5"/>
  <c r="M21" i="5"/>
  <c r="N21" i="5"/>
  <c r="L22" i="5"/>
  <c r="M22" i="5"/>
  <c r="N22" i="5"/>
  <c r="N4" i="5"/>
  <c r="N5" i="5"/>
  <c r="N6" i="5"/>
  <c r="N3" i="5"/>
  <c r="M4" i="5"/>
  <c r="M5" i="5"/>
  <c r="M6" i="5"/>
  <c r="M3" i="5"/>
  <c r="L4" i="5"/>
  <c r="O4" i="5" s="1"/>
  <c r="L5" i="5"/>
  <c r="O5" i="5" s="1"/>
  <c r="L6" i="5"/>
  <c r="O6" i="5" s="1"/>
  <c r="L3" i="5"/>
  <c r="K29" i="4" l="1"/>
  <c r="R29" i="4" s="1"/>
  <c r="K25" i="4"/>
  <c r="R25" i="4" s="1"/>
  <c r="K30" i="4"/>
  <c r="R30" i="4"/>
  <c r="Q30" i="4" s="1"/>
  <c r="N30" i="4" s="1"/>
  <c r="N7" i="5"/>
  <c r="O3" i="5"/>
  <c r="O7" i="5" s="1"/>
  <c r="L7" i="5"/>
  <c r="M7" i="5"/>
  <c r="O19" i="5"/>
  <c r="L23" i="5"/>
  <c r="L31" i="5"/>
  <c r="N23" i="5"/>
  <c r="M31" i="5"/>
  <c r="O30" i="5"/>
  <c r="M23" i="5"/>
  <c r="N31" i="5"/>
  <c r="O27" i="5"/>
  <c r="O22" i="5"/>
  <c r="O29" i="5"/>
  <c r="O28" i="5"/>
  <c r="O21" i="5"/>
  <c r="O20" i="5"/>
  <c r="U22" i="4"/>
  <c r="S22" i="4" s="1"/>
  <c r="Q22" i="4" s="1"/>
  <c r="N22" i="4" s="1"/>
  <c r="U23" i="4"/>
  <c r="S23" i="4" s="1"/>
  <c r="Q23" i="4" s="1"/>
  <c r="N23" i="4" s="1"/>
  <c r="U24" i="4"/>
  <c r="S24" i="4" s="1"/>
  <c r="Q24" i="4" s="1"/>
  <c r="N24" i="4" s="1"/>
  <c r="U25" i="4"/>
  <c r="S25" i="4" s="1"/>
  <c r="U26" i="4"/>
  <c r="S26" i="4" s="1"/>
  <c r="Q26" i="4" s="1"/>
  <c r="N26" i="4" s="1"/>
  <c r="U27" i="4"/>
  <c r="S27" i="4" s="1"/>
  <c r="Q27" i="4" s="1"/>
  <c r="N27" i="4" s="1"/>
  <c r="U28" i="4"/>
  <c r="S28" i="4" s="1"/>
  <c r="Q28" i="4" s="1"/>
  <c r="N28" i="4" s="1"/>
  <c r="U29" i="4"/>
  <c r="S29" i="4" s="1"/>
  <c r="U31" i="4"/>
  <c r="S31" i="4" s="1"/>
  <c r="Q31" i="4" s="1"/>
  <c r="N31" i="4" s="1"/>
  <c r="U21" i="4"/>
  <c r="S21" i="4" s="1"/>
  <c r="O21" i="4"/>
  <c r="P21" i="4" s="1"/>
  <c r="I23" i="2"/>
  <c r="I24" i="2"/>
  <c r="I25" i="2"/>
  <c r="D25" i="2" s="1"/>
  <c r="I26" i="2"/>
  <c r="I27" i="2"/>
  <c r="I28" i="2"/>
  <c r="I29" i="2"/>
  <c r="D29" i="2" s="1"/>
  <c r="I30" i="2"/>
  <c r="I31" i="2"/>
  <c r="I22" i="2"/>
  <c r="G23" i="2"/>
  <c r="G24" i="2"/>
  <c r="G25" i="2"/>
  <c r="G26" i="2"/>
  <c r="G27" i="2"/>
  <c r="G28" i="2"/>
  <c r="G29" i="2"/>
  <c r="G30" i="2"/>
  <c r="G31" i="2"/>
  <c r="G22" i="2"/>
  <c r="K23" i="2"/>
  <c r="L23" i="2" s="1"/>
  <c r="K24" i="2"/>
  <c r="L24" i="2" s="1"/>
  <c r="K25" i="2"/>
  <c r="L25" i="2" s="1"/>
  <c r="K26" i="2"/>
  <c r="L26" i="2" s="1"/>
  <c r="K27" i="2"/>
  <c r="L27" i="2" s="1"/>
  <c r="K28" i="2"/>
  <c r="L28" i="2" s="1"/>
  <c r="K29" i="2"/>
  <c r="L29" i="2" s="1"/>
  <c r="K30" i="2"/>
  <c r="L30" i="2" s="1"/>
  <c r="K31" i="2"/>
  <c r="L31" i="2" s="1"/>
  <c r="K22" i="2"/>
  <c r="L22" i="2" s="1"/>
  <c r="O23" i="2"/>
  <c r="O27" i="2"/>
  <c r="O31" i="2"/>
  <c r="P23" i="2"/>
  <c r="P24" i="2"/>
  <c r="O24" i="2" s="1"/>
  <c r="P25" i="2"/>
  <c r="O25" i="2" s="1"/>
  <c r="P26" i="2"/>
  <c r="O26" i="2" s="1"/>
  <c r="P27" i="2"/>
  <c r="P28" i="2"/>
  <c r="O28" i="2" s="1"/>
  <c r="P29" i="2"/>
  <c r="O29" i="2" s="1"/>
  <c r="P30" i="2"/>
  <c r="O30" i="2" s="1"/>
  <c r="P31" i="2"/>
  <c r="P22" i="2"/>
  <c r="O22" i="2" s="1"/>
  <c r="Q25" i="4" l="1"/>
  <c r="N25" i="4" s="1"/>
  <c r="Q29" i="4"/>
  <c r="N29" i="4" s="1"/>
  <c r="D22" i="2"/>
  <c r="D28" i="2"/>
  <c r="D24" i="2"/>
  <c r="E24" i="2" s="1"/>
  <c r="N24" i="2" s="1"/>
  <c r="M24" i="2" s="1"/>
  <c r="D31" i="2"/>
  <c r="E31" i="2" s="1"/>
  <c r="N31" i="2" s="1"/>
  <c r="M31" i="2" s="1"/>
  <c r="D27" i="2"/>
  <c r="D23" i="2"/>
  <c r="E23" i="2" s="1"/>
  <c r="N23" i="2" s="1"/>
  <c r="M23" i="2" s="1"/>
  <c r="D30" i="2"/>
  <c r="E30" i="2" s="1"/>
  <c r="N30" i="2" s="1"/>
  <c r="M30" i="2" s="1"/>
  <c r="D26" i="2"/>
  <c r="E26" i="2" s="1"/>
  <c r="N26" i="2" s="1"/>
  <c r="M26" i="2" s="1"/>
  <c r="J35" i="4"/>
  <c r="M8" i="5"/>
  <c r="O23" i="5"/>
  <c r="L24" i="5" s="1"/>
  <c r="L8" i="5"/>
  <c r="N8" i="5"/>
  <c r="O31" i="5"/>
  <c r="L32" i="5" s="1"/>
  <c r="M21" i="4"/>
  <c r="L21" i="4"/>
  <c r="E6" i="2"/>
  <c r="E7" i="2"/>
  <c r="E8" i="2"/>
  <c r="E9" i="2"/>
  <c r="E10" i="2"/>
  <c r="E11" i="2"/>
  <c r="E12" i="2"/>
  <c r="E13" i="2"/>
  <c r="E14" i="2"/>
  <c r="E15" i="2"/>
  <c r="E22" i="2"/>
  <c r="N22" i="2" s="1"/>
  <c r="M22" i="2" s="1"/>
  <c r="E25" i="2"/>
  <c r="N25" i="2" s="1"/>
  <c r="M25" i="2" s="1"/>
  <c r="E27" i="2"/>
  <c r="N27" i="2" s="1"/>
  <c r="M27" i="2" s="1"/>
  <c r="E28" i="2"/>
  <c r="E29" i="2"/>
  <c r="N29" i="2" s="1"/>
  <c r="M29" i="2" s="1"/>
  <c r="E7" i="1"/>
  <c r="E8" i="1"/>
  <c r="E9" i="1"/>
  <c r="E10" i="1"/>
  <c r="E11" i="1"/>
  <c r="E12" i="1"/>
  <c r="E13" i="1"/>
  <c r="E14" i="1"/>
  <c r="E15" i="1"/>
  <c r="E6" i="1"/>
  <c r="N28" i="2" l="1"/>
  <c r="M28" i="2" s="1"/>
  <c r="J28" i="2" s="1"/>
  <c r="J21" i="4"/>
  <c r="M24" i="5"/>
  <c r="N24" i="5"/>
  <c r="M32" i="5"/>
  <c r="N32" i="5"/>
  <c r="J24" i="2"/>
  <c r="J31" i="2"/>
  <c r="J27" i="2"/>
  <c r="J23" i="2"/>
  <c r="J29" i="2"/>
  <c r="J30" i="2"/>
  <c r="J26" i="2"/>
  <c r="J25" i="2"/>
  <c r="J22" i="2"/>
  <c r="K21" i="4" l="1"/>
  <c r="R21" i="4" s="1"/>
  <c r="J34" i="4" s="1"/>
  <c r="C3" i="6" s="1"/>
  <c r="I37" i="4" l="1"/>
  <c r="J36" i="4" s="1"/>
  <c r="J33" i="4" s="1"/>
  <c r="Q21" i="4"/>
  <c r="N21" i="4" s="1"/>
  <c r="L3" i="6"/>
  <c r="L36" i="6" s="1"/>
  <c r="L4" i="6" s="1"/>
  <c r="L5" i="6" s="1"/>
  <c r="L6" i="6" s="1"/>
  <c r="L7" i="6" s="1"/>
  <c r="L8" i="6" s="1"/>
  <c r="L9" i="6" s="1"/>
  <c r="L10" i="6" s="1"/>
  <c r="L11" i="6" s="1"/>
  <c r="L12" i="6" s="1"/>
  <c r="L13" i="6" s="1"/>
  <c r="L14" i="6" s="1"/>
  <c r="L15" i="6" s="1"/>
  <c r="L16" i="6" s="1"/>
  <c r="L17" i="6" s="1"/>
  <c r="L18" i="6" s="1"/>
  <c r="L19" i="6" s="1"/>
  <c r="L20" i="6" s="1"/>
  <c r="L21" i="6" s="1"/>
  <c r="L22" i="6" s="1"/>
  <c r="L23" i="6" s="1"/>
  <c r="L24" i="6" s="1"/>
  <c r="L25" i="6" s="1"/>
  <c r="L26" i="6" s="1"/>
  <c r="L27" i="6" s="1"/>
  <c r="L28" i="6" s="1"/>
  <c r="L29" i="6" s="1"/>
  <c r="L30" i="6" s="1"/>
  <c r="L31" i="6" s="1"/>
  <c r="L32" i="6" s="1"/>
  <c r="L33" i="6" s="1"/>
  <c r="L34" i="6" s="1"/>
  <c r="L35" i="6" s="1"/>
  <c r="C36" i="6"/>
  <c r="C194" i="6" s="1"/>
  <c r="C341" i="6" s="1"/>
  <c r="C342" i="6" s="1"/>
  <c r="I3" i="6"/>
  <c r="I36" i="6" s="1"/>
  <c r="I194" i="6" s="1"/>
  <c r="I37" i="6" s="1"/>
  <c r="I38" i="6" s="1"/>
  <c r="I39" i="6" s="1"/>
  <c r="I40" i="6" s="1"/>
  <c r="I41" i="6" s="1"/>
  <c r="I42" i="6" s="1"/>
  <c r="I43" i="6" s="1"/>
  <c r="I44" i="6" s="1"/>
  <c r="I45" i="6" s="1"/>
  <c r="I46" i="6" s="1"/>
  <c r="I47" i="6" s="1"/>
  <c r="I48" i="6" s="1"/>
  <c r="I49" i="6" s="1"/>
  <c r="I50" i="6" s="1"/>
  <c r="I51" i="6" s="1"/>
  <c r="I52" i="6" s="1"/>
  <c r="I53" i="6" s="1"/>
  <c r="I54" i="6" s="1"/>
  <c r="I55" i="6" s="1"/>
  <c r="I56" i="6" s="1"/>
  <c r="I57" i="6" s="1"/>
  <c r="I58" i="6" s="1"/>
  <c r="I59" i="6" s="1"/>
  <c r="I60" i="6" s="1"/>
  <c r="I61" i="6" s="1"/>
  <c r="I62" i="6" s="1"/>
  <c r="I63" i="6" s="1"/>
  <c r="I64" i="6" s="1"/>
  <c r="I65" i="6" s="1"/>
  <c r="I66" i="6" s="1"/>
  <c r="I67" i="6" s="1"/>
  <c r="I68" i="6" s="1"/>
  <c r="I69" i="6" s="1"/>
  <c r="I70" i="6" s="1"/>
  <c r="I71" i="6" s="1"/>
  <c r="I72" i="6" s="1"/>
  <c r="I73" i="6" s="1"/>
  <c r="I74" i="6" s="1"/>
  <c r="I75" i="6" s="1"/>
  <c r="I76" i="6" s="1"/>
  <c r="I77" i="6" s="1"/>
  <c r="I78" i="6" s="1"/>
  <c r="I79" i="6" s="1"/>
  <c r="I80" i="6" s="1"/>
  <c r="I81" i="6" s="1"/>
  <c r="I82" i="6" s="1"/>
  <c r="I83" i="6" s="1"/>
  <c r="I84" i="6" s="1"/>
  <c r="I85" i="6" s="1"/>
  <c r="I86" i="6" s="1"/>
  <c r="I87" i="6" s="1"/>
  <c r="I88" i="6" s="1"/>
  <c r="I89" i="6" s="1"/>
  <c r="I90" i="6" s="1"/>
  <c r="I91" i="6" s="1"/>
  <c r="I92" i="6" s="1"/>
  <c r="I93" i="6" s="1"/>
  <c r="I94" i="6" s="1"/>
  <c r="I95" i="6" s="1"/>
  <c r="I96" i="6" s="1"/>
  <c r="I97" i="6" s="1"/>
  <c r="I98" i="6" s="1"/>
  <c r="I99" i="6" s="1"/>
  <c r="I100" i="6" s="1"/>
  <c r="I101" i="6" s="1"/>
  <c r="I102" i="6" s="1"/>
  <c r="I103" i="6" s="1"/>
  <c r="I104" i="6" s="1"/>
  <c r="I105" i="6" s="1"/>
  <c r="I106" i="6" s="1"/>
  <c r="I107" i="6" s="1"/>
  <c r="I108" i="6" s="1"/>
  <c r="I109" i="6" s="1"/>
  <c r="I110" i="6" s="1"/>
  <c r="I111" i="6" s="1"/>
  <c r="I112" i="6" s="1"/>
  <c r="I113" i="6" s="1"/>
  <c r="I114" i="6" s="1"/>
  <c r="I115" i="6" s="1"/>
  <c r="I116" i="6" s="1"/>
  <c r="I117" i="6" s="1"/>
  <c r="I118" i="6" s="1"/>
  <c r="I119" i="6" s="1"/>
  <c r="I120" i="6" s="1"/>
  <c r="I121" i="6" s="1"/>
  <c r="I122" i="6" s="1"/>
  <c r="I123" i="6" s="1"/>
  <c r="I124" i="6" s="1"/>
  <c r="I125" i="6" s="1"/>
  <c r="I126" i="6" s="1"/>
  <c r="I127" i="6" s="1"/>
  <c r="I128" i="6" s="1"/>
  <c r="I129" i="6" s="1"/>
  <c r="I130" i="6" s="1"/>
  <c r="I131" i="6" s="1"/>
  <c r="I132" i="6" s="1"/>
  <c r="I133" i="6" s="1"/>
  <c r="I134" i="6" s="1"/>
  <c r="I135" i="6" s="1"/>
  <c r="I136" i="6" s="1"/>
  <c r="I137" i="6" s="1"/>
  <c r="I138" i="6" s="1"/>
  <c r="I139" i="6" s="1"/>
  <c r="I140" i="6" s="1"/>
  <c r="I141" i="6" s="1"/>
  <c r="I142" i="6" s="1"/>
  <c r="I143" i="6" s="1"/>
  <c r="I144" i="6" s="1"/>
  <c r="I145" i="6" s="1"/>
  <c r="I146" i="6" s="1"/>
  <c r="I147" i="6" s="1"/>
  <c r="I148" i="6" s="1"/>
  <c r="I149" i="6" s="1"/>
  <c r="I150" i="6" s="1"/>
  <c r="I151" i="6" s="1"/>
  <c r="I152" i="6" s="1"/>
  <c r="I153" i="6" s="1"/>
  <c r="I154" i="6" s="1"/>
  <c r="I155" i="6" s="1"/>
  <c r="I156" i="6" s="1"/>
  <c r="I157" i="6" s="1"/>
  <c r="I158" i="6" s="1"/>
  <c r="I159" i="6" s="1"/>
  <c r="I160" i="6" s="1"/>
  <c r="I161" i="6" s="1"/>
  <c r="I162" i="6" s="1"/>
  <c r="I163" i="6" s="1"/>
  <c r="I164" i="6" s="1"/>
  <c r="I165" i="6" s="1"/>
  <c r="I166" i="6" s="1"/>
  <c r="I167" i="6" s="1"/>
  <c r="I168" i="6" s="1"/>
  <c r="I169" i="6" s="1"/>
  <c r="I170" i="6" s="1"/>
  <c r="I171" i="6" s="1"/>
  <c r="I172" i="6" s="1"/>
  <c r="F3" i="6"/>
  <c r="F36" i="6" s="1"/>
  <c r="F194" i="6" s="1"/>
  <c r="F341" i="6" s="1"/>
  <c r="F342" i="6" s="1"/>
  <c r="I173" i="6" l="1"/>
  <c r="I174" i="6" s="1"/>
  <c r="I175" i="6" s="1"/>
  <c r="I176" i="6" s="1"/>
  <c r="I177" i="6" s="1"/>
  <c r="I178" i="6" s="1"/>
  <c r="I179" i="6" s="1"/>
  <c r="I180" i="6" s="1"/>
  <c r="I181" i="6" s="1"/>
  <c r="I182" i="6" s="1"/>
  <c r="I183" i="6" s="1"/>
  <c r="I184" i="6" s="1"/>
  <c r="I185" i="6" s="1"/>
  <c r="I186" i="6" s="1"/>
  <c r="I187" i="6" s="1"/>
  <c r="I188" i="6" s="1"/>
  <c r="I189" i="6" s="1"/>
  <c r="I190" i="6" s="1"/>
  <c r="I191" i="6" s="1"/>
  <c r="I192" i="6" s="1"/>
  <c r="I193" i="6" s="1"/>
  <c r="C4" i="6"/>
  <c r="C5" i="6" s="1"/>
  <c r="C6" i="6" s="1"/>
  <c r="C7" i="6" s="1"/>
  <c r="C8" i="6" s="1"/>
  <c r="C9" i="6" s="1"/>
  <c r="C10" i="6" s="1"/>
  <c r="C11" i="6" s="1"/>
  <c r="C12" i="6" s="1"/>
  <c r="C13" i="6" s="1"/>
  <c r="C14" i="6" s="1"/>
  <c r="C15" i="6" s="1"/>
  <c r="C16" i="6" s="1"/>
  <c r="C17" i="6" s="1"/>
  <c r="C18" i="6" s="1"/>
  <c r="C19" i="6" s="1"/>
  <c r="C20" i="6" s="1"/>
  <c r="C21" i="6" s="1"/>
  <c r="C22" i="6" s="1"/>
  <c r="C23" i="6" s="1"/>
  <c r="C24" i="6" s="1"/>
  <c r="C25" i="6" s="1"/>
  <c r="C26" i="6" s="1"/>
  <c r="C27" i="6" s="1"/>
  <c r="C28" i="6" s="1"/>
  <c r="C29" i="6" s="1"/>
  <c r="C30" i="6" s="1"/>
  <c r="C31" i="6" s="1"/>
  <c r="C32" i="6" s="1"/>
  <c r="C33" i="6" s="1"/>
  <c r="C34" i="6" s="1"/>
  <c r="C35" i="6" s="1"/>
  <c r="L194" i="6"/>
  <c r="L341" i="6" s="1"/>
  <c r="L342" i="6" s="1"/>
  <c r="C37" i="6"/>
  <c r="C38" i="6" s="1"/>
  <c r="C39" i="6" s="1"/>
  <c r="C40" i="6" s="1"/>
  <c r="C41" i="6" s="1"/>
  <c r="C42" i="6" s="1"/>
  <c r="C43" i="6" s="1"/>
  <c r="C44" i="6" s="1"/>
  <c r="C45" i="6" s="1"/>
  <c r="C46" i="6" s="1"/>
  <c r="C47" i="6" s="1"/>
  <c r="C48" i="6" s="1"/>
  <c r="C49" i="6" s="1"/>
  <c r="C50" i="6" s="1"/>
  <c r="C51" i="6" s="1"/>
  <c r="C52" i="6" s="1"/>
  <c r="C53" i="6" s="1"/>
  <c r="C54" i="6" s="1"/>
  <c r="C55" i="6" s="1"/>
  <c r="C56" i="6" s="1"/>
  <c r="C57" i="6" s="1"/>
  <c r="C58" i="6" s="1"/>
  <c r="C59" i="6" s="1"/>
  <c r="C60" i="6" s="1"/>
  <c r="C61" i="6" s="1"/>
  <c r="C62" i="6" s="1"/>
  <c r="C63" i="6" s="1"/>
  <c r="C64" i="6" s="1"/>
  <c r="C65" i="6" s="1"/>
  <c r="C66" i="6" s="1"/>
  <c r="C67" i="6" s="1"/>
  <c r="C68" i="6" s="1"/>
  <c r="C69" i="6" s="1"/>
  <c r="C70" i="6" s="1"/>
  <c r="C71" i="6" s="1"/>
  <c r="C72" i="6" s="1"/>
  <c r="C73" i="6" s="1"/>
  <c r="C74" i="6" s="1"/>
  <c r="C75" i="6" s="1"/>
  <c r="C76" i="6" s="1"/>
  <c r="C77" i="6" s="1"/>
  <c r="C78" i="6" s="1"/>
  <c r="C79" i="6" s="1"/>
  <c r="C80" i="6" s="1"/>
  <c r="C81" i="6" s="1"/>
  <c r="C82" i="6" s="1"/>
  <c r="C83" i="6" s="1"/>
  <c r="C84" i="6" s="1"/>
  <c r="C85" i="6" s="1"/>
  <c r="C86" i="6" s="1"/>
  <c r="C87" i="6" s="1"/>
  <c r="C88" i="6" s="1"/>
  <c r="C89" i="6" s="1"/>
  <c r="C90" i="6" s="1"/>
  <c r="C91" i="6" s="1"/>
  <c r="C92" i="6" s="1"/>
  <c r="C93" i="6" s="1"/>
  <c r="C94" i="6" s="1"/>
  <c r="C95" i="6" s="1"/>
  <c r="C96" i="6" s="1"/>
  <c r="C97" i="6" s="1"/>
  <c r="C98" i="6" s="1"/>
  <c r="C99" i="6" s="1"/>
  <c r="C100" i="6" s="1"/>
  <c r="C101" i="6" s="1"/>
  <c r="C102" i="6" s="1"/>
  <c r="C103" i="6" s="1"/>
  <c r="C104" i="6" s="1"/>
  <c r="C105" i="6" s="1"/>
  <c r="C106" i="6" s="1"/>
  <c r="C107" i="6" s="1"/>
  <c r="C108" i="6" s="1"/>
  <c r="C109" i="6" s="1"/>
  <c r="C110" i="6" s="1"/>
  <c r="C111" i="6" s="1"/>
  <c r="C112" i="6" s="1"/>
  <c r="C113" i="6" s="1"/>
  <c r="C114" i="6" s="1"/>
  <c r="C115" i="6" s="1"/>
  <c r="C116" i="6" s="1"/>
  <c r="C117" i="6" s="1"/>
  <c r="C118" i="6" s="1"/>
  <c r="C119" i="6" s="1"/>
  <c r="C120" i="6" s="1"/>
  <c r="C121" i="6" s="1"/>
  <c r="C122" i="6" s="1"/>
  <c r="C123" i="6" s="1"/>
  <c r="C124" i="6" s="1"/>
  <c r="C125" i="6" s="1"/>
  <c r="C126" i="6" s="1"/>
  <c r="C127" i="6" s="1"/>
  <c r="C128" i="6" s="1"/>
  <c r="C129" i="6" s="1"/>
  <c r="C130" i="6" s="1"/>
  <c r="C131" i="6" s="1"/>
  <c r="C132" i="6" s="1"/>
  <c r="C133" i="6" s="1"/>
  <c r="C134" i="6" s="1"/>
  <c r="C135" i="6" s="1"/>
  <c r="C136" i="6" s="1"/>
  <c r="C137" i="6" s="1"/>
  <c r="C138" i="6" s="1"/>
  <c r="C139" i="6" s="1"/>
  <c r="C140" i="6" s="1"/>
  <c r="C141" i="6" s="1"/>
  <c r="C142" i="6" s="1"/>
  <c r="C143" i="6" s="1"/>
  <c r="C144" i="6" s="1"/>
  <c r="C145" i="6" s="1"/>
  <c r="C146" i="6" s="1"/>
  <c r="C147" i="6" s="1"/>
  <c r="C148" i="6" s="1"/>
  <c r="C149" i="6" s="1"/>
  <c r="C150" i="6" s="1"/>
  <c r="C151" i="6" s="1"/>
  <c r="C152" i="6" s="1"/>
  <c r="C153" i="6" s="1"/>
  <c r="C154" i="6" s="1"/>
  <c r="C155" i="6" s="1"/>
  <c r="C156" i="6" s="1"/>
  <c r="C157" i="6" s="1"/>
  <c r="C158" i="6" s="1"/>
  <c r="C159" i="6" s="1"/>
  <c r="C160" i="6" s="1"/>
  <c r="C161" i="6" s="1"/>
  <c r="C162" i="6" s="1"/>
  <c r="C163" i="6" s="1"/>
  <c r="C164" i="6" s="1"/>
  <c r="C165" i="6" s="1"/>
  <c r="C166" i="6" s="1"/>
  <c r="C167" i="6" s="1"/>
  <c r="C168" i="6" s="1"/>
  <c r="C169" i="6" s="1"/>
  <c r="C170" i="6" s="1"/>
  <c r="C171" i="6" s="1"/>
  <c r="C172" i="6" s="1"/>
  <c r="F37" i="6"/>
  <c r="F38" i="6" s="1"/>
  <c r="F39" i="6" s="1"/>
  <c r="F40" i="6" s="1"/>
  <c r="F41" i="6" s="1"/>
  <c r="F42" i="6" s="1"/>
  <c r="F43" i="6" s="1"/>
  <c r="F44" i="6" s="1"/>
  <c r="F45" i="6" s="1"/>
  <c r="F46" i="6" s="1"/>
  <c r="F47" i="6" s="1"/>
  <c r="F48" i="6" s="1"/>
  <c r="F49" i="6" s="1"/>
  <c r="F50" i="6" s="1"/>
  <c r="F51" i="6" s="1"/>
  <c r="F52" i="6" s="1"/>
  <c r="F53" i="6" s="1"/>
  <c r="F54" i="6" s="1"/>
  <c r="F55" i="6" s="1"/>
  <c r="F56" i="6" s="1"/>
  <c r="F57" i="6" s="1"/>
  <c r="F58" i="6" s="1"/>
  <c r="F59" i="6" s="1"/>
  <c r="F60" i="6" s="1"/>
  <c r="F61" i="6" s="1"/>
  <c r="F62" i="6" s="1"/>
  <c r="F63" i="6" s="1"/>
  <c r="F64" i="6" s="1"/>
  <c r="F65" i="6" s="1"/>
  <c r="F66" i="6" s="1"/>
  <c r="F67" i="6" s="1"/>
  <c r="F68" i="6" s="1"/>
  <c r="F69" i="6" s="1"/>
  <c r="F70" i="6" s="1"/>
  <c r="F71" i="6" s="1"/>
  <c r="F72" i="6" s="1"/>
  <c r="F73" i="6" s="1"/>
  <c r="F74" i="6" s="1"/>
  <c r="F75" i="6" s="1"/>
  <c r="F76" i="6" s="1"/>
  <c r="F77" i="6" s="1"/>
  <c r="F78" i="6" s="1"/>
  <c r="F79" i="6" s="1"/>
  <c r="F80" i="6" s="1"/>
  <c r="F81" i="6" s="1"/>
  <c r="F82" i="6" s="1"/>
  <c r="F83" i="6" s="1"/>
  <c r="F84" i="6" s="1"/>
  <c r="F85" i="6" s="1"/>
  <c r="F86" i="6" s="1"/>
  <c r="F87" i="6" s="1"/>
  <c r="F88" i="6" s="1"/>
  <c r="F89" i="6" s="1"/>
  <c r="F90" i="6" s="1"/>
  <c r="F91" i="6" s="1"/>
  <c r="F92" i="6" s="1"/>
  <c r="F93" i="6" s="1"/>
  <c r="F94" i="6" s="1"/>
  <c r="F95" i="6" s="1"/>
  <c r="F96" i="6" s="1"/>
  <c r="F97" i="6" s="1"/>
  <c r="F98" i="6" s="1"/>
  <c r="F99" i="6" s="1"/>
  <c r="F100" i="6" s="1"/>
  <c r="F101" i="6" s="1"/>
  <c r="F102" i="6" s="1"/>
  <c r="F103" i="6" s="1"/>
  <c r="F104" i="6" s="1"/>
  <c r="F105" i="6" s="1"/>
  <c r="F106" i="6" s="1"/>
  <c r="F107" i="6" s="1"/>
  <c r="F108" i="6" s="1"/>
  <c r="F109" i="6" s="1"/>
  <c r="F110" i="6" s="1"/>
  <c r="F111" i="6" s="1"/>
  <c r="F112" i="6" s="1"/>
  <c r="F113" i="6" s="1"/>
  <c r="F114" i="6" s="1"/>
  <c r="F115" i="6" s="1"/>
  <c r="F116" i="6" s="1"/>
  <c r="F117" i="6" s="1"/>
  <c r="F118" i="6" s="1"/>
  <c r="F119" i="6" s="1"/>
  <c r="F120" i="6" s="1"/>
  <c r="F121" i="6" s="1"/>
  <c r="F122" i="6" s="1"/>
  <c r="F123" i="6" s="1"/>
  <c r="F124" i="6" s="1"/>
  <c r="F125" i="6" s="1"/>
  <c r="F126" i="6" s="1"/>
  <c r="F127" i="6" s="1"/>
  <c r="F128" i="6" s="1"/>
  <c r="F129" i="6" s="1"/>
  <c r="F130" i="6" s="1"/>
  <c r="F131" i="6" s="1"/>
  <c r="F132" i="6" s="1"/>
  <c r="F133" i="6" s="1"/>
  <c r="F134" i="6" s="1"/>
  <c r="F135" i="6" s="1"/>
  <c r="F136" i="6" s="1"/>
  <c r="F137" i="6" s="1"/>
  <c r="F138" i="6" s="1"/>
  <c r="F139" i="6" s="1"/>
  <c r="F140" i="6" s="1"/>
  <c r="F141" i="6" s="1"/>
  <c r="F142" i="6" s="1"/>
  <c r="F143" i="6" s="1"/>
  <c r="F144" i="6" s="1"/>
  <c r="F145" i="6" s="1"/>
  <c r="F146" i="6" s="1"/>
  <c r="F147" i="6" s="1"/>
  <c r="F148" i="6" s="1"/>
  <c r="F149" i="6" s="1"/>
  <c r="F150" i="6" s="1"/>
  <c r="F151" i="6" s="1"/>
  <c r="F152" i="6" s="1"/>
  <c r="F153" i="6" s="1"/>
  <c r="F154" i="6" s="1"/>
  <c r="F155" i="6" s="1"/>
  <c r="F156" i="6" s="1"/>
  <c r="F157" i="6" s="1"/>
  <c r="F158" i="6" s="1"/>
  <c r="F159" i="6" s="1"/>
  <c r="F160" i="6" s="1"/>
  <c r="F161" i="6" s="1"/>
  <c r="F162" i="6" s="1"/>
  <c r="F163" i="6" s="1"/>
  <c r="F164" i="6" s="1"/>
  <c r="F165" i="6" s="1"/>
  <c r="F166" i="6" s="1"/>
  <c r="F167" i="6" s="1"/>
  <c r="F168" i="6" s="1"/>
  <c r="F169" i="6" s="1"/>
  <c r="F170" i="6" s="1"/>
  <c r="F171" i="6" s="1"/>
  <c r="F172" i="6" s="1"/>
  <c r="I4" i="6"/>
  <c r="I5" i="6" s="1"/>
  <c r="I6" i="6" s="1"/>
  <c r="I7" i="6" s="1"/>
  <c r="I8" i="6" s="1"/>
  <c r="I9" i="6" s="1"/>
  <c r="I10" i="6" s="1"/>
  <c r="I11" i="6" s="1"/>
  <c r="I12" i="6" s="1"/>
  <c r="I13" i="6" s="1"/>
  <c r="I14" i="6" s="1"/>
  <c r="I15" i="6" s="1"/>
  <c r="I16" i="6" s="1"/>
  <c r="I17" i="6" s="1"/>
  <c r="I18" i="6" s="1"/>
  <c r="I19" i="6" s="1"/>
  <c r="I20" i="6" s="1"/>
  <c r="I21" i="6" s="1"/>
  <c r="I22" i="6" s="1"/>
  <c r="I23" i="6" s="1"/>
  <c r="I24" i="6" s="1"/>
  <c r="I25" i="6" s="1"/>
  <c r="I26" i="6" s="1"/>
  <c r="I27" i="6" s="1"/>
  <c r="I28" i="6" s="1"/>
  <c r="I29" i="6" s="1"/>
  <c r="I30" i="6" s="1"/>
  <c r="I31" i="6" s="1"/>
  <c r="I32" i="6" s="1"/>
  <c r="I33" i="6" s="1"/>
  <c r="I34" i="6" s="1"/>
  <c r="I35" i="6" s="1"/>
  <c r="I341" i="6"/>
  <c r="I342" i="6" s="1"/>
  <c r="F4" i="6"/>
  <c r="F5" i="6" s="1"/>
  <c r="F6" i="6" s="1"/>
  <c r="F7" i="6" s="1"/>
  <c r="F8" i="6" s="1"/>
  <c r="F9" i="6" s="1"/>
  <c r="F10" i="6" s="1"/>
  <c r="F11" i="6" s="1"/>
  <c r="F12" i="6" s="1"/>
  <c r="F13" i="6" s="1"/>
  <c r="F14" i="6" s="1"/>
  <c r="F15" i="6" s="1"/>
  <c r="F16" i="6" s="1"/>
  <c r="F17" i="6" s="1"/>
  <c r="F18" i="6" s="1"/>
  <c r="F19" i="6" s="1"/>
  <c r="F20" i="6" s="1"/>
  <c r="F21" i="6" s="1"/>
  <c r="F22" i="6" s="1"/>
  <c r="F23" i="6" s="1"/>
  <c r="F24" i="6" s="1"/>
  <c r="F25" i="6" s="1"/>
  <c r="F26" i="6" s="1"/>
  <c r="F27" i="6" s="1"/>
  <c r="F28" i="6" s="1"/>
  <c r="F29" i="6" s="1"/>
  <c r="F30" i="6" s="1"/>
  <c r="F31" i="6" s="1"/>
  <c r="F32" i="6" s="1"/>
  <c r="F33" i="6" s="1"/>
  <c r="F34" i="6" s="1"/>
  <c r="F35" i="6" s="1"/>
  <c r="F195" i="6"/>
  <c r="F196" i="6" s="1"/>
  <c r="F197" i="6" s="1"/>
  <c r="F198" i="6" s="1"/>
  <c r="F199" i="6" s="1"/>
  <c r="F200" i="6" s="1"/>
  <c r="F201" i="6" s="1"/>
  <c r="F202" i="6" s="1"/>
  <c r="F203" i="6" s="1"/>
  <c r="F204" i="6" s="1"/>
  <c r="F205" i="6" s="1"/>
  <c r="F206" i="6" s="1"/>
  <c r="F207" i="6" s="1"/>
  <c r="F208" i="6" s="1"/>
  <c r="F209" i="6" s="1"/>
  <c r="F210" i="6" s="1"/>
  <c r="F211" i="6" s="1"/>
  <c r="F212" i="6" s="1"/>
  <c r="F213" i="6" s="1"/>
  <c r="F214" i="6" s="1"/>
  <c r="F215" i="6" s="1"/>
  <c r="F216" i="6" s="1"/>
  <c r="F217" i="6" s="1"/>
  <c r="F218" i="6" s="1"/>
  <c r="F219" i="6" s="1"/>
  <c r="F220" i="6" s="1"/>
  <c r="F221" i="6" s="1"/>
  <c r="F222" i="6" s="1"/>
  <c r="F223" i="6" s="1"/>
  <c r="F224" i="6" s="1"/>
  <c r="F225" i="6" s="1"/>
  <c r="F226" i="6" s="1"/>
  <c r="F227" i="6" s="1"/>
  <c r="F228" i="6" s="1"/>
  <c r="F229" i="6" s="1"/>
  <c r="F230" i="6" s="1"/>
  <c r="F231" i="6" s="1"/>
  <c r="F232" i="6" s="1"/>
  <c r="F233" i="6" s="1"/>
  <c r="F234" i="6" s="1"/>
  <c r="F235" i="6" s="1"/>
  <c r="F236" i="6" s="1"/>
  <c r="F237" i="6" s="1"/>
  <c r="F238" i="6" s="1"/>
  <c r="F239" i="6" s="1"/>
  <c r="F240" i="6" s="1"/>
  <c r="F241" i="6" s="1"/>
  <c r="F242" i="6" s="1"/>
  <c r="F243" i="6" s="1"/>
  <c r="F244" i="6" s="1"/>
  <c r="F245" i="6" s="1"/>
  <c r="F246" i="6" s="1"/>
  <c r="F247" i="6" s="1"/>
  <c r="F248" i="6" s="1"/>
  <c r="F249" i="6" s="1"/>
  <c r="F250" i="6" s="1"/>
  <c r="F251" i="6" s="1"/>
  <c r="F252" i="6" s="1"/>
  <c r="F253" i="6" s="1"/>
  <c r="F254" i="6" s="1"/>
  <c r="F255" i="6" s="1"/>
  <c r="F256" i="6" s="1"/>
  <c r="F257" i="6" s="1"/>
  <c r="C195" i="6"/>
  <c r="C196" i="6" s="1"/>
  <c r="C197" i="6" s="1"/>
  <c r="C198" i="6" s="1"/>
  <c r="C199" i="6" s="1"/>
  <c r="C200" i="6" s="1"/>
  <c r="C201" i="6" s="1"/>
  <c r="C202" i="6" s="1"/>
  <c r="C203" i="6" s="1"/>
  <c r="C204" i="6" s="1"/>
  <c r="C205" i="6" s="1"/>
  <c r="C206" i="6" s="1"/>
  <c r="C207" i="6" s="1"/>
  <c r="C208" i="6" s="1"/>
  <c r="C209" i="6" s="1"/>
  <c r="C210" i="6" s="1"/>
  <c r="C211" i="6" s="1"/>
  <c r="C212" i="6" s="1"/>
  <c r="C213" i="6" s="1"/>
  <c r="C214" i="6" s="1"/>
  <c r="C215" i="6" s="1"/>
  <c r="C216" i="6" s="1"/>
  <c r="C217" i="6" s="1"/>
  <c r="C218" i="6" s="1"/>
  <c r="C219" i="6" s="1"/>
  <c r="C220" i="6" s="1"/>
  <c r="C221" i="6" s="1"/>
  <c r="C222" i="6" s="1"/>
  <c r="C223" i="6" s="1"/>
  <c r="C224" i="6" s="1"/>
  <c r="C225" i="6" s="1"/>
  <c r="C226" i="6" s="1"/>
  <c r="C227" i="6" s="1"/>
  <c r="C228" i="6" s="1"/>
  <c r="C229" i="6" s="1"/>
  <c r="C230" i="6" s="1"/>
  <c r="C231" i="6" s="1"/>
  <c r="C232" i="6" s="1"/>
  <c r="C233" i="6" s="1"/>
  <c r="C234" i="6" s="1"/>
  <c r="C235" i="6" s="1"/>
  <c r="C236" i="6" s="1"/>
  <c r="C237" i="6" s="1"/>
  <c r="C238" i="6" s="1"/>
  <c r="C239" i="6" s="1"/>
  <c r="C240" i="6" s="1"/>
  <c r="C241" i="6" s="1"/>
  <c r="C242" i="6" s="1"/>
  <c r="C243" i="6" s="1"/>
  <c r="C244" i="6" s="1"/>
  <c r="C245" i="6" s="1"/>
  <c r="C246" i="6" s="1"/>
  <c r="C247" i="6" s="1"/>
  <c r="C248" i="6" s="1"/>
  <c r="C249" i="6" s="1"/>
  <c r="C250" i="6" s="1"/>
  <c r="C251" i="6" s="1"/>
  <c r="C252" i="6" s="1"/>
  <c r="C253" i="6" s="1"/>
  <c r="C254" i="6" s="1"/>
  <c r="C255" i="6" s="1"/>
  <c r="C256" i="6" s="1"/>
  <c r="C257" i="6" s="1"/>
  <c r="L37" i="6" l="1"/>
  <c r="L38" i="6" s="1"/>
  <c r="L39" i="6" s="1"/>
  <c r="L40" i="6" s="1"/>
  <c r="L41" i="6" s="1"/>
  <c r="L42" i="6" s="1"/>
  <c r="L43" i="6" s="1"/>
  <c r="L44" i="6" s="1"/>
  <c r="L45" i="6" s="1"/>
  <c r="L46" i="6" s="1"/>
  <c r="L47" i="6" s="1"/>
  <c r="L48" i="6" s="1"/>
  <c r="L49" i="6" s="1"/>
  <c r="L50" i="6" s="1"/>
  <c r="L51" i="6" s="1"/>
  <c r="L52" i="6" s="1"/>
  <c r="L53" i="6" s="1"/>
  <c r="L54" i="6" s="1"/>
  <c r="L55" i="6" s="1"/>
  <c r="L56" i="6" s="1"/>
  <c r="L57" i="6" s="1"/>
  <c r="L58" i="6" s="1"/>
  <c r="L59" i="6" s="1"/>
  <c r="L60" i="6" s="1"/>
  <c r="L61" i="6" s="1"/>
  <c r="L62" i="6" s="1"/>
  <c r="L63" i="6" s="1"/>
  <c r="L64" i="6" s="1"/>
  <c r="L65" i="6" s="1"/>
  <c r="L66" i="6" s="1"/>
  <c r="L67" i="6" s="1"/>
  <c r="L68" i="6" s="1"/>
  <c r="L69" i="6" s="1"/>
  <c r="L70" i="6" s="1"/>
  <c r="L71" i="6" s="1"/>
  <c r="L72" i="6" s="1"/>
  <c r="L73" i="6" s="1"/>
  <c r="L74" i="6" s="1"/>
  <c r="L75" i="6" s="1"/>
  <c r="L76" i="6" s="1"/>
  <c r="L77" i="6" s="1"/>
  <c r="L78" i="6" s="1"/>
  <c r="L79" i="6" s="1"/>
  <c r="L80" i="6" s="1"/>
  <c r="L81" i="6" s="1"/>
  <c r="L82" i="6" s="1"/>
  <c r="L83" i="6" s="1"/>
  <c r="L84" i="6" s="1"/>
  <c r="L85" i="6" s="1"/>
  <c r="L86" i="6" s="1"/>
  <c r="L87" i="6" s="1"/>
  <c r="L88" i="6" s="1"/>
  <c r="L89" i="6" s="1"/>
  <c r="L90" i="6" s="1"/>
  <c r="L91" i="6" s="1"/>
  <c r="L92" i="6" s="1"/>
  <c r="L93" i="6" s="1"/>
  <c r="L94" i="6" s="1"/>
  <c r="L95" i="6" s="1"/>
  <c r="L96" i="6" s="1"/>
  <c r="L97" i="6" s="1"/>
  <c r="L98" i="6" s="1"/>
  <c r="L99" i="6" s="1"/>
  <c r="L100" i="6" s="1"/>
  <c r="L101" i="6" s="1"/>
  <c r="L102" i="6" s="1"/>
  <c r="L103" i="6" s="1"/>
  <c r="L104" i="6" s="1"/>
  <c r="L105" i="6" s="1"/>
  <c r="L106" i="6" s="1"/>
  <c r="L107" i="6" s="1"/>
  <c r="L108" i="6" s="1"/>
  <c r="L109" i="6" s="1"/>
  <c r="L110" i="6" s="1"/>
  <c r="L111" i="6" s="1"/>
  <c r="L112" i="6" s="1"/>
  <c r="L113" i="6" s="1"/>
  <c r="L114" i="6" s="1"/>
  <c r="L115" i="6" s="1"/>
  <c r="L116" i="6" s="1"/>
  <c r="L117" i="6" s="1"/>
  <c r="L118" i="6" s="1"/>
  <c r="L119" i="6" s="1"/>
  <c r="L120" i="6" s="1"/>
  <c r="L121" i="6" s="1"/>
  <c r="L122" i="6" s="1"/>
  <c r="L123" i="6" s="1"/>
  <c r="L124" i="6" s="1"/>
  <c r="L125" i="6" s="1"/>
  <c r="L126" i="6" s="1"/>
  <c r="L127" i="6" s="1"/>
  <c r="L128" i="6" s="1"/>
  <c r="L129" i="6" s="1"/>
  <c r="L130" i="6" s="1"/>
  <c r="L131" i="6" s="1"/>
  <c r="L132" i="6" s="1"/>
  <c r="L133" i="6" s="1"/>
  <c r="L134" i="6" s="1"/>
  <c r="L135" i="6" s="1"/>
  <c r="L136" i="6" s="1"/>
  <c r="L137" i="6" s="1"/>
  <c r="L138" i="6" s="1"/>
  <c r="L139" i="6" s="1"/>
  <c r="L140" i="6" s="1"/>
  <c r="L141" i="6" s="1"/>
  <c r="L142" i="6" s="1"/>
  <c r="L143" i="6" s="1"/>
  <c r="L144" i="6" s="1"/>
  <c r="L145" i="6" s="1"/>
  <c r="L146" i="6" s="1"/>
  <c r="L147" i="6" s="1"/>
  <c r="L148" i="6" s="1"/>
  <c r="L149" i="6" s="1"/>
  <c r="L150" i="6" s="1"/>
  <c r="L151" i="6" s="1"/>
  <c r="L152" i="6" s="1"/>
  <c r="L153" i="6" s="1"/>
  <c r="L154" i="6" s="1"/>
  <c r="L155" i="6" s="1"/>
  <c r="L156" i="6" s="1"/>
  <c r="L157" i="6" s="1"/>
  <c r="L158" i="6" s="1"/>
  <c r="L159" i="6" s="1"/>
  <c r="L160" i="6" s="1"/>
  <c r="L161" i="6" s="1"/>
  <c r="L162" i="6" s="1"/>
  <c r="L163" i="6" s="1"/>
  <c r="L164" i="6" s="1"/>
  <c r="L165" i="6" s="1"/>
  <c r="L166" i="6" s="1"/>
  <c r="L167" i="6" s="1"/>
  <c r="L168" i="6" s="1"/>
  <c r="L169" i="6" s="1"/>
  <c r="L170" i="6" s="1"/>
  <c r="L171" i="6" s="1"/>
  <c r="L172" i="6" s="1"/>
  <c r="L173" i="6" s="1"/>
  <c r="L174" i="6" s="1"/>
  <c r="L175" i="6" s="1"/>
  <c r="L176" i="6" s="1"/>
  <c r="L177" i="6" s="1"/>
  <c r="L178" i="6" s="1"/>
  <c r="L179" i="6" s="1"/>
  <c r="L180" i="6" s="1"/>
  <c r="L181" i="6" s="1"/>
  <c r="L182" i="6" s="1"/>
  <c r="L183" i="6" s="1"/>
  <c r="L184" i="6" s="1"/>
  <c r="L185" i="6" s="1"/>
  <c r="L186" i="6" s="1"/>
  <c r="L187" i="6" s="1"/>
  <c r="L188" i="6" s="1"/>
  <c r="L189" i="6" s="1"/>
  <c r="L190" i="6" s="1"/>
  <c r="L191" i="6" s="1"/>
  <c r="L192" i="6" s="1"/>
  <c r="L193" i="6" s="1"/>
  <c r="F173" i="6"/>
  <c r="F174" i="6" s="1"/>
  <c r="F175" i="6" s="1"/>
  <c r="F176" i="6" s="1"/>
  <c r="F177" i="6" s="1"/>
  <c r="F178" i="6" s="1"/>
  <c r="F179" i="6" s="1"/>
  <c r="F180" i="6" s="1"/>
  <c r="F181" i="6" s="1"/>
  <c r="F182" i="6" s="1"/>
  <c r="F183" i="6" s="1"/>
  <c r="F184" i="6" s="1"/>
  <c r="F185" i="6" s="1"/>
  <c r="F186" i="6" s="1"/>
  <c r="F187" i="6" s="1"/>
  <c r="F188" i="6" s="1"/>
  <c r="F189" i="6" s="1"/>
  <c r="F190" i="6" s="1"/>
  <c r="F191" i="6" s="1"/>
  <c r="F192" i="6" s="1"/>
  <c r="F193" i="6" s="1"/>
  <c r="C173" i="6"/>
  <c r="C174" i="6" s="1"/>
  <c r="C175" i="6" s="1"/>
  <c r="C176" i="6" s="1"/>
  <c r="C177" i="6" s="1"/>
  <c r="C178" i="6" s="1"/>
  <c r="C179" i="6" s="1"/>
  <c r="C180" i="6" s="1"/>
  <c r="C181" i="6" s="1"/>
  <c r="C182" i="6" s="1"/>
  <c r="C183" i="6" s="1"/>
  <c r="C184" i="6" s="1"/>
  <c r="C185" i="6" s="1"/>
  <c r="C186" i="6" s="1"/>
  <c r="C187" i="6" s="1"/>
  <c r="C188" i="6" s="1"/>
  <c r="C189" i="6" s="1"/>
  <c r="C190" i="6" s="1"/>
  <c r="C191" i="6" s="1"/>
  <c r="C192" i="6" s="1"/>
  <c r="C193" i="6" s="1"/>
  <c r="L195" i="6"/>
  <c r="L196" i="6" s="1"/>
  <c r="L197" i="6" s="1"/>
  <c r="L198" i="6" s="1"/>
  <c r="L199" i="6" s="1"/>
  <c r="L200" i="6" s="1"/>
  <c r="L201" i="6" s="1"/>
  <c r="L202" i="6" s="1"/>
  <c r="L203" i="6" s="1"/>
  <c r="L204" i="6" s="1"/>
  <c r="L205" i="6" s="1"/>
  <c r="L206" i="6" s="1"/>
  <c r="L207" i="6" s="1"/>
  <c r="L208" i="6" s="1"/>
  <c r="L209" i="6" s="1"/>
  <c r="L210" i="6" s="1"/>
  <c r="L211" i="6" s="1"/>
  <c r="L212" i="6" s="1"/>
  <c r="L213" i="6" s="1"/>
  <c r="L214" i="6" s="1"/>
  <c r="L215" i="6" s="1"/>
  <c r="L216" i="6" s="1"/>
  <c r="L217" i="6" s="1"/>
  <c r="L218" i="6" s="1"/>
  <c r="L219" i="6" s="1"/>
  <c r="L220" i="6" s="1"/>
  <c r="L221" i="6" s="1"/>
  <c r="L222" i="6" s="1"/>
  <c r="L223" i="6" s="1"/>
  <c r="L224" i="6" s="1"/>
  <c r="L225" i="6" s="1"/>
  <c r="L226" i="6" s="1"/>
  <c r="L227" i="6" s="1"/>
  <c r="L228" i="6" s="1"/>
  <c r="L229" i="6" s="1"/>
  <c r="L230" i="6" s="1"/>
  <c r="L231" i="6" s="1"/>
  <c r="L232" i="6" s="1"/>
  <c r="L233" i="6" s="1"/>
  <c r="L234" i="6" s="1"/>
  <c r="L235" i="6" s="1"/>
  <c r="L236" i="6" s="1"/>
  <c r="L237" i="6" s="1"/>
  <c r="L238" i="6" s="1"/>
  <c r="L239" i="6" s="1"/>
  <c r="L240" i="6" s="1"/>
  <c r="L241" i="6" s="1"/>
  <c r="L242" i="6" s="1"/>
  <c r="L243" i="6" s="1"/>
  <c r="L244" i="6" s="1"/>
  <c r="L245" i="6" s="1"/>
  <c r="L246" i="6" s="1"/>
  <c r="L247" i="6" s="1"/>
  <c r="L248" i="6" s="1"/>
  <c r="L249" i="6" s="1"/>
  <c r="L250" i="6" s="1"/>
  <c r="L251" i="6" s="1"/>
  <c r="L252" i="6" s="1"/>
  <c r="L253" i="6" s="1"/>
  <c r="L254" i="6" s="1"/>
  <c r="L255" i="6" s="1"/>
  <c r="L256" i="6" s="1"/>
  <c r="L257" i="6" s="1"/>
  <c r="L258" i="6" s="1"/>
  <c r="L259" i="6" s="1"/>
  <c r="L260" i="6" s="1"/>
  <c r="L261" i="6" s="1"/>
  <c r="L262" i="6" s="1"/>
  <c r="L263" i="6" s="1"/>
  <c r="L264" i="6" s="1"/>
  <c r="L265" i="6" s="1"/>
  <c r="L266" i="6" s="1"/>
  <c r="L267" i="6" s="1"/>
  <c r="L268" i="6" s="1"/>
  <c r="L269" i="6" s="1"/>
  <c r="L270" i="6" s="1"/>
  <c r="L271" i="6" s="1"/>
  <c r="L272" i="6" s="1"/>
  <c r="L273" i="6" s="1"/>
  <c r="L274" i="6" s="1"/>
  <c r="L275" i="6" s="1"/>
  <c r="L276" i="6" s="1"/>
  <c r="L277" i="6" s="1"/>
  <c r="L278" i="6" s="1"/>
  <c r="L279" i="6" s="1"/>
  <c r="L280" i="6" s="1"/>
  <c r="L281" i="6" s="1"/>
  <c r="L282" i="6" s="1"/>
  <c r="L283" i="6" s="1"/>
  <c r="L284" i="6" s="1"/>
  <c r="L285" i="6" s="1"/>
  <c r="L286" i="6" s="1"/>
  <c r="L287" i="6" s="1"/>
  <c r="L288" i="6" s="1"/>
  <c r="L289" i="6" s="1"/>
  <c r="L290" i="6" s="1"/>
  <c r="L291" i="6" s="1"/>
  <c r="L292" i="6" s="1"/>
  <c r="L293" i="6" s="1"/>
  <c r="L294" i="6" s="1"/>
  <c r="L295" i="6" s="1"/>
  <c r="L296" i="6" s="1"/>
  <c r="L297" i="6" s="1"/>
  <c r="L298" i="6" s="1"/>
  <c r="L299" i="6" s="1"/>
  <c r="L300" i="6" s="1"/>
  <c r="L301" i="6" s="1"/>
  <c r="L302" i="6" s="1"/>
  <c r="L303" i="6" s="1"/>
  <c r="L304" i="6" s="1"/>
  <c r="L305" i="6" s="1"/>
  <c r="L306" i="6" s="1"/>
  <c r="L307" i="6" s="1"/>
  <c r="L308" i="6" s="1"/>
  <c r="L309" i="6" s="1"/>
  <c r="L310" i="6" s="1"/>
  <c r="L311" i="6" s="1"/>
  <c r="L312" i="6" s="1"/>
  <c r="L313" i="6" s="1"/>
  <c r="L314" i="6" s="1"/>
  <c r="L315" i="6" s="1"/>
  <c r="L316" i="6" s="1"/>
  <c r="L317" i="6" s="1"/>
  <c r="L318" i="6" s="1"/>
  <c r="L319" i="6" s="1"/>
  <c r="L320" i="6" s="1"/>
  <c r="L321" i="6" s="1"/>
  <c r="L322" i="6" s="1"/>
  <c r="L323" i="6" s="1"/>
  <c r="L324" i="6" s="1"/>
  <c r="L325" i="6" s="1"/>
  <c r="L326" i="6" s="1"/>
  <c r="L327" i="6" s="1"/>
  <c r="L328" i="6" s="1"/>
  <c r="L329" i="6" s="1"/>
  <c r="L330" i="6" s="1"/>
  <c r="L331" i="6" s="1"/>
  <c r="L332" i="6" s="1"/>
  <c r="L333" i="6" s="1"/>
  <c r="L334" i="6" s="1"/>
  <c r="L335" i="6" s="1"/>
  <c r="L336" i="6" s="1"/>
  <c r="L337" i="6" s="1"/>
  <c r="L338" i="6" s="1"/>
  <c r="L339" i="6" s="1"/>
  <c r="L340" i="6" s="1"/>
  <c r="I195" i="6"/>
  <c r="I196" i="6" s="1"/>
  <c r="I197" i="6" s="1"/>
  <c r="I198" i="6" s="1"/>
  <c r="I199" i="6" s="1"/>
  <c r="I200" i="6" s="1"/>
  <c r="I201" i="6" s="1"/>
  <c r="I202" i="6" s="1"/>
  <c r="I203" i="6" s="1"/>
  <c r="I204" i="6" s="1"/>
  <c r="I205" i="6" s="1"/>
  <c r="I206" i="6" s="1"/>
  <c r="I207" i="6" s="1"/>
  <c r="I208" i="6" s="1"/>
  <c r="I209" i="6" s="1"/>
  <c r="I210" i="6" s="1"/>
  <c r="I211" i="6" s="1"/>
  <c r="I212" i="6" s="1"/>
  <c r="I213" i="6" s="1"/>
  <c r="I214" i="6" s="1"/>
  <c r="I215" i="6" s="1"/>
  <c r="I216" i="6" s="1"/>
  <c r="I217" i="6" s="1"/>
  <c r="I218" i="6" s="1"/>
  <c r="I219" i="6" s="1"/>
  <c r="I220" i="6" s="1"/>
  <c r="I221" i="6" s="1"/>
  <c r="I222" i="6" s="1"/>
  <c r="I223" i="6" s="1"/>
  <c r="I224" i="6" s="1"/>
  <c r="I225" i="6" s="1"/>
  <c r="I226" i="6" s="1"/>
  <c r="I227" i="6" s="1"/>
  <c r="I228" i="6" s="1"/>
  <c r="I229" i="6" s="1"/>
  <c r="I230" i="6" s="1"/>
  <c r="I231" i="6" s="1"/>
  <c r="I232" i="6" s="1"/>
  <c r="I233" i="6" s="1"/>
  <c r="I234" i="6" s="1"/>
  <c r="I235" i="6" s="1"/>
  <c r="I236" i="6" s="1"/>
  <c r="I237" i="6" s="1"/>
  <c r="I238" i="6" s="1"/>
  <c r="I239" i="6" s="1"/>
  <c r="I240" i="6" s="1"/>
  <c r="I241" i="6" s="1"/>
  <c r="I242" i="6" s="1"/>
  <c r="I243" i="6" s="1"/>
  <c r="I244" i="6" s="1"/>
  <c r="I245" i="6" s="1"/>
  <c r="I246" i="6" s="1"/>
  <c r="I247" i="6" s="1"/>
  <c r="I248" i="6" s="1"/>
  <c r="I249" i="6" s="1"/>
  <c r="I250" i="6" s="1"/>
  <c r="I251" i="6" s="1"/>
  <c r="I252" i="6" s="1"/>
  <c r="I253" i="6" s="1"/>
  <c r="I254" i="6" s="1"/>
  <c r="I255" i="6" s="1"/>
  <c r="I256" i="6" s="1"/>
  <c r="I257" i="6" s="1"/>
  <c r="I258" i="6" s="1"/>
  <c r="I259" i="6" s="1"/>
  <c r="I260" i="6" s="1"/>
  <c r="I261" i="6" s="1"/>
  <c r="I262" i="6" s="1"/>
  <c r="I263" i="6" s="1"/>
  <c r="I264" i="6" s="1"/>
  <c r="I265" i="6" s="1"/>
  <c r="I266" i="6" s="1"/>
  <c r="I267" i="6" s="1"/>
  <c r="I268" i="6" s="1"/>
  <c r="I269" i="6" s="1"/>
  <c r="I270" i="6" s="1"/>
  <c r="I271" i="6" s="1"/>
  <c r="I272" i="6" s="1"/>
  <c r="I273" i="6" s="1"/>
  <c r="I274" i="6" s="1"/>
  <c r="I275" i="6" s="1"/>
  <c r="I276" i="6" s="1"/>
  <c r="I277" i="6" s="1"/>
  <c r="I278" i="6" s="1"/>
  <c r="I279" i="6" s="1"/>
  <c r="I280" i="6" s="1"/>
  <c r="I281" i="6" s="1"/>
  <c r="I282" i="6" s="1"/>
  <c r="I283" i="6" s="1"/>
  <c r="I284" i="6" s="1"/>
  <c r="I285" i="6" s="1"/>
  <c r="I286" i="6" s="1"/>
  <c r="I287" i="6" s="1"/>
  <c r="I288" i="6" s="1"/>
  <c r="I289" i="6" s="1"/>
  <c r="I290" i="6" s="1"/>
  <c r="I291" i="6" s="1"/>
  <c r="I292" i="6" s="1"/>
  <c r="I293" i="6" s="1"/>
  <c r="I294" i="6" s="1"/>
  <c r="I295" i="6" s="1"/>
  <c r="I296" i="6" s="1"/>
  <c r="I297" i="6" s="1"/>
  <c r="I298" i="6" s="1"/>
  <c r="I299" i="6" s="1"/>
  <c r="I300" i="6" s="1"/>
  <c r="I301" i="6" s="1"/>
  <c r="I302" i="6" s="1"/>
  <c r="I303" i="6" s="1"/>
  <c r="I304" i="6" s="1"/>
  <c r="I305" i="6" s="1"/>
  <c r="I306" i="6" s="1"/>
  <c r="I307" i="6" s="1"/>
  <c r="I308" i="6" s="1"/>
  <c r="I309" i="6" s="1"/>
  <c r="I310" i="6" s="1"/>
  <c r="I311" i="6" s="1"/>
  <c r="I312" i="6" s="1"/>
  <c r="I313" i="6" s="1"/>
  <c r="I314" i="6" s="1"/>
  <c r="I315" i="6" s="1"/>
  <c r="I316" i="6" s="1"/>
  <c r="I317" i="6" s="1"/>
  <c r="I318" i="6" s="1"/>
  <c r="I319" i="6" s="1"/>
  <c r="I320" i="6" s="1"/>
  <c r="I321" i="6" s="1"/>
  <c r="I322" i="6" s="1"/>
  <c r="I323" i="6" s="1"/>
  <c r="I324" i="6" s="1"/>
  <c r="I325" i="6" s="1"/>
  <c r="I326" i="6" s="1"/>
  <c r="I327" i="6" s="1"/>
  <c r="I328" i="6" s="1"/>
  <c r="I329" i="6" s="1"/>
  <c r="I330" i="6" s="1"/>
  <c r="I331" i="6" s="1"/>
  <c r="I332" i="6" s="1"/>
  <c r="I333" i="6" s="1"/>
  <c r="I334" i="6" s="1"/>
  <c r="I335" i="6" s="1"/>
  <c r="I336" i="6" s="1"/>
  <c r="I337" i="6" s="1"/>
  <c r="I338" i="6" s="1"/>
  <c r="I339" i="6" s="1"/>
  <c r="I340" i="6" s="1"/>
  <c r="C258" i="6"/>
  <c r="C259" i="6" s="1"/>
  <c r="C260" i="6" s="1"/>
  <c r="C261" i="6" s="1"/>
  <c r="C262" i="6" s="1"/>
  <c r="C263" i="6" s="1"/>
  <c r="C264" i="6" s="1"/>
  <c r="C265" i="6" s="1"/>
  <c r="C266" i="6" s="1"/>
  <c r="C267" i="6" s="1"/>
  <c r="C268" i="6" s="1"/>
  <c r="C269" i="6" s="1"/>
  <c r="C270" i="6" s="1"/>
  <c r="C271" i="6" s="1"/>
  <c r="C272" i="6" s="1"/>
  <c r="C273" i="6" s="1"/>
  <c r="C274" i="6" s="1"/>
  <c r="C275" i="6" s="1"/>
  <c r="C276" i="6" s="1"/>
  <c r="C277" i="6" s="1"/>
  <c r="C278" i="6" s="1"/>
  <c r="C279" i="6" s="1"/>
  <c r="C280" i="6" s="1"/>
  <c r="C281" i="6" s="1"/>
  <c r="C282" i="6" s="1"/>
  <c r="C283" i="6" s="1"/>
  <c r="C284" i="6" s="1"/>
  <c r="C285" i="6" s="1"/>
  <c r="C286" i="6" s="1"/>
  <c r="C287" i="6" s="1"/>
  <c r="C288" i="6" s="1"/>
  <c r="C289" i="6" s="1"/>
  <c r="C290" i="6" s="1"/>
  <c r="C291" i="6" s="1"/>
  <c r="C292" i="6" s="1"/>
  <c r="C293" i="6" s="1"/>
  <c r="C294" i="6" s="1"/>
  <c r="C295" i="6" s="1"/>
  <c r="C296" i="6" s="1"/>
  <c r="C297" i="6" s="1"/>
  <c r="C298" i="6" s="1"/>
  <c r="C299" i="6" s="1"/>
  <c r="C300" i="6" s="1"/>
  <c r="C301" i="6" s="1"/>
  <c r="C302" i="6" s="1"/>
  <c r="C303" i="6" s="1"/>
  <c r="C304" i="6" s="1"/>
  <c r="C305" i="6" s="1"/>
  <c r="C306" i="6" s="1"/>
  <c r="C307" i="6" s="1"/>
  <c r="C308" i="6" s="1"/>
  <c r="C309" i="6" s="1"/>
  <c r="C310" i="6" s="1"/>
  <c r="C311" i="6" s="1"/>
  <c r="C312" i="6" s="1"/>
  <c r="C313" i="6" s="1"/>
  <c r="C314" i="6" s="1"/>
  <c r="C315" i="6" s="1"/>
  <c r="C316" i="6" s="1"/>
  <c r="C317" i="6" s="1"/>
  <c r="C318" i="6" s="1"/>
  <c r="C319" i="6" s="1"/>
  <c r="C320" i="6" s="1"/>
  <c r="C321" i="6" s="1"/>
  <c r="C322" i="6" s="1"/>
  <c r="C323" i="6" s="1"/>
  <c r="C324" i="6" s="1"/>
  <c r="C325" i="6" s="1"/>
  <c r="C326" i="6" s="1"/>
  <c r="C327" i="6" s="1"/>
  <c r="C328" i="6" s="1"/>
  <c r="C329" i="6" s="1"/>
  <c r="C330" i="6" s="1"/>
  <c r="C331" i="6" s="1"/>
  <c r="C332" i="6" s="1"/>
  <c r="C333" i="6" s="1"/>
  <c r="C334" i="6" s="1"/>
  <c r="C335" i="6" s="1"/>
  <c r="C336" i="6" s="1"/>
  <c r="C337" i="6" s="1"/>
  <c r="C338" i="6" s="1"/>
  <c r="C339" i="6" s="1"/>
  <c r="C340" i="6" s="1"/>
  <c r="F258" i="6"/>
  <c r="F259" i="6" s="1"/>
  <c r="F260" i="6" s="1"/>
  <c r="F261" i="6" s="1"/>
  <c r="F262" i="6" s="1"/>
  <c r="F263" i="6" s="1"/>
  <c r="F264" i="6" s="1"/>
  <c r="F265" i="6" s="1"/>
  <c r="F266" i="6" s="1"/>
  <c r="F267" i="6" s="1"/>
  <c r="F268" i="6" s="1"/>
  <c r="F269" i="6" s="1"/>
  <c r="F270" i="6" s="1"/>
  <c r="F271" i="6" s="1"/>
  <c r="F272" i="6" s="1"/>
  <c r="F273" i="6" s="1"/>
  <c r="F274" i="6" s="1"/>
  <c r="F275" i="6" s="1"/>
  <c r="F276" i="6" s="1"/>
  <c r="F277" i="6" s="1"/>
  <c r="F278" i="6" s="1"/>
  <c r="F279" i="6" s="1"/>
  <c r="F280" i="6" s="1"/>
  <c r="F281" i="6" s="1"/>
  <c r="F282" i="6" s="1"/>
  <c r="F283" i="6" s="1"/>
  <c r="F284" i="6" s="1"/>
  <c r="F285" i="6" s="1"/>
  <c r="F286" i="6" s="1"/>
  <c r="F287" i="6" s="1"/>
  <c r="F288" i="6" s="1"/>
  <c r="F289" i="6" s="1"/>
  <c r="F290" i="6" s="1"/>
  <c r="F291" i="6" s="1"/>
  <c r="F292" i="6" s="1"/>
  <c r="F293" i="6" s="1"/>
  <c r="F294" i="6" s="1"/>
  <c r="F295" i="6" s="1"/>
  <c r="F296" i="6" s="1"/>
  <c r="F297" i="6" s="1"/>
  <c r="F298" i="6" s="1"/>
  <c r="F299" i="6" s="1"/>
  <c r="F300" i="6" s="1"/>
  <c r="F301" i="6" s="1"/>
  <c r="F302" i="6" s="1"/>
  <c r="F303" i="6" s="1"/>
  <c r="F304" i="6" s="1"/>
  <c r="F305" i="6" s="1"/>
  <c r="F306" i="6" s="1"/>
  <c r="F307" i="6" s="1"/>
  <c r="F308" i="6" s="1"/>
  <c r="F309" i="6" s="1"/>
  <c r="F310" i="6" s="1"/>
  <c r="F311" i="6" s="1"/>
  <c r="F312" i="6" s="1"/>
  <c r="F313" i="6" s="1"/>
  <c r="F314" i="6" s="1"/>
  <c r="F315" i="6" s="1"/>
  <c r="F316" i="6" s="1"/>
  <c r="F317" i="6" s="1"/>
  <c r="F318" i="6" s="1"/>
  <c r="F319" i="6" s="1"/>
  <c r="F320" i="6" s="1"/>
  <c r="F321" i="6" s="1"/>
  <c r="F322" i="6" s="1"/>
  <c r="F323" i="6" s="1"/>
  <c r="F324" i="6" s="1"/>
  <c r="F325" i="6" s="1"/>
  <c r="F326" i="6" s="1"/>
  <c r="F327" i="6" s="1"/>
  <c r="F328" i="6" s="1"/>
  <c r="F329" i="6" s="1"/>
  <c r="F330" i="6" s="1"/>
  <c r="F331" i="6" s="1"/>
  <c r="F332" i="6" s="1"/>
  <c r="F333" i="6" s="1"/>
  <c r="F334" i="6" s="1"/>
  <c r="F335" i="6" s="1"/>
  <c r="F336" i="6" s="1"/>
  <c r="F337" i="6" s="1"/>
  <c r="F338" i="6" s="1"/>
  <c r="F339" i="6" s="1"/>
  <c r="F340" i="6" s="1"/>
  <c r="I42" i="4" l="1"/>
  <c r="K42" i="4" s="1"/>
  <c r="I41" i="4"/>
  <c r="K41" i="4" s="1"/>
  <c r="J40" i="4"/>
  <c r="J41" i="4"/>
  <c r="I40" i="4"/>
  <c r="K40" i="4" s="1"/>
  <c r="J42" i="4"/>
  <c r="I39" i="4"/>
  <c r="K39" i="4" s="1"/>
  <c r="J39" i="4"/>
  <c r="R21" i="5"/>
  <c r="T21" i="5" s="1"/>
  <c r="S21" i="5"/>
  <c r="R22" i="5"/>
  <c r="T22" i="5" s="1"/>
  <c r="S22" i="5"/>
  <c r="S19" i="5"/>
  <c r="R20" i="5"/>
  <c r="T20" i="5" s="1"/>
  <c r="R19" i="5"/>
  <c r="T19" i="5" s="1"/>
  <c r="S20" i="5"/>
</calcChain>
</file>

<file path=xl/sharedStrings.xml><?xml version="1.0" encoding="utf-8"?>
<sst xmlns="http://schemas.openxmlformats.org/spreadsheetml/2006/main" count="303" uniqueCount="96">
  <si>
    <t>Total Flowrate at Bacton</t>
  </si>
  <si>
    <t>Flowrate at Southwark Platform</t>
  </si>
  <si>
    <t>Flowrate at Blythe Platform</t>
  </si>
  <si>
    <t>Gas rate</t>
  </si>
  <si>
    <t>Condensate</t>
  </si>
  <si>
    <t>Gas</t>
  </si>
  <si>
    <t>Liquid</t>
  </si>
  <si>
    <t>Case</t>
  </si>
  <si>
    <t>MMscfd</t>
  </si>
  <si>
    <t>bbl/d</t>
  </si>
  <si>
    <t>Backpressure</t>
  </si>
  <si>
    <t>Pigging</t>
  </si>
  <si>
    <t>Southwark</t>
  </si>
  <si>
    <t>Blythe</t>
  </si>
  <si>
    <t>No. (max)</t>
  </si>
  <si>
    <t>Period</t>
  </si>
  <si>
    <t>Transit time</t>
  </si>
  <si>
    <t>barg</t>
  </si>
  <si>
    <t>hours</t>
  </si>
  <si>
    <t>m3/h</t>
  </si>
  <si>
    <t>Pigging Period</t>
  </si>
  <si>
    <t>Transit Time</t>
  </si>
  <si>
    <t>#Spheres</t>
  </si>
  <si>
    <t>Pressure Range</t>
  </si>
  <si>
    <t>Equation table with actual data</t>
  </si>
  <si>
    <t>Gas flowrate at Southwark Platform</t>
  </si>
  <si>
    <t>Condensate flowrate at Bacton</t>
  </si>
  <si>
    <t>Blythe Backpressure</t>
  </si>
  <si>
    <t>Gas flowrate at Blythe Platform</t>
  </si>
  <si>
    <t>Trend Table</t>
  </si>
  <si>
    <t>QC Cases:</t>
  </si>
  <si>
    <t>Jan-22 &amp; Nov 21</t>
  </si>
  <si>
    <t>OLD</t>
  </si>
  <si>
    <t>85-86</t>
  </si>
  <si>
    <t>87-89</t>
  </si>
  <si>
    <t>89-90</t>
  </si>
  <si>
    <t>90-91</t>
  </si>
  <si>
    <t>&gt;91</t>
  </si>
  <si>
    <r>
      <t>y = -0.6447x</t>
    </r>
    <r>
      <rPr>
        <vertAlign val="superscript"/>
        <sz val="10"/>
        <color theme="1"/>
        <rFont val="Calibri"/>
        <family val="2"/>
        <scheme val="minor"/>
      </rPr>
      <t>3</t>
    </r>
    <r>
      <rPr>
        <sz val="10"/>
        <color theme="1"/>
        <rFont val="Calibri"/>
        <family val="2"/>
        <scheme val="minor"/>
      </rPr>
      <t xml:space="preserve"> + 11.076x</t>
    </r>
    <r>
      <rPr>
        <vertAlign val="superscript"/>
        <sz val="10"/>
        <color theme="1"/>
        <rFont val="Calibri"/>
        <family val="2"/>
        <scheme val="minor"/>
      </rPr>
      <t>2</t>
    </r>
    <r>
      <rPr>
        <sz val="10"/>
        <color theme="1"/>
        <rFont val="Calibri"/>
        <family val="2"/>
        <scheme val="minor"/>
      </rPr>
      <t xml:space="preserve"> - 65.106x + 147.84</t>
    </r>
  </si>
  <si>
    <t>CGR Blythe Platform</t>
  </si>
  <si>
    <t>CGR Bacton</t>
  </si>
  <si>
    <t>stb/mmscfd</t>
  </si>
  <si>
    <t>CGR Blythe Hub</t>
  </si>
  <si>
    <t>CGR Southwark Inlet</t>
  </si>
  <si>
    <t>CGR Elgood Inlet</t>
  </si>
  <si>
    <t>CGR Blythe Inlet</t>
  </si>
  <si>
    <r>
      <t>y = 2315.4x</t>
    </r>
    <r>
      <rPr>
        <vertAlign val="superscript"/>
        <sz val="10"/>
        <color theme="1"/>
        <rFont val="Calibri"/>
        <family val="2"/>
        <scheme val="minor"/>
      </rPr>
      <t>-1.148</t>
    </r>
  </si>
  <si>
    <t>NEW</t>
  </si>
  <si>
    <t>Transit Time Calc</t>
  </si>
  <si>
    <r>
      <t>y = 0.0021x</t>
    </r>
    <r>
      <rPr>
        <vertAlign val="superscript"/>
        <sz val="10"/>
        <color theme="1"/>
        <rFont val="Calibri"/>
        <family val="2"/>
        <scheme val="minor"/>
      </rPr>
      <t>2</t>
    </r>
    <r>
      <rPr>
        <sz val="10"/>
        <color theme="1"/>
        <rFont val="Calibri"/>
        <family val="2"/>
        <scheme val="minor"/>
      </rPr>
      <t xml:space="preserve"> - 0.151x + 86.101</t>
    </r>
  </si>
  <si>
    <t>Input file CGRs</t>
  </si>
  <si>
    <t>CGR Southwark Line</t>
  </si>
  <si>
    <t>bbl/mmscfd</t>
  </si>
  <si>
    <t>User Input CGR</t>
  </si>
  <si>
    <t>Distance [m]</t>
  </si>
  <si>
    <t>Elevation [m]</t>
  </si>
  <si>
    <t>Southwark Hub Tie-in</t>
  </si>
  <si>
    <t>Blythe Hub Tie-in</t>
  </si>
  <si>
    <t>Southwark Platform</t>
  </si>
  <si>
    <t>Sphere</t>
  </si>
  <si>
    <t>Inlet Southwark (hr)</t>
  </si>
  <si>
    <t>Southwark Hub (hr)</t>
  </si>
  <si>
    <t>Blythe Hub (hr)</t>
  </si>
  <si>
    <t>Outlet Bacton (hr)</t>
  </si>
  <si>
    <t>Southwark Duration</t>
  </si>
  <si>
    <t>Thames 1 Duration</t>
  </si>
  <si>
    <t>Thames 2 Duration</t>
  </si>
  <si>
    <t>Total Duration</t>
  </si>
  <si>
    <t>Case Feb 22 Freq: 15hr</t>
  </si>
  <si>
    <t>Case Jan-22 Freq: 14hr</t>
  </si>
  <si>
    <t>Case Mar 22 Freq: 17hr</t>
  </si>
  <si>
    <t>Bacton</t>
  </si>
  <si>
    <t>Run Duration:</t>
  </si>
  <si>
    <t>Sphere 3</t>
  </si>
  <si>
    <t>Sphere 4</t>
  </si>
  <si>
    <t>Sphere 5</t>
  </si>
  <si>
    <t>Sphere 6</t>
  </si>
  <si>
    <t>Distance (m)</t>
  </si>
  <si>
    <t>Elevation (m)</t>
  </si>
  <si>
    <t>Hours</t>
  </si>
  <si>
    <t>Pig Arrived at Bacton?</t>
  </si>
  <si>
    <t>Time in Run:</t>
  </si>
  <si>
    <t>Frequency</t>
  </si>
  <si>
    <t>User Input Data</t>
  </si>
  <si>
    <t>Test of Case Jan-22 Sphering Look-up</t>
  </si>
  <si>
    <t>Condensate Flowrate</t>
  </si>
  <si>
    <t>Updated Liquid flowrate</t>
  </si>
  <si>
    <r>
      <t>y = 0.3195x</t>
    </r>
    <r>
      <rPr>
        <vertAlign val="superscript"/>
        <sz val="10"/>
        <color theme="1"/>
        <rFont val="Calibri"/>
        <family val="2"/>
        <scheme val="minor"/>
      </rPr>
      <t>2</t>
    </r>
    <r>
      <rPr>
        <sz val="10"/>
        <color theme="1"/>
        <rFont val="Calibri"/>
        <family val="2"/>
        <scheme val="minor"/>
      </rPr>
      <t xml:space="preserve"> - 9.5667x + 85.095</t>
    </r>
  </si>
  <si>
    <t>bbl/MMscfd</t>
  </si>
  <si>
    <t>1st Sphere Enters at:</t>
  </si>
  <si>
    <t>Sphere 1</t>
  </si>
  <si>
    <t>Sphere 2</t>
  </si>
  <si>
    <t>Pressure Drop</t>
  </si>
  <si>
    <t>fraction</t>
  </si>
  <si>
    <t>x</t>
  </si>
  <si>
    <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</si>
</sst>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
    <numFmt numFmtId="166" formatCode="0.0000"/>
  </numFmts>
  <fonts count="16" x14ac:knownFonts="1">
    <font>
      <sz val="11"/>
      <color theme="1"/>
      <name val="Calibri"/>
      <family val="2"/>
      <scheme val="minor"/>
    </font>
    <font>
      <sz val="16"/>
      <color rgb="FFFFFFFF"/>
      <name val="Calibri"/>
      <family val="2"/>
    </font>
    <font>
      <sz val="14"/>
      <color rgb="FFFFFFFF"/>
      <name val="Calibri"/>
      <family val="2"/>
    </font>
    <font>
      <sz val="14"/>
      <color rgb="FF35322A"/>
      <name val="Calibri"/>
      <family val="2"/>
    </font>
    <font>
      <sz val="9"/>
      <color theme="1"/>
      <name val="Calibri"/>
      <family val="2"/>
      <scheme val="minor"/>
    </font>
    <font>
      <sz val="8"/>
      <name val="Calibri"/>
      <family val="2"/>
      <scheme val="minor"/>
    </font>
    <font>
      <sz val="10"/>
      <color theme="1"/>
      <name val="Calibri"/>
      <family val="2"/>
      <scheme val="minor"/>
    </font>
    <font>
      <vertAlign val="superscript"/>
      <sz val="10"/>
      <color theme="1"/>
      <name val="Calibri"/>
      <family val="2"/>
      <scheme val="minor"/>
    </font>
    <font>
      <sz val="12"/>
      <color rgb="FFFFFFFF"/>
      <name val="Calibri"/>
      <family val="2"/>
    </font>
    <font>
      <b/>
      <sz val="12"/>
      <color theme="0"/>
      <name val="Calibri"/>
      <family val="2"/>
      <scheme val="minor"/>
    </font>
    <font>
      <sz val="14"/>
      <color theme="1"/>
      <name val="Calibri"/>
      <family val="2"/>
      <scheme val="minor"/>
    </font>
    <font>
      <sz val="14"/>
      <color theme="0"/>
      <name val="Calibri"/>
      <family val="2"/>
      <scheme val="minor"/>
    </font>
    <font>
      <sz val="11"/>
      <color theme="0"/>
      <name val="Calibri"/>
      <family val="2"/>
      <scheme val="minor"/>
    </font>
    <font>
      <b/>
      <sz val="11"/>
      <color theme="0"/>
      <name val="Calibri"/>
      <family val="2"/>
      <scheme val="minor"/>
    </font>
    <font>
      <b/>
      <sz val="14"/>
      <color theme="0"/>
      <name val="Calibri"/>
      <family val="2"/>
      <scheme val="minor"/>
    </font>
    <font>
      <b/>
      <sz val="16"/>
      <color theme="1"/>
      <name val="Calibri"/>
      <family val="2"/>
      <scheme val="minor"/>
    </font>
  </fonts>
  <fills count="9">
    <fill>
      <patternFill patternType="none"/>
    </fill>
    <fill>
      <patternFill patternType="gray125"/>
    </fill>
    <fill>
      <patternFill patternType="solid">
        <fgColor rgb="FFC00000"/>
        <bgColor indexed="64"/>
      </patternFill>
    </fill>
    <fill>
      <patternFill patternType="solid">
        <fgColor rgb="FFF6E8E7"/>
        <bgColor indexed="64"/>
      </patternFill>
    </fill>
    <fill>
      <patternFill patternType="solid">
        <fgColor rgb="FFFFFF00"/>
        <bgColor indexed="64"/>
      </patternFill>
    </fill>
    <fill>
      <patternFill patternType="solid">
        <fgColor rgb="FFE6BFBC"/>
        <bgColor indexed="64"/>
      </patternFill>
    </fill>
    <fill>
      <patternFill patternType="solid">
        <fgColor theme="0"/>
        <bgColor indexed="64"/>
      </patternFill>
    </fill>
    <fill>
      <patternFill patternType="solid">
        <fgColor theme="0" tint="-0.34998626667073579"/>
        <bgColor indexed="64"/>
      </patternFill>
    </fill>
    <fill>
      <patternFill patternType="solid">
        <fgColor theme="0" tint="-0.249977111117893"/>
        <bgColor indexed="64"/>
      </patternFill>
    </fill>
  </fills>
  <borders count="63">
    <border>
      <left/>
      <right/>
      <top/>
      <bottom/>
      <diagonal/>
    </border>
    <border>
      <left style="thick">
        <color rgb="FF35322A"/>
      </left>
      <right style="thick">
        <color rgb="FF35322A"/>
      </right>
      <top style="thick">
        <color rgb="FF35322A"/>
      </top>
      <bottom style="medium">
        <color rgb="FF35322A"/>
      </bottom>
      <diagonal/>
    </border>
    <border>
      <left style="thick">
        <color rgb="FF35322A"/>
      </left>
      <right/>
      <top style="thick">
        <color rgb="FF35322A"/>
      </top>
      <bottom style="medium">
        <color rgb="FF35322A"/>
      </bottom>
      <diagonal/>
    </border>
    <border>
      <left/>
      <right style="thick">
        <color rgb="FF35322A"/>
      </right>
      <top style="thick">
        <color rgb="FF35322A"/>
      </top>
      <bottom style="medium">
        <color rgb="FF35322A"/>
      </bottom>
      <diagonal/>
    </border>
    <border>
      <left style="thick">
        <color rgb="FF35322A"/>
      </left>
      <right style="thick">
        <color rgb="FF35322A"/>
      </right>
      <top style="medium">
        <color rgb="FF35322A"/>
      </top>
      <bottom style="medium">
        <color rgb="FF35322A"/>
      </bottom>
      <diagonal/>
    </border>
    <border>
      <left style="thick">
        <color rgb="FF35322A"/>
      </left>
      <right style="medium">
        <color rgb="FF35322A"/>
      </right>
      <top style="medium">
        <color rgb="FF35322A"/>
      </top>
      <bottom style="medium">
        <color rgb="FF35322A"/>
      </bottom>
      <diagonal/>
    </border>
    <border>
      <left style="medium">
        <color rgb="FF35322A"/>
      </left>
      <right style="thick">
        <color rgb="FF35322A"/>
      </right>
      <top style="medium">
        <color rgb="FF35322A"/>
      </top>
      <bottom style="medium">
        <color rgb="FF35322A"/>
      </bottom>
      <diagonal/>
    </border>
    <border>
      <left style="thick">
        <color rgb="FF35322A"/>
      </left>
      <right style="thick">
        <color rgb="FF35322A"/>
      </right>
      <top style="medium">
        <color rgb="FF35322A"/>
      </top>
      <bottom style="thick">
        <color rgb="FF35322A"/>
      </bottom>
      <diagonal/>
    </border>
    <border>
      <left style="thick">
        <color rgb="FF35322A"/>
      </left>
      <right style="medium">
        <color rgb="FF35322A"/>
      </right>
      <top style="medium">
        <color rgb="FF35322A"/>
      </top>
      <bottom style="thick">
        <color rgb="FF35322A"/>
      </bottom>
      <diagonal/>
    </border>
    <border>
      <left style="medium">
        <color rgb="FF35322A"/>
      </left>
      <right style="thick">
        <color rgb="FF35322A"/>
      </right>
      <top style="medium">
        <color rgb="FF35322A"/>
      </top>
      <bottom style="thick">
        <color rgb="FF35322A"/>
      </bottom>
      <diagonal/>
    </border>
    <border>
      <left/>
      <right/>
      <top style="thick">
        <color rgb="FF35322A"/>
      </top>
      <bottom style="medium">
        <color rgb="FF35322A"/>
      </bottom>
      <diagonal/>
    </border>
    <border>
      <left style="medium">
        <color rgb="FF35322A"/>
      </left>
      <right style="medium">
        <color rgb="FF35322A"/>
      </right>
      <top style="medium">
        <color rgb="FF35322A"/>
      </top>
      <bottom style="medium">
        <color rgb="FF35322A"/>
      </bottom>
      <diagonal/>
    </border>
    <border>
      <left style="medium">
        <color rgb="FF35322A"/>
      </left>
      <right style="medium">
        <color rgb="FF35322A"/>
      </right>
      <top style="medium">
        <color rgb="FF35322A"/>
      </top>
      <bottom style="thick">
        <color rgb="FF35322A"/>
      </bottom>
      <diagonal/>
    </border>
    <border>
      <left style="medium">
        <color rgb="FF35322A"/>
      </left>
      <right/>
      <top style="medium">
        <color rgb="FF35322A"/>
      </top>
      <bottom style="medium">
        <color rgb="FF35322A"/>
      </bottom>
      <diagonal/>
    </border>
    <border>
      <left style="medium">
        <color rgb="FF35322A"/>
      </left>
      <right/>
      <top style="medium">
        <color rgb="FF35322A"/>
      </top>
      <bottom style="thick">
        <color rgb="FF35322A"/>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top/>
      <bottom style="thin">
        <color indexed="64"/>
      </bottom>
      <diagonal/>
    </border>
    <border>
      <left/>
      <right/>
      <top style="medium">
        <color indexed="64"/>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
      <left/>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top/>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style="thin">
        <color indexed="64"/>
      </right>
      <top/>
      <bottom style="medium">
        <color indexed="64"/>
      </bottom>
      <diagonal/>
    </border>
    <border>
      <left style="medium">
        <color indexed="64"/>
      </left>
      <right style="medium">
        <color indexed="64"/>
      </right>
      <top style="thin">
        <color indexed="64"/>
      </top>
      <bottom style="thin">
        <color indexed="64"/>
      </bottom>
      <diagonal/>
    </border>
    <border>
      <left style="medium">
        <color rgb="FF35322A"/>
      </left>
      <right style="medium">
        <color rgb="FF35322A"/>
      </right>
      <top/>
      <bottom style="medium">
        <color rgb="FF35322A"/>
      </bottom>
      <diagonal/>
    </border>
    <border>
      <left style="thick">
        <color rgb="FF35322A"/>
      </left>
      <right style="medium">
        <color indexed="64"/>
      </right>
      <top style="medium">
        <color rgb="FF35322A"/>
      </top>
      <bottom style="thin">
        <color indexed="64"/>
      </bottom>
      <diagonal/>
    </border>
  </borders>
  <cellStyleXfs count="1">
    <xf numFmtId="0" fontId="0" fillId="0" borderId="0"/>
  </cellStyleXfs>
  <cellXfs count="239">
    <xf numFmtId="0" fontId="0" fillId="0" borderId="0" xfId="0"/>
    <xf numFmtId="0" fontId="1" fillId="2" borderId="1" xfId="0" applyFont="1" applyFill="1" applyBorder="1" applyAlignment="1">
      <alignment horizontal="center" wrapText="1" readingOrder="1"/>
    </xf>
    <xf numFmtId="0" fontId="1" fillId="2" borderId="4" xfId="0" applyFont="1" applyFill="1" applyBorder="1" applyAlignment="1">
      <alignment horizontal="center" wrapText="1" readingOrder="1"/>
    </xf>
    <xf numFmtId="0" fontId="1" fillId="2" borderId="5" xfId="0" applyFont="1" applyFill="1" applyBorder="1" applyAlignment="1">
      <alignment horizontal="center" wrapText="1" readingOrder="1"/>
    </xf>
    <xf numFmtId="0" fontId="1" fillId="2" borderId="6" xfId="0" applyFont="1" applyFill="1" applyBorder="1" applyAlignment="1">
      <alignment horizontal="center" wrapText="1" readingOrder="1"/>
    </xf>
    <xf numFmtId="0" fontId="2" fillId="2" borderId="4" xfId="0" applyFont="1" applyFill="1" applyBorder="1" applyAlignment="1">
      <alignment horizontal="center" wrapText="1" readingOrder="1"/>
    </xf>
    <xf numFmtId="0" fontId="2" fillId="2" borderId="5" xfId="0" applyFont="1" applyFill="1" applyBorder="1" applyAlignment="1">
      <alignment horizontal="center" wrapText="1" readingOrder="1"/>
    </xf>
    <xf numFmtId="0" fontId="2" fillId="2" borderId="6" xfId="0" applyFont="1" applyFill="1" applyBorder="1" applyAlignment="1">
      <alignment horizontal="center" wrapText="1" readingOrder="1"/>
    </xf>
    <xf numFmtId="17" fontId="3" fillId="3" borderId="4" xfId="0" applyNumberFormat="1" applyFont="1" applyFill="1" applyBorder="1" applyAlignment="1">
      <alignment horizontal="center" wrapText="1" readingOrder="1"/>
    </xf>
    <xf numFmtId="0" fontId="3" fillId="3" borderId="5" xfId="0" applyFont="1" applyFill="1" applyBorder="1" applyAlignment="1">
      <alignment horizontal="center" wrapText="1" readingOrder="1"/>
    </xf>
    <xf numFmtId="0" fontId="3" fillId="3" borderId="6" xfId="0" applyFont="1" applyFill="1" applyBorder="1" applyAlignment="1">
      <alignment horizontal="center" wrapText="1" readingOrder="1"/>
    </xf>
    <xf numFmtId="17" fontId="3" fillId="3" borderId="7" xfId="0" applyNumberFormat="1" applyFont="1" applyFill="1" applyBorder="1" applyAlignment="1">
      <alignment horizontal="center" wrapText="1" readingOrder="1"/>
    </xf>
    <xf numFmtId="0" fontId="3" fillId="3" borderId="8" xfId="0" applyFont="1" applyFill="1" applyBorder="1" applyAlignment="1">
      <alignment horizontal="center" wrapText="1" readingOrder="1"/>
    </xf>
    <xf numFmtId="0" fontId="3" fillId="3" borderId="9" xfId="0" applyFont="1" applyFill="1" applyBorder="1" applyAlignment="1">
      <alignment horizontal="center" wrapText="1" readingOrder="1"/>
    </xf>
    <xf numFmtId="0" fontId="1" fillId="2" borderId="11" xfId="0" applyFont="1" applyFill="1" applyBorder="1" applyAlignment="1">
      <alignment horizontal="center" wrapText="1" readingOrder="1"/>
    </xf>
    <xf numFmtId="0" fontId="3" fillId="3" borderId="11" xfId="0" applyFont="1" applyFill="1" applyBorder="1" applyAlignment="1">
      <alignment horizontal="center" wrapText="1" readingOrder="1"/>
    </xf>
    <xf numFmtId="0" fontId="3" fillId="3" borderId="12" xfId="0" applyFont="1" applyFill="1" applyBorder="1" applyAlignment="1">
      <alignment horizontal="center" wrapText="1" readingOrder="1"/>
    </xf>
    <xf numFmtId="0" fontId="2" fillId="2" borderId="11" xfId="0" applyFont="1" applyFill="1" applyBorder="1" applyAlignment="1">
      <alignment horizontal="center" wrapText="1" readingOrder="1"/>
    </xf>
    <xf numFmtId="0" fontId="1" fillId="2" borderId="13" xfId="0" applyFont="1" applyFill="1" applyBorder="1" applyAlignment="1">
      <alignment horizontal="center" wrapText="1" readingOrder="1"/>
    </xf>
    <xf numFmtId="0" fontId="2" fillId="2" borderId="13" xfId="0" applyFont="1" applyFill="1" applyBorder="1" applyAlignment="1">
      <alignment horizontal="center" wrapText="1" readingOrder="1"/>
    </xf>
    <xf numFmtId="0" fontId="3" fillId="3" borderId="13" xfId="0" applyFont="1" applyFill="1" applyBorder="1" applyAlignment="1">
      <alignment horizontal="center" wrapText="1" readingOrder="1"/>
    </xf>
    <xf numFmtId="0" fontId="3" fillId="3" borderId="14" xfId="0" applyFont="1" applyFill="1" applyBorder="1" applyAlignment="1">
      <alignment horizontal="center" wrapText="1" readingOrder="1"/>
    </xf>
    <xf numFmtId="0" fontId="4" fillId="0" borderId="0" xfId="0" applyFont="1" applyAlignment="1">
      <alignment horizontal="left" vertical="center" readingOrder="1"/>
    </xf>
    <xf numFmtId="1" fontId="3" fillId="3" borderId="11" xfId="0" applyNumberFormat="1" applyFont="1" applyFill="1" applyBorder="1" applyAlignment="1">
      <alignment horizontal="center" wrapText="1" readingOrder="1"/>
    </xf>
    <xf numFmtId="1" fontId="3" fillId="3" borderId="6" xfId="0" applyNumberFormat="1" applyFont="1" applyFill="1" applyBorder="1" applyAlignment="1">
      <alignment horizontal="center" wrapText="1" readingOrder="1"/>
    </xf>
    <xf numFmtId="1" fontId="3" fillId="3" borderId="12" xfId="0" applyNumberFormat="1" applyFont="1" applyFill="1" applyBorder="1" applyAlignment="1">
      <alignment horizontal="center" wrapText="1" readingOrder="1"/>
    </xf>
    <xf numFmtId="1" fontId="3" fillId="4" borderId="6" xfId="0" applyNumberFormat="1" applyFont="1" applyFill="1" applyBorder="1" applyAlignment="1">
      <alignment horizontal="center" wrapText="1" readingOrder="1"/>
    </xf>
    <xf numFmtId="0" fontId="0" fillId="0" borderId="0" xfId="0" applyAlignment="1">
      <alignment horizontal="center"/>
    </xf>
    <xf numFmtId="0" fontId="1" fillId="2" borderId="21" xfId="0" applyFont="1" applyFill="1" applyBorder="1" applyAlignment="1">
      <alignment horizontal="center" wrapText="1" readingOrder="1"/>
    </xf>
    <xf numFmtId="0" fontId="2" fillId="2" borderId="22" xfId="0" applyFont="1" applyFill="1" applyBorder="1" applyAlignment="1">
      <alignment horizontal="center" wrapText="1" readingOrder="1"/>
    </xf>
    <xf numFmtId="0" fontId="2" fillId="2" borderId="23" xfId="0" applyFont="1" applyFill="1" applyBorder="1" applyAlignment="1">
      <alignment horizontal="center" wrapText="1" readingOrder="1"/>
    </xf>
    <xf numFmtId="0" fontId="2" fillId="2" borderId="24" xfId="0" applyFont="1" applyFill="1" applyBorder="1" applyAlignment="1">
      <alignment horizontal="center" wrapText="1" readingOrder="1"/>
    </xf>
    <xf numFmtId="0" fontId="1" fillId="2" borderId="20" xfId="0" applyFont="1" applyFill="1" applyBorder="1" applyAlignment="1">
      <alignment horizontal="center" wrapText="1" readingOrder="1"/>
    </xf>
    <xf numFmtId="0" fontId="1" fillId="2" borderId="15" xfId="0" applyFont="1" applyFill="1" applyBorder="1" applyAlignment="1">
      <alignment horizontal="center" wrapText="1" readingOrder="1"/>
    </xf>
    <xf numFmtId="164" fontId="0" fillId="0" borderId="0" xfId="0" applyNumberFormat="1"/>
    <xf numFmtId="0" fontId="2" fillId="2" borderId="29" xfId="0" applyFont="1" applyFill="1" applyBorder="1" applyAlignment="1">
      <alignment horizontal="center" wrapText="1" readingOrder="1"/>
    </xf>
    <xf numFmtId="0" fontId="1" fillId="2" borderId="32" xfId="0" applyFont="1" applyFill="1" applyBorder="1" applyAlignment="1">
      <alignment horizontal="center" wrapText="1" readingOrder="1"/>
    </xf>
    <xf numFmtId="0" fontId="2" fillId="2" borderId="33" xfId="0" applyFont="1" applyFill="1" applyBorder="1" applyAlignment="1">
      <alignment horizontal="center" wrapText="1" readingOrder="1"/>
    </xf>
    <xf numFmtId="0" fontId="8" fillId="2" borderId="0" xfId="0" applyFont="1" applyFill="1" applyBorder="1" applyAlignment="1">
      <alignment horizontal="center" wrapText="1" readingOrder="1"/>
    </xf>
    <xf numFmtId="165" fontId="0" fillId="0" borderId="0" xfId="0" applyNumberFormat="1"/>
    <xf numFmtId="166" fontId="0" fillId="0" borderId="0" xfId="0" applyNumberFormat="1"/>
    <xf numFmtId="164" fontId="3" fillId="3" borderId="6" xfId="0" applyNumberFormat="1" applyFont="1" applyFill="1" applyBorder="1" applyAlignment="1">
      <alignment horizontal="center" wrapText="1" readingOrder="1"/>
    </xf>
    <xf numFmtId="164" fontId="3" fillId="3" borderId="8" xfId="0" applyNumberFormat="1" applyFont="1" applyFill="1" applyBorder="1" applyAlignment="1">
      <alignment horizontal="center" wrapText="1" readingOrder="1"/>
    </xf>
    <xf numFmtId="0" fontId="0" fillId="0" borderId="35" xfId="0" applyBorder="1"/>
    <xf numFmtId="0" fontId="0" fillId="0" borderId="36" xfId="0" applyBorder="1"/>
    <xf numFmtId="0" fontId="0" fillId="0" borderId="37" xfId="0" applyBorder="1"/>
    <xf numFmtId="0" fontId="0" fillId="0" borderId="38" xfId="0" applyBorder="1"/>
    <xf numFmtId="0" fontId="0" fillId="0" borderId="39" xfId="0" applyBorder="1"/>
    <xf numFmtId="0" fontId="0" fillId="0" borderId="40" xfId="0" applyBorder="1"/>
    <xf numFmtId="0" fontId="11" fillId="2" borderId="38" xfId="0" applyFont="1" applyFill="1" applyBorder="1"/>
    <xf numFmtId="0" fontId="0" fillId="0" borderId="43" xfId="0" applyBorder="1" applyAlignment="1">
      <alignment vertical="center"/>
    </xf>
    <xf numFmtId="0" fontId="6" fillId="0" borderId="0" xfId="0" applyFont="1" applyBorder="1"/>
    <xf numFmtId="0" fontId="0" fillId="0" borderId="0" xfId="0" applyBorder="1"/>
    <xf numFmtId="0" fontId="0" fillId="0" borderId="44" xfId="0" applyBorder="1"/>
    <xf numFmtId="0" fontId="0" fillId="0" borderId="43" xfId="0" applyBorder="1"/>
    <xf numFmtId="0" fontId="6" fillId="0" borderId="39" xfId="0" applyFont="1" applyBorder="1"/>
    <xf numFmtId="0" fontId="0" fillId="7" borderId="35" xfId="0" applyFill="1" applyBorder="1"/>
    <xf numFmtId="0" fontId="0" fillId="7" borderId="36" xfId="0" applyFill="1" applyBorder="1"/>
    <xf numFmtId="0" fontId="0" fillId="7" borderId="37" xfId="0" applyFill="1" applyBorder="1"/>
    <xf numFmtId="0" fontId="0" fillId="7" borderId="43" xfId="0" applyFill="1" applyBorder="1" applyAlignment="1">
      <alignment vertical="center"/>
    </xf>
    <xf numFmtId="0" fontId="0" fillId="7" borderId="0" xfId="0" applyFill="1" applyBorder="1"/>
    <xf numFmtId="0" fontId="0" fillId="7" borderId="44" xfId="0" applyFill="1" applyBorder="1"/>
    <xf numFmtId="0" fontId="0" fillId="7" borderId="43" xfId="0" applyFill="1" applyBorder="1"/>
    <xf numFmtId="0" fontId="0" fillId="7" borderId="38" xfId="0" applyFill="1" applyBorder="1"/>
    <xf numFmtId="0" fontId="0" fillId="7" borderId="39" xfId="0" applyFill="1" applyBorder="1"/>
    <xf numFmtId="0" fontId="0" fillId="7" borderId="40" xfId="0" applyFill="1" applyBorder="1"/>
    <xf numFmtId="0" fontId="0" fillId="0" borderId="45" xfId="0" applyBorder="1"/>
    <xf numFmtId="0" fontId="0" fillId="0" borderId="46" xfId="0" applyBorder="1"/>
    <xf numFmtId="0" fontId="0" fillId="0" borderId="47" xfId="0" applyBorder="1"/>
    <xf numFmtId="2" fontId="10" fillId="5" borderId="38" xfId="0" applyNumberFormat="1" applyFont="1" applyFill="1" applyBorder="1" applyAlignment="1">
      <alignment horizontal="center"/>
    </xf>
    <xf numFmtId="0" fontId="11" fillId="2" borderId="48" xfId="0" applyFont="1" applyFill="1" applyBorder="1"/>
    <xf numFmtId="0" fontId="11" fillId="2" borderId="43" xfId="0" applyFont="1" applyFill="1" applyBorder="1"/>
    <xf numFmtId="2" fontId="10" fillId="5" borderId="43" xfId="0" applyNumberFormat="1" applyFont="1" applyFill="1" applyBorder="1" applyAlignment="1">
      <alignment horizontal="center"/>
    </xf>
    <xf numFmtId="0" fontId="11" fillId="2" borderId="49" xfId="0" applyFont="1" applyFill="1" applyBorder="1"/>
    <xf numFmtId="0" fontId="0" fillId="2" borderId="41" xfId="0" applyFill="1" applyBorder="1"/>
    <xf numFmtId="0" fontId="0" fillId="2" borderId="42" xfId="0" applyFill="1" applyBorder="1"/>
    <xf numFmtId="0" fontId="9" fillId="2" borderId="31" xfId="0" applyFont="1" applyFill="1" applyBorder="1" applyAlignment="1">
      <alignment horizontal="center"/>
    </xf>
    <xf numFmtId="164" fontId="0" fillId="0" borderId="0" xfId="0" applyNumberFormat="1" applyAlignment="1">
      <alignment horizontal="center"/>
    </xf>
    <xf numFmtId="1" fontId="0" fillId="0" borderId="0" xfId="0" applyNumberFormat="1" applyFill="1" applyAlignment="1">
      <alignment horizontal="center"/>
    </xf>
    <xf numFmtId="0" fontId="0" fillId="0" borderId="0" xfId="0" applyFill="1" applyAlignment="1">
      <alignment horizontal="center"/>
    </xf>
    <xf numFmtId="1" fontId="0" fillId="0" borderId="15" xfId="0" applyNumberFormat="1" applyFill="1" applyBorder="1" applyAlignment="1">
      <alignment horizontal="center"/>
    </xf>
    <xf numFmtId="0" fontId="0" fillId="0" borderId="15" xfId="0" applyFill="1" applyBorder="1" applyAlignment="1">
      <alignment horizontal="center"/>
    </xf>
    <xf numFmtId="0" fontId="0" fillId="0" borderId="0" xfId="0" applyAlignment="1">
      <alignment horizontal="center" wrapText="1"/>
    </xf>
    <xf numFmtId="0" fontId="0" fillId="0" borderId="0" xfId="0" applyAlignment="1">
      <alignment wrapText="1"/>
    </xf>
    <xf numFmtId="2" fontId="0" fillId="0" borderId="0" xfId="0" applyNumberFormat="1" applyAlignment="1">
      <alignment horizontal="center"/>
    </xf>
    <xf numFmtId="2" fontId="3" fillId="3" borderId="5" xfId="0" applyNumberFormat="1" applyFont="1" applyFill="1" applyBorder="1" applyAlignment="1">
      <alignment horizontal="center" wrapText="1" readingOrder="1"/>
    </xf>
    <xf numFmtId="0" fontId="0" fillId="0" borderId="0" xfId="0" applyFill="1" applyBorder="1" applyAlignment="1">
      <alignment horizontal="center"/>
    </xf>
    <xf numFmtId="2" fontId="0" fillId="0" borderId="0" xfId="0" applyNumberFormat="1" applyFill="1" applyBorder="1" applyAlignment="1">
      <alignment horizontal="center"/>
    </xf>
    <xf numFmtId="18" fontId="0" fillId="0" borderId="0" xfId="0" applyNumberFormat="1"/>
    <xf numFmtId="0" fontId="0" fillId="5" borderId="15" xfId="0" applyFill="1" applyBorder="1" applyAlignment="1">
      <alignment horizontal="center"/>
    </xf>
    <xf numFmtId="0" fontId="12" fillId="2" borderId="16" xfId="0" applyFont="1" applyFill="1" applyBorder="1" applyAlignment="1">
      <alignment horizontal="center"/>
    </xf>
    <xf numFmtId="0" fontId="12" fillId="2" borderId="50" xfId="0" applyFont="1" applyFill="1" applyBorder="1" applyAlignment="1">
      <alignment horizontal="center"/>
    </xf>
    <xf numFmtId="0" fontId="0" fillId="0" borderId="51" xfId="0" applyBorder="1" applyAlignment="1">
      <alignment horizontal="center"/>
    </xf>
    <xf numFmtId="0" fontId="12" fillId="2" borderId="52" xfId="0" applyFont="1" applyFill="1" applyBorder="1" applyAlignment="1">
      <alignment horizontal="center"/>
    </xf>
    <xf numFmtId="0" fontId="12" fillId="2" borderId="25" xfId="0" applyFont="1" applyFill="1" applyBorder="1" applyAlignment="1">
      <alignment horizontal="center"/>
    </xf>
    <xf numFmtId="0" fontId="12" fillId="2" borderId="26" xfId="0" applyFont="1" applyFill="1" applyBorder="1" applyAlignment="1">
      <alignment horizontal="center"/>
    </xf>
    <xf numFmtId="0" fontId="0" fillId="5" borderId="20" xfId="0" applyFill="1" applyBorder="1" applyAlignment="1">
      <alignment horizontal="center"/>
    </xf>
    <xf numFmtId="2" fontId="0" fillId="5" borderId="21" xfId="0" applyNumberFormat="1" applyFill="1" applyBorder="1" applyAlignment="1">
      <alignment horizontal="center"/>
    </xf>
    <xf numFmtId="0" fontId="0" fillId="5" borderId="22" xfId="0" applyFill="1" applyBorder="1" applyAlignment="1">
      <alignment horizontal="center"/>
    </xf>
    <xf numFmtId="0" fontId="0" fillId="5" borderId="23" xfId="0" applyFill="1" applyBorder="1" applyAlignment="1">
      <alignment horizontal="center"/>
    </xf>
    <xf numFmtId="2" fontId="0" fillId="5" borderId="24" xfId="0" applyNumberFormat="1" applyFill="1" applyBorder="1" applyAlignment="1">
      <alignment horizontal="center"/>
    </xf>
    <xf numFmtId="1" fontId="0" fillId="4" borderId="15" xfId="0" applyNumberFormat="1" applyFill="1" applyBorder="1" applyAlignment="1">
      <alignment horizontal="center"/>
    </xf>
    <xf numFmtId="0" fontId="0" fillId="4" borderId="15" xfId="0" applyFill="1" applyBorder="1" applyAlignment="1">
      <alignment horizontal="center"/>
    </xf>
    <xf numFmtId="0" fontId="12" fillId="2" borderId="53" xfId="0" applyFont="1" applyFill="1" applyBorder="1" applyAlignment="1">
      <alignment wrapText="1"/>
    </xf>
    <xf numFmtId="0" fontId="12" fillId="5" borderId="52" xfId="0" applyFont="1" applyFill="1" applyBorder="1" applyAlignment="1">
      <alignment horizontal="center"/>
    </xf>
    <xf numFmtId="0" fontId="10" fillId="0" borderId="0" xfId="0" applyFont="1"/>
    <xf numFmtId="0" fontId="11" fillId="2" borderId="45" xfId="0" applyFont="1" applyFill="1" applyBorder="1" applyAlignment="1">
      <alignment horizontal="center"/>
    </xf>
    <xf numFmtId="0" fontId="11" fillId="2" borderId="52" xfId="0" applyFont="1" applyFill="1" applyBorder="1" applyAlignment="1">
      <alignment horizontal="center"/>
    </xf>
    <xf numFmtId="0" fontId="10" fillId="5" borderId="20" xfId="0" applyFont="1" applyFill="1" applyBorder="1" applyAlignment="1">
      <alignment horizontal="center"/>
    </xf>
    <xf numFmtId="0" fontId="10" fillId="5" borderId="15" xfId="0" applyFont="1" applyFill="1" applyBorder="1" applyAlignment="1">
      <alignment horizontal="center"/>
    </xf>
    <xf numFmtId="2" fontId="10" fillId="5" borderId="21" xfId="0" applyNumberFormat="1" applyFont="1" applyFill="1" applyBorder="1" applyAlignment="1">
      <alignment horizontal="center"/>
    </xf>
    <xf numFmtId="0" fontId="10" fillId="5" borderId="22" xfId="0" applyFont="1" applyFill="1" applyBorder="1" applyAlignment="1">
      <alignment horizontal="center"/>
    </xf>
    <xf numFmtId="0" fontId="10" fillId="5" borderId="23" xfId="0" applyFont="1" applyFill="1" applyBorder="1" applyAlignment="1">
      <alignment horizontal="center"/>
    </xf>
    <xf numFmtId="2" fontId="10" fillId="5" borderId="24" xfId="0" applyNumberFormat="1" applyFont="1" applyFill="1" applyBorder="1" applyAlignment="1">
      <alignment horizontal="center"/>
    </xf>
    <xf numFmtId="0" fontId="11" fillId="2" borderId="53" xfId="0" applyFont="1" applyFill="1" applyBorder="1" applyAlignment="1">
      <alignment horizontal="center" wrapText="1"/>
    </xf>
    <xf numFmtId="1" fontId="10" fillId="6" borderId="55" xfId="0" applyNumberFormat="1" applyFont="1" applyFill="1" applyBorder="1" applyAlignment="1">
      <alignment horizontal="center"/>
    </xf>
    <xf numFmtId="0" fontId="10" fillId="5" borderId="25" xfId="0" applyFont="1" applyFill="1" applyBorder="1" applyAlignment="1">
      <alignment horizontal="center"/>
    </xf>
    <xf numFmtId="0" fontId="10" fillId="5" borderId="16" xfId="0" applyFont="1" applyFill="1" applyBorder="1" applyAlignment="1">
      <alignment horizontal="center"/>
    </xf>
    <xf numFmtId="2" fontId="10" fillId="5" borderId="26" xfId="0" applyNumberFormat="1" applyFont="1" applyFill="1" applyBorder="1" applyAlignment="1">
      <alignment horizontal="center"/>
    </xf>
    <xf numFmtId="0" fontId="14" fillId="2" borderId="45" xfId="0" applyFont="1" applyFill="1" applyBorder="1"/>
    <xf numFmtId="0" fontId="9" fillId="2" borderId="46" xfId="0" applyFont="1" applyFill="1" applyBorder="1"/>
    <xf numFmtId="0" fontId="13" fillId="2" borderId="47" xfId="0" applyFont="1" applyFill="1" applyBorder="1"/>
    <xf numFmtId="0" fontId="9" fillId="2" borderId="46" xfId="0" applyFont="1" applyFill="1" applyBorder="1" applyAlignment="1">
      <alignment horizontal="center"/>
    </xf>
    <xf numFmtId="1" fontId="0" fillId="0" borderId="36" xfId="0" applyNumberFormat="1" applyFill="1" applyBorder="1" applyAlignment="1">
      <alignment horizontal="center"/>
    </xf>
    <xf numFmtId="0" fontId="0" fillId="0" borderId="36" xfId="0" applyFill="1" applyBorder="1" applyAlignment="1">
      <alignment horizontal="center"/>
    </xf>
    <xf numFmtId="0" fontId="0" fillId="0" borderId="37" xfId="0" applyFill="1" applyBorder="1" applyAlignment="1">
      <alignment horizontal="center"/>
    </xf>
    <xf numFmtId="0" fontId="0" fillId="0" borderId="21" xfId="0" applyFill="1" applyBorder="1" applyAlignment="1">
      <alignment horizontal="center"/>
    </xf>
    <xf numFmtId="1" fontId="0" fillId="0" borderId="23" xfId="0" applyNumberFormat="1" applyFill="1" applyBorder="1" applyAlignment="1">
      <alignment horizontal="center"/>
    </xf>
    <xf numFmtId="0" fontId="0" fillId="0" borderId="23" xfId="0" applyFill="1" applyBorder="1" applyAlignment="1">
      <alignment horizontal="center"/>
    </xf>
    <xf numFmtId="2" fontId="0" fillId="0" borderId="39" xfId="0" applyNumberFormat="1" applyFill="1" applyBorder="1" applyAlignment="1">
      <alignment horizontal="center"/>
    </xf>
    <xf numFmtId="0" fontId="0" fillId="0" borderId="24" xfId="0" applyFill="1" applyBorder="1" applyAlignment="1">
      <alignment horizontal="center"/>
    </xf>
    <xf numFmtId="0" fontId="0" fillId="8" borderId="35" xfId="0" applyFill="1" applyBorder="1" applyAlignment="1">
      <alignment wrapText="1"/>
    </xf>
    <xf numFmtId="1" fontId="0" fillId="8" borderId="36" xfId="0" applyNumberFormat="1" applyFill="1" applyBorder="1" applyAlignment="1">
      <alignment horizontal="center"/>
    </xf>
    <xf numFmtId="0" fontId="0" fillId="8" borderId="36" xfId="0" applyFill="1" applyBorder="1" applyAlignment="1">
      <alignment horizontal="center"/>
    </xf>
    <xf numFmtId="0" fontId="0" fillId="8" borderId="36" xfId="0" applyFill="1" applyBorder="1" applyAlignment="1">
      <alignment wrapText="1"/>
    </xf>
    <xf numFmtId="0" fontId="0" fillId="8" borderId="37" xfId="0" applyFill="1" applyBorder="1" applyAlignment="1">
      <alignment horizontal="center"/>
    </xf>
    <xf numFmtId="2" fontId="0" fillId="8" borderId="43" xfId="0" applyNumberFormat="1" applyFill="1" applyBorder="1" applyAlignment="1">
      <alignment horizontal="center"/>
    </xf>
    <xf numFmtId="1" fontId="0" fillId="8" borderId="15" xfId="0" applyNumberFormat="1" applyFill="1" applyBorder="1" applyAlignment="1">
      <alignment horizontal="center"/>
    </xf>
    <xf numFmtId="0" fontId="0" fillId="8" borderId="15" xfId="0" applyFill="1" applyBorder="1" applyAlignment="1">
      <alignment horizontal="center"/>
    </xf>
    <xf numFmtId="2" fontId="0" fillId="8" borderId="0" xfId="0" applyNumberFormat="1" applyFill="1" applyBorder="1" applyAlignment="1">
      <alignment horizontal="center"/>
    </xf>
    <xf numFmtId="0" fontId="0" fillId="8" borderId="21" xfId="0" applyFill="1" applyBorder="1" applyAlignment="1">
      <alignment horizontal="center"/>
    </xf>
    <xf numFmtId="2" fontId="0" fillId="8" borderId="38" xfId="0" applyNumberFormat="1" applyFill="1" applyBorder="1" applyAlignment="1">
      <alignment horizontal="center"/>
    </xf>
    <xf numFmtId="1" fontId="0" fillId="8" borderId="23" xfId="0" applyNumberFormat="1" applyFill="1" applyBorder="1" applyAlignment="1">
      <alignment horizontal="center"/>
    </xf>
    <xf numFmtId="0" fontId="0" fillId="8" borderId="23" xfId="0" applyFill="1" applyBorder="1" applyAlignment="1">
      <alignment horizontal="center"/>
    </xf>
    <xf numFmtId="2" fontId="0" fillId="8" borderId="39" xfId="0" applyNumberFormat="1" applyFill="1" applyBorder="1" applyAlignment="1">
      <alignment horizontal="center"/>
    </xf>
    <xf numFmtId="0" fontId="0" fillId="8" borderId="24" xfId="0" applyFill="1" applyBorder="1" applyAlignment="1">
      <alignment horizontal="center"/>
    </xf>
    <xf numFmtId="0" fontId="0" fillId="0" borderId="0" xfId="0" applyFill="1" applyAlignment="1">
      <alignment horizontal="left"/>
    </xf>
    <xf numFmtId="0" fontId="0" fillId="0" borderId="35" xfId="0" applyBorder="1" applyAlignment="1">
      <alignment horizontal="center"/>
    </xf>
    <xf numFmtId="0" fontId="0" fillId="0" borderId="36" xfId="0" applyBorder="1" applyAlignment="1">
      <alignment horizontal="center"/>
    </xf>
    <xf numFmtId="0" fontId="0" fillId="0" borderId="43" xfId="0" applyBorder="1" applyAlignment="1">
      <alignment horizontal="center"/>
    </xf>
    <xf numFmtId="2" fontId="0" fillId="0" borderId="0" xfId="0" applyNumberFormat="1" applyBorder="1" applyAlignment="1">
      <alignment horizontal="center"/>
    </xf>
    <xf numFmtId="2" fontId="0" fillId="0" borderId="43" xfId="0" applyNumberFormat="1" applyBorder="1" applyAlignment="1">
      <alignment horizontal="center"/>
    </xf>
    <xf numFmtId="0" fontId="0" fillId="0" borderId="38" xfId="0" applyBorder="1" applyAlignment="1">
      <alignment horizontal="center"/>
    </xf>
    <xf numFmtId="0" fontId="0" fillId="0" borderId="37" xfId="0" applyBorder="1" applyAlignment="1">
      <alignment horizontal="center"/>
    </xf>
    <xf numFmtId="0" fontId="0" fillId="0" borderId="44" xfId="0" applyBorder="1" applyAlignment="1">
      <alignment horizontal="center"/>
    </xf>
    <xf numFmtId="0" fontId="0" fillId="0" borderId="40" xfId="0" applyBorder="1" applyAlignment="1">
      <alignment horizontal="center"/>
    </xf>
    <xf numFmtId="0" fontId="9" fillId="2" borderId="36" xfId="0" applyFont="1" applyFill="1" applyBorder="1" applyAlignment="1">
      <alignment horizontal="center"/>
    </xf>
    <xf numFmtId="2" fontId="10" fillId="6" borderId="55" xfId="0" applyNumberFormat="1" applyFont="1" applyFill="1" applyBorder="1" applyAlignment="1">
      <alignment horizontal="center"/>
    </xf>
    <xf numFmtId="1" fontId="10" fillId="5" borderId="47" xfId="0" applyNumberFormat="1" applyFont="1" applyFill="1" applyBorder="1" applyAlignment="1">
      <alignment horizontal="center"/>
    </xf>
    <xf numFmtId="164" fontId="3" fillId="3" borderId="13" xfId="0" applyNumberFormat="1" applyFont="1" applyFill="1" applyBorder="1" applyAlignment="1">
      <alignment horizontal="center" wrapText="1" readingOrder="1"/>
    </xf>
    <xf numFmtId="0" fontId="11" fillId="2" borderId="53" xfId="0" applyFont="1" applyFill="1" applyBorder="1" applyAlignment="1">
      <alignment wrapText="1"/>
    </xf>
    <xf numFmtId="0" fontId="11" fillId="2" borderId="45" xfId="0" applyFont="1" applyFill="1" applyBorder="1" applyAlignment="1">
      <alignment horizontal="center" wrapText="1"/>
    </xf>
    <xf numFmtId="0" fontId="11" fillId="2" borderId="55" xfId="0" applyFont="1" applyFill="1" applyBorder="1" applyAlignment="1">
      <alignment horizontal="center" vertical="center"/>
    </xf>
    <xf numFmtId="1" fontId="10" fillId="5" borderId="55" xfId="0" applyNumberFormat="1" applyFont="1" applyFill="1" applyBorder="1" applyAlignment="1">
      <alignment horizontal="center"/>
    </xf>
    <xf numFmtId="0" fontId="6" fillId="0" borderId="36" xfId="0" applyFont="1" applyBorder="1"/>
    <xf numFmtId="0" fontId="6" fillId="7" borderId="0" xfId="0" applyFont="1" applyFill="1" applyBorder="1"/>
    <xf numFmtId="0" fontId="6" fillId="7" borderId="39" xfId="0" applyFont="1" applyFill="1" applyBorder="1"/>
    <xf numFmtId="0" fontId="6" fillId="0" borderId="0" xfId="0" applyFont="1"/>
    <xf numFmtId="0" fontId="1" fillId="7" borderId="1" xfId="0" applyFont="1" applyFill="1" applyBorder="1" applyAlignment="1">
      <alignment horizontal="center" wrapText="1" readingOrder="1"/>
    </xf>
    <xf numFmtId="0" fontId="1" fillId="7" borderId="4" xfId="0" applyFont="1" applyFill="1" applyBorder="1" applyAlignment="1">
      <alignment horizontal="center" wrapText="1" readingOrder="1"/>
    </xf>
    <xf numFmtId="0" fontId="1" fillId="7" borderId="5" xfId="0" applyFont="1" applyFill="1" applyBorder="1" applyAlignment="1">
      <alignment horizontal="center" wrapText="1" readingOrder="1"/>
    </xf>
    <xf numFmtId="0" fontId="1" fillId="7" borderId="13" xfId="0" applyFont="1" applyFill="1" applyBorder="1" applyAlignment="1">
      <alignment horizontal="center" wrapText="1" readingOrder="1"/>
    </xf>
    <xf numFmtId="0" fontId="1" fillId="7" borderId="6" xfId="0" applyFont="1" applyFill="1" applyBorder="1" applyAlignment="1">
      <alignment horizontal="center" wrapText="1" readingOrder="1"/>
    </xf>
    <xf numFmtId="0" fontId="1" fillId="7" borderId="11" xfId="0" applyFont="1" applyFill="1" applyBorder="1" applyAlignment="1">
      <alignment horizontal="center" wrapText="1" readingOrder="1"/>
    </xf>
    <xf numFmtId="0" fontId="2" fillId="7" borderId="4" xfId="0" applyFont="1" applyFill="1" applyBorder="1" applyAlignment="1">
      <alignment horizontal="center" wrapText="1" readingOrder="1"/>
    </xf>
    <xf numFmtId="0" fontId="2" fillId="7" borderId="5" xfId="0" applyFont="1" applyFill="1" applyBorder="1" applyAlignment="1">
      <alignment horizontal="center" wrapText="1" readingOrder="1"/>
    </xf>
    <xf numFmtId="0" fontId="2" fillId="7" borderId="13" xfId="0" applyFont="1" applyFill="1" applyBorder="1" applyAlignment="1">
      <alignment horizontal="center" wrapText="1" readingOrder="1"/>
    </xf>
    <xf numFmtId="0" fontId="2" fillId="7" borderId="6" xfId="0" applyFont="1" applyFill="1" applyBorder="1" applyAlignment="1">
      <alignment horizontal="center" wrapText="1" readingOrder="1"/>
    </xf>
    <xf numFmtId="0" fontId="2" fillId="7" borderId="11" xfId="0" applyFont="1" applyFill="1" applyBorder="1" applyAlignment="1">
      <alignment horizontal="center" wrapText="1" readingOrder="1"/>
    </xf>
    <xf numFmtId="17" fontId="3" fillId="7" borderId="4" xfId="0" applyNumberFormat="1" applyFont="1" applyFill="1" applyBorder="1" applyAlignment="1">
      <alignment horizontal="center" wrapText="1" readingOrder="1"/>
    </xf>
    <xf numFmtId="0" fontId="3" fillId="7" borderId="5" xfId="0" applyFont="1" applyFill="1" applyBorder="1" applyAlignment="1">
      <alignment horizontal="center" wrapText="1" readingOrder="1"/>
    </xf>
    <xf numFmtId="0" fontId="3" fillId="7" borderId="13" xfId="0" applyFont="1" applyFill="1" applyBorder="1" applyAlignment="1">
      <alignment horizontal="center" wrapText="1" readingOrder="1"/>
    </xf>
    <xf numFmtId="0" fontId="3" fillId="7" borderId="6" xfId="0" applyFont="1" applyFill="1" applyBorder="1" applyAlignment="1">
      <alignment horizontal="center" wrapText="1" readingOrder="1"/>
    </xf>
    <xf numFmtId="0" fontId="3" fillId="7" borderId="11" xfId="0" applyFont="1" applyFill="1" applyBorder="1" applyAlignment="1">
      <alignment horizontal="center" wrapText="1" readingOrder="1"/>
    </xf>
    <xf numFmtId="17" fontId="3" fillId="7" borderId="7" xfId="0" applyNumberFormat="1" applyFont="1" applyFill="1" applyBorder="1" applyAlignment="1">
      <alignment horizontal="center" wrapText="1" readingOrder="1"/>
    </xf>
    <xf numFmtId="0" fontId="3" fillId="7" borderId="8" xfId="0" applyFont="1" applyFill="1" applyBorder="1" applyAlignment="1">
      <alignment horizontal="center" wrapText="1" readingOrder="1"/>
    </xf>
    <xf numFmtId="0" fontId="3" fillId="7" borderId="14" xfId="0" applyFont="1" applyFill="1" applyBorder="1" applyAlignment="1">
      <alignment horizontal="center" wrapText="1" readingOrder="1"/>
    </xf>
    <xf numFmtId="0" fontId="3" fillId="7" borderId="9" xfId="0" applyFont="1" applyFill="1" applyBorder="1" applyAlignment="1">
      <alignment horizontal="center" wrapText="1" readingOrder="1"/>
    </xf>
    <xf numFmtId="0" fontId="3" fillId="7" borderId="12" xfId="0" applyFont="1" applyFill="1" applyBorder="1" applyAlignment="1">
      <alignment horizontal="center" wrapText="1" readingOrder="1"/>
    </xf>
    <xf numFmtId="0" fontId="15" fillId="0" borderId="0" xfId="0" applyFont="1"/>
    <xf numFmtId="0" fontId="11" fillId="2" borderId="55" xfId="0" applyFont="1" applyFill="1" applyBorder="1" applyAlignment="1">
      <alignment horizontal="center" wrapText="1"/>
    </xf>
    <xf numFmtId="0" fontId="1" fillId="2" borderId="2" xfId="0" applyFont="1" applyFill="1" applyBorder="1" applyAlignment="1">
      <alignment horizontal="center" wrapText="1" readingOrder="1"/>
    </xf>
    <xf numFmtId="1" fontId="3" fillId="5" borderId="25" xfId="0" applyNumberFormat="1" applyFont="1" applyFill="1" applyBorder="1" applyAlignment="1">
      <alignment horizontal="center" vertical="center" wrapText="1" readingOrder="1"/>
    </xf>
    <xf numFmtId="0" fontId="3" fillId="6" borderId="30" xfId="0" applyFont="1" applyFill="1" applyBorder="1" applyAlignment="1">
      <alignment horizontal="center" vertical="center" wrapText="1" readingOrder="1"/>
    </xf>
    <xf numFmtId="0" fontId="3" fillId="6" borderId="16" xfId="0" applyFont="1" applyFill="1" applyBorder="1" applyAlignment="1">
      <alignment horizontal="center" vertical="center" wrapText="1" readingOrder="1"/>
    </xf>
    <xf numFmtId="1" fontId="3" fillId="5" borderId="26" xfId="0" applyNumberFormat="1" applyFont="1" applyFill="1" applyBorder="1" applyAlignment="1">
      <alignment horizontal="center" vertical="center" wrapText="1" readingOrder="1"/>
    </xf>
    <xf numFmtId="1" fontId="3" fillId="5" borderId="34" xfId="0" applyNumberFormat="1" applyFont="1" applyFill="1" applyBorder="1" applyAlignment="1">
      <alignment horizontal="center" vertical="center" wrapText="1" readingOrder="1"/>
    </xf>
    <xf numFmtId="1" fontId="3" fillId="5" borderId="19" xfId="0" applyNumberFormat="1" applyFont="1" applyFill="1" applyBorder="1" applyAlignment="1">
      <alignment horizontal="center" vertical="center" wrapText="1" readingOrder="1"/>
    </xf>
    <xf numFmtId="0" fontId="3" fillId="5" borderId="25" xfId="0" applyFont="1" applyFill="1" applyBorder="1" applyAlignment="1">
      <alignment horizontal="center" vertical="center" wrapText="1" readingOrder="1"/>
    </xf>
    <xf numFmtId="1" fontId="3" fillId="5" borderId="16" xfId="0" applyNumberFormat="1" applyFont="1" applyFill="1" applyBorder="1" applyAlignment="1">
      <alignment horizontal="center" vertical="center" wrapText="1" readingOrder="1"/>
    </xf>
    <xf numFmtId="1" fontId="3" fillId="5" borderId="21" xfId="0" applyNumberFormat="1" applyFont="1" applyFill="1" applyBorder="1" applyAlignment="1">
      <alignment horizontal="center" vertical="center" wrapText="1" readingOrder="1"/>
    </xf>
    <xf numFmtId="0" fontId="3" fillId="6" borderId="56" xfId="0" applyFont="1" applyFill="1" applyBorder="1" applyAlignment="1">
      <alignment horizontal="center" vertical="center" wrapText="1" readingOrder="1"/>
    </xf>
    <xf numFmtId="1" fontId="3" fillId="5" borderId="20" xfId="0" applyNumberFormat="1" applyFont="1" applyFill="1" applyBorder="1" applyAlignment="1">
      <alignment horizontal="center" vertical="center" wrapText="1" readingOrder="1"/>
    </xf>
    <xf numFmtId="0" fontId="3" fillId="5" borderId="20" xfId="0" applyFont="1" applyFill="1" applyBorder="1" applyAlignment="1">
      <alignment horizontal="center" vertical="center" wrapText="1" readingOrder="1"/>
    </xf>
    <xf numFmtId="1" fontId="3" fillId="5" borderId="15" xfId="0" applyNumberFormat="1" applyFont="1" applyFill="1" applyBorder="1" applyAlignment="1">
      <alignment horizontal="center" vertical="center" wrapText="1" readingOrder="1"/>
    </xf>
    <xf numFmtId="164" fontId="3" fillId="6" borderId="29" xfId="0" applyNumberFormat="1" applyFont="1" applyFill="1" applyBorder="1" applyAlignment="1">
      <alignment horizontal="center" vertical="center" wrapText="1" readingOrder="1"/>
    </xf>
    <xf numFmtId="0" fontId="3" fillId="6" borderId="29" xfId="0" applyFont="1" applyFill="1" applyBorder="1" applyAlignment="1">
      <alignment horizontal="center" vertical="center" wrapText="1" readingOrder="1"/>
    </xf>
    <xf numFmtId="1" fontId="3" fillId="5" borderId="57" xfId="0" applyNumberFormat="1" applyFont="1" applyFill="1" applyBorder="1" applyAlignment="1">
      <alignment horizontal="center" vertical="center" wrapText="1" readingOrder="1"/>
    </xf>
    <xf numFmtId="1" fontId="3" fillId="5" borderId="58" xfId="0" applyNumberFormat="1" applyFont="1" applyFill="1" applyBorder="1" applyAlignment="1">
      <alignment horizontal="center" vertical="center" wrapText="1" readingOrder="1"/>
    </xf>
    <xf numFmtId="0" fontId="3" fillId="5" borderId="57" xfId="0" applyFont="1" applyFill="1" applyBorder="1" applyAlignment="1">
      <alignment horizontal="center" vertical="center" wrapText="1" readingOrder="1"/>
    </xf>
    <xf numFmtId="1" fontId="3" fillId="5" borderId="59" xfId="0" applyNumberFormat="1" applyFont="1" applyFill="1" applyBorder="1" applyAlignment="1">
      <alignment horizontal="center" vertical="center" wrapText="1" readingOrder="1"/>
    </xf>
    <xf numFmtId="0" fontId="3" fillId="3" borderId="0" xfId="0" applyFont="1" applyFill="1" applyBorder="1" applyAlignment="1">
      <alignment horizontal="center" wrapText="1" readingOrder="1"/>
    </xf>
    <xf numFmtId="2" fontId="0" fillId="0" borderId="0" xfId="0" applyNumberFormat="1"/>
    <xf numFmtId="164" fontId="3" fillId="3" borderId="11" xfId="0" applyNumberFormat="1" applyFont="1" applyFill="1" applyBorder="1" applyAlignment="1">
      <alignment horizontal="center" wrapText="1" readingOrder="1"/>
    </xf>
    <xf numFmtId="164" fontId="3" fillId="3" borderId="12" xfId="0" applyNumberFormat="1" applyFont="1" applyFill="1" applyBorder="1" applyAlignment="1">
      <alignment horizontal="center" wrapText="1" readingOrder="1"/>
    </xf>
    <xf numFmtId="164" fontId="3" fillId="5" borderId="25" xfId="0" applyNumberFormat="1" applyFont="1" applyFill="1" applyBorder="1" applyAlignment="1">
      <alignment horizontal="center" vertical="center" wrapText="1" readingOrder="1"/>
    </xf>
    <xf numFmtId="164" fontId="3" fillId="5" borderId="58" xfId="0" applyNumberFormat="1" applyFont="1" applyFill="1" applyBorder="1" applyAlignment="1">
      <alignment horizontal="center" vertical="center" wrapText="1" readingOrder="1"/>
    </xf>
    <xf numFmtId="0" fontId="1" fillId="2" borderId="21" xfId="0" applyFont="1" applyFill="1" applyBorder="1" applyAlignment="1">
      <alignment horizontal="center" vertical="center" wrapText="1" readingOrder="1"/>
    </xf>
    <xf numFmtId="0" fontId="2" fillId="2" borderId="61" xfId="0" applyFont="1" applyFill="1" applyBorder="1" applyAlignment="1">
      <alignment horizontal="center" wrapText="1" readingOrder="1"/>
    </xf>
    <xf numFmtId="0" fontId="1" fillId="2" borderId="60" xfId="0" applyFont="1" applyFill="1" applyBorder="1" applyAlignment="1">
      <alignment horizontal="center" wrapText="1" readingOrder="1"/>
    </xf>
    <xf numFmtId="0" fontId="1" fillId="2" borderId="62" xfId="0" applyFont="1" applyFill="1" applyBorder="1" applyAlignment="1">
      <alignment horizontal="center" wrapText="1" readingOrder="1"/>
    </xf>
    <xf numFmtId="0" fontId="1" fillId="2" borderId="17" xfId="0" applyFont="1" applyFill="1" applyBorder="1" applyAlignment="1">
      <alignment horizontal="center" wrapText="1" readingOrder="1"/>
    </xf>
    <xf numFmtId="0" fontId="1" fillId="2" borderId="20" xfId="0" applyFont="1" applyFill="1" applyBorder="1" applyAlignment="1">
      <alignment horizontal="center" wrapText="1" readingOrder="1"/>
    </xf>
    <xf numFmtId="0" fontId="1" fillId="2" borderId="19" xfId="0" applyFont="1" applyFill="1" applyBorder="1" applyAlignment="1">
      <alignment horizontal="center" wrapText="1" readingOrder="1"/>
    </xf>
    <xf numFmtId="0" fontId="1" fillId="2" borderId="18" xfId="0" applyFont="1" applyFill="1" applyBorder="1" applyAlignment="1">
      <alignment horizontal="center" wrapText="1" readingOrder="1"/>
    </xf>
    <xf numFmtId="0" fontId="1" fillId="2" borderId="27" xfId="0" applyFont="1" applyFill="1" applyBorder="1" applyAlignment="1">
      <alignment horizontal="center" wrapText="1" readingOrder="1"/>
    </xf>
    <xf numFmtId="0" fontId="1" fillId="2" borderId="28" xfId="0" applyFont="1" applyFill="1" applyBorder="1" applyAlignment="1">
      <alignment horizontal="center" wrapText="1" readingOrder="1"/>
    </xf>
    <xf numFmtId="0" fontId="1" fillId="2" borderId="21" xfId="0" applyFont="1" applyFill="1" applyBorder="1" applyAlignment="1">
      <alignment horizontal="center" wrapText="1" readingOrder="1"/>
    </xf>
    <xf numFmtId="0" fontId="1" fillId="2" borderId="15" xfId="0" applyFont="1" applyFill="1" applyBorder="1" applyAlignment="1">
      <alignment horizontal="center" wrapText="1" readingOrder="1"/>
    </xf>
    <xf numFmtId="0" fontId="1" fillId="2" borderId="41" xfId="0" applyFont="1" applyFill="1" applyBorder="1" applyAlignment="1">
      <alignment horizontal="center" wrapText="1" readingOrder="1"/>
    </xf>
    <xf numFmtId="0" fontId="1" fillId="2" borderId="42" xfId="0" applyFont="1" applyFill="1" applyBorder="1" applyAlignment="1">
      <alignment horizontal="center" wrapText="1" readingOrder="1"/>
    </xf>
    <xf numFmtId="0" fontId="1" fillId="2" borderId="2" xfId="0" applyFont="1" applyFill="1" applyBorder="1" applyAlignment="1">
      <alignment horizontal="center" wrapText="1" readingOrder="1"/>
    </xf>
    <xf numFmtId="0" fontId="1" fillId="2" borderId="10" xfId="0" applyFont="1" applyFill="1" applyBorder="1" applyAlignment="1">
      <alignment horizontal="center" wrapText="1" readingOrder="1"/>
    </xf>
    <xf numFmtId="0" fontId="1" fillId="2" borderId="3" xfId="0" applyFont="1" applyFill="1" applyBorder="1" applyAlignment="1">
      <alignment horizontal="center" wrapText="1" readingOrder="1"/>
    </xf>
    <xf numFmtId="0" fontId="12" fillId="2" borderId="53" xfId="0" applyFont="1" applyFill="1" applyBorder="1" applyAlignment="1">
      <alignment horizontal="center" wrapText="1"/>
    </xf>
    <xf numFmtId="0" fontId="12" fillId="2" borderId="54" xfId="0" applyFont="1" applyFill="1" applyBorder="1" applyAlignment="1">
      <alignment horizontal="center" wrapText="1"/>
    </xf>
    <xf numFmtId="0" fontId="1" fillId="7" borderId="2" xfId="0" applyFont="1" applyFill="1" applyBorder="1" applyAlignment="1">
      <alignment horizontal="center" wrapText="1" readingOrder="1"/>
    </xf>
    <xf numFmtId="0" fontId="1" fillId="7" borderId="10" xfId="0" applyFont="1" applyFill="1" applyBorder="1" applyAlignment="1">
      <alignment horizontal="center" wrapText="1" readingOrder="1"/>
    </xf>
    <xf numFmtId="0" fontId="1" fillId="7" borderId="3" xfId="0" applyFont="1" applyFill="1" applyBorder="1" applyAlignment="1">
      <alignment horizontal="center" wrapText="1" readingOrder="1"/>
    </xf>
  </cellXfs>
  <cellStyles count="1">
    <cellStyle name="Normal" xfId="0" builtinId="0"/>
  </cellStyles>
  <dxfs count="44">
    <dxf>
      <numFmt numFmtId="167" formatCode=";;;"/>
    </dxf>
    <dxf>
      <numFmt numFmtId="167" formatCode=";;;"/>
    </dxf>
    <dxf>
      <numFmt numFmtId="167" formatCode=";;;"/>
    </dxf>
    <dxf>
      <numFmt numFmtId="167" formatCode=";;;"/>
    </dxf>
    <dxf>
      <numFmt numFmtId="167" formatCode=";;;"/>
    </dxf>
    <dxf>
      <numFmt numFmtId="167" formatCode=";;;"/>
    </dxf>
    <dxf>
      <numFmt numFmtId="167" formatCode=";;;"/>
    </dxf>
    <dxf>
      <numFmt numFmtId="167" formatCode=";;;"/>
    </dxf>
    <dxf>
      <numFmt numFmtId="167" formatCode=";;;"/>
    </dxf>
    <dxf>
      <numFmt numFmtId="167" formatCode=";;;"/>
    </dxf>
    <dxf>
      <numFmt numFmtId="167" formatCode=";;;"/>
    </dxf>
    <dxf>
      <numFmt numFmtId="167" formatCode=";;;"/>
    </dxf>
    <dxf>
      <numFmt numFmtId="167" formatCode=";;;"/>
    </dxf>
    <dxf>
      <numFmt numFmtId="167" formatCode=";;;"/>
    </dxf>
    <dxf>
      <numFmt numFmtId="167" formatCode=";;;"/>
    </dxf>
    <dxf>
      <numFmt numFmtId="167" formatCode=";;;"/>
    </dxf>
    <dxf>
      <numFmt numFmtId="167" formatCode=";;;"/>
    </dxf>
    <dxf>
      <numFmt numFmtId="167" formatCode=";;;"/>
    </dxf>
    <dxf>
      <numFmt numFmtId="167" formatCode=";;;"/>
    </dxf>
    <dxf>
      <numFmt numFmtId="167" formatCode=";;;"/>
    </dxf>
    <dxf>
      <numFmt numFmtId="167" formatCode=";;;"/>
    </dxf>
    <dxf>
      <numFmt numFmtId="167" formatCode=";;;"/>
    </dxf>
    <dxf>
      <numFmt numFmtId="167" formatCode=";;;"/>
    </dxf>
    <dxf>
      <numFmt numFmtId="167" formatCode=";;;"/>
    </dxf>
    <dxf>
      <numFmt numFmtId="167" formatCode=";;;"/>
    </dxf>
    <dxf>
      <numFmt numFmtId="167" formatCode=";;;"/>
    </dxf>
    <dxf>
      <numFmt numFmtId="167" formatCode=";;;"/>
    </dxf>
    <dxf>
      <numFmt numFmtId="167" formatCode=";;;"/>
    </dxf>
    <dxf>
      <numFmt numFmtId="167" formatCode=";;;"/>
    </dxf>
    <dxf>
      <numFmt numFmtId="167" formatCode=";;;"/>
    </dxf>
    <dxf>
      <numFmt numFmtId="167" formatCode=";;;"/>
    </dxf>
    <dxf>
      <numFmt numFmtId="167" formatCode=";;;"/>
    </dxf>
    <dxf>
      <numFmt numFmtId="167" formatCode=";;;"/>
    </dxf>
    <dxf>
      <numFmt numFmtId="167" formatCode=";;;"/>
    </dxf>
    <dxf>
      <numFmt numFmtId="167" formatCode=";;;"/>
    </dxf>
    <dxf>
      <numFmt numFmtId="167" formatCode=";;;"/>
    </dxf>
    <dxf>
      <numFmt numFmtId="167" formatCode=";;;"/>
    </dxf>
    <dxf>
      <numFmt numFmtId="167" formatCode=";;;"/>
    </dxf>
    <dxf>
      <numFmt numFmtId="167" formatCode=";;;"/>
    </dxf>
    <dxf>
      <numFmt numFmtId="167" formatCode=";;;"/>
    </dxf>
    <dxf>
      <numFmt numFmtId="167" formatCode=";;;"/>
    </dxf>
    <dxf>
      <numFmt numFmtId="167" formatCode=";;;"/>
    </dxf>
    <dxf>
      <numFmt numFmtId="167" formatCode=";;;"/>
    </dxf>
    <dxf>
      <numFmt numFmtId="167" formatCode=";;;"/>
    </dxf>
  </dxfs>
  <tableStyles count="0" defaultTableStyle="TableStyleMedium2" defaultPivotStyle="PivotStyleLight16"/>
  <colors>
    <mruColors>
      <color rgb="FFE6BFBC"/>
      <color rgb="FFF6E8E7"/>
      <color rgb="FFC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smoothMarker"/>
        <c:varyColors val="0"/>
        <c:ser>
          <c:idx val="2"/>
          <c:order val="0"/>
          <c:tx>
            <c:v>Bathymetry</c:v>
          </c:tx>
          <c:spPr>
            <a:ln>
              <a:solidFill>
                <a:srgbClr val="002060"/>
              </a:solidFill>
            </a:ln>
          </c:spPr>
          <c:marker>
            <c:symbol val="none"/>
          </c:marker>
          <c:xVal>
            <c:numRef>
              <c:f>'Look-ups'!$D$3:$D$341</c:f>
              <c:numCache>
                <c:formatCode>0</c:formatCode>
                <c:ptCount val="339"/>
                <c:pt idx="0">
                  <c:v>-40</c:v>
                </c:pt>
                <c:pt idx="1">
                  <c:v>0</c:v>
                </c:pt>
                <c:pt idx="2">
                  <c:v>0</c:v>
                </c:pt>
                <c:pt idx="3">
                  <c:v>200</c:v>
                </c:pt>
                <c:pt idx="4">
                  <c:v>400</c:v>
                </c:pt>
                <c:pt idx="5">
                  <c:v>600</c:v>
                </c:pt>
                <c:pt idx="6">
                  <c:v>800</c:v>
                </c:pt>
                <c:pt idx="7">
                  <c:v>1000</c:v>
                </c:pt>
                <c:pt idx="8">
                  <c:v>1200</c:v>
                </c:pt>
                <c:pt idx="9">
                  <c:v>1400</c:v>
                </c:pt>
                <c:pt idx="10">
                  <c:v>1600</c:v>
                </c:pt>
                <c:pt idx="11">
                  <c:v>1800</c:v>
                </c:pt>
                <c:pt idx="12">
                  <c:v>2000</c:v>
                </c:pt>
                <c:pt idx="13">
                  <c:v>2200</c:v>
                </c:pt>
                <c:pt idx="14">
                  <c:v>2400</c:v>
                </c:pt>
                <c:pt idx="15">
                  <c:v>2600</c:v>
                </c:pt>
                <c:pt idx="16">
                  <c:v>2800</c:v>
                </c:pt>
                <c:pt idx="17">
                  <c:v>3000</c:v>
                </c:pt>
                <c:pt idx="18">
                  <c:v>3200</c:v>
                </c:pt>
                <c:pt idx="19">
                  <c:v>3400</c:v>
                </c:pt>
                <c:pt idx="20">
                  <c:v>3600</c:v>
                </c:pt>
                <c:pt idx="21">
                  <c:v>3800</c:v>
                </c:pt>
                <c:pt idx="22">
                  <c:v>4000</c:v>
                </c:pt>
                <c:pt idx="23">
                  <c:v>4200</c:v>
                </c:pt>
                <c:pt idx="24">
                  <c:v>4400</c:v>
                </c:pt>
                <c:pt idx="25">
                  <c:v>4600</c:v>
                </c:pt>
                <c:pt idx="26">
                  <c:v>4800</c:v>
                </c:pt>
                <c:pt idx="27">
                  <c:v>5000</c:v>
                </c:pt>
                <c:pt idx="28">
                  <c:v>5200</c:v>
                </c:pt>
                <c:pt idx="29">
                  <c:v>5400</c:v>
                </c:pt>
                <c:pt idx="30">
                  <c:v>5600</c:v>
                </c:pt>
                <c:pt idx="31">
                  <c:v>5655.2690000000002</c:v>
                </c:pt>
                <c:pt idx="32">
                  <c:v>5655.2690000000002</c:v>
                </c:pt>
                <c:pt idx="33">
                  <c:v>5655.2690000000002</c:v>
                </c:pt>
                <c:pt idx="34">
                  <c:v>5855.2690000000002</c:v>
                </c:pt>
                <c:pt idx="35">
                  <c:v>6055.2690000000002</c:v>
                </c:pt>
                <c:pt idx="36">
                  <c:v>6255.2690000000002</c:v>
                </c:pt>
                <c:pt idx="37">
                  <c:v>6455.2690000000002</c:v>
                </c:pt>
                <c:pt idx="38">
                  <c:v>6655.2690000000002</c:v>
                </c:pt>
                <c:pt idx="39">
                  <c:v>6855.2690000000002</c:v>
                </c:pt>
                <c:pt idx="40">
                  <c:v>7055.2690000000002</c:v>
                </c:pt>
                <c:pt idx="41">
                  <c:v>7255.2690000000002</c:v>
                </c:pt>
                <c:pt idx="42">
                  <c:v>7455.2690000000002</c:v>
                </c:pt>
                <c:pt idx="43">
                  <c:v>7655.2690000000002</c:v>
                </c:pt>
                <c:pt idx="44">
                  <c:v>7855.2690000000002</c:v>
                </c:pt>
                <c:pt idx="45">
                  <c:v>8055.2690000000002</c:v>
                </c:pt>
                <c:pt idx="46">
                  <c:v>8255.2690000000002</c:v>
                </c:pt>
                <c:pt idx="47">
                  <c:v>8455.2690000000002</c:v>
                </c:pt>
                <c:pt idx="48">
                  <c:v>8655.2690000000002</c:v>
                </c:pt>
                <c:pt idx="49">
                  <c:v>8855.2690000000002</c:v>
                </c:pt>
                <c:pt idx="50">
                  <c:v>9055.2690000000002</c:v>
                </c:pt>
                <c:pt idx="51">
                  <c:v>9255.2690000000002</c:v>
                </c:pt>
                <c:pt idx="52">
                  <c:v>9455.2690000000002</c:v>
                </c:pt>
                <c:pt idx="53">
                  <c:v>9655.2690000000002</c:v>
                </c:pt>
                <c:pt idx="54">
                  <c:v>9855.2690000000002</c:v>
                </c:pt>
                <c:pt idx="55">
                  <c:v>10055.269</c:v>
                </c:pt>
                <c:pt idx="56">
                  <c:v>10255.269</c:v>
                </c:pt>
                <c:pt idx="57">
                  <c:v>10455.269</c:v>
                </c:pt>
                <c:pt idx="58">
                  <c:v>10655.269</c:v>
                </c:pt>
                <c:pt idx="59">
                  <c:v>10855.269</c:v>
                </c:pt>
                <c:pt idx="60">
                  <c:v>11055.269</c:v>
                </c:pt>
                <c:pt idx="61">
                  <c:v>11255.269</c:v>
                </c:pt>
                <c:pt idx="62">
                  <c:v>11455.269</c:v>
                </c:pt>
                <c:pt idx="63">
                  <c:v>11655.269</c:v>
                </c:pt>
                <c:pt idx="64">
                  <c:v>11855.269</c:v>
                </c:pt>
                <c:pt idx="65">
                  <c:v>12055.269</c:v>
                </c:pt>
                <c:pt idx="66">
                  <c:v>12255.269</c:v>
                </c:pt>
                <c:pt idx="67">
                  <c:v>12455.269</c:v>
                </c:pt>
                <c:pt idx="68">
                  <c:v>12655.269</c:v>
                </c:pt>
                <c:pt idx="69">
                  <c:v>12855.269</c:v>
                </c:pt>
                <c:pt idx="70">
                  <c:v>13055.269</c:v>
                </c:pt>
                <c:pt idx="71">
                  <c:v>13255.269</c:v>
                </c:pt>
                <c:pt idx="72">
                  <c:v>13455.269</c:v>
                </c:pt>
                <c:pt idx="73">
                  <c:v>13655.269</c:v>
                </c:pt>
                <c:pt idx="74">
                  <c:v>13855.269</c:v>
                </c:pt>
                <c:pt idx="75">
                  <c:v>14055.269</c:v>
                </c:pt>
                <c:pt idx="76">
                  <c:v>14255.269</c:v>
                </c:pt>
                <c:pt idx="77">
                  <c:v>14455.269</c:v>
                </c:pt>
                <c:pt idx="78">
                  <c:v>14655.269</c:v>
                </c:pt>
                <c:pt idx="79">
                  <c:v>14855.269</c:v>
                </c:pt>
                <c:pt idx="80">
                  <c:v>15055.269</c:v>
                </c:pt>
                <c:pt idx="81">
                  <c:v>15255.269</c:v>
                </c:pt>
                <c:pt idx="82">
                  <c:v>15455.269</c:v>
                </c:pt>
                <c:pt idx="83">
                  <c:v>15655.269</c:v>
                </c:pt>
                <c:pt idx="84">
                  <c:v>15855.269</c:v>
                </c:pt>
                <c:pt idx="85">
                  <c:v>16055.269</c:v>
                </c:pt>
                <c:pt idx="86">
                  <c:v>16255.269</c:v>
                </c:pt>
                <c:pt idx="87">
                  <c:v>16455.269</c:v>
                </c:pt>
                <c:pt idx="88">
                  <c:v>16655.269</c:v>
                </c:pt>
                <c:pt idx="89">
                  <c:v>16855.269</c:v>
                </c:pt>
                <c:pt idx="90">
                  <c:v>17055.269</c:v>
                </c:pt>
                <c:pt idx="91">
                  <c:v>17255.269</c:v>
                </c:pt>
                <c:pt idx="92">
                  <c:v>17455.269</c:v>
                </c:pt>
                <c:pt idx="93">
                  <c:v>17655.269</c:v>
                </c:pt>
                <c:pt idx="94">
                  <c:v>17855.269</c:v>
                </c:pt>
                <c:pt idx="95">
                  <c:v>18055.269</c:v>
                </c:pt>
                <c:pt idx="96">
                  <c:v>18255.269</c:v>
                </c:pt>
                <c:pt idx="97">
                  <c:v>18455.269</c:v>
                </c:pt>
                <c:pt idx="98">
                  <c:v>18655.269</c:v>
                </c:pt>
                <c:pt idx="99">
                  <c:v>18855.269</c:v>
                </c:pt>
                <c:pt idx="100">
                  <c:v>19055.269</c:v>
                </c:pt>
                <c:pt idx="101">
                  <c:v>19255.269</c:v>
                </c:pt>
                <c:pt idx="102">
                  <c:v>19455.269</c:v>
                </c:pt>
                <c:pt idx="103">
                  <c:v>19655.269</c:v>
                </c:pt>
                <c:pt idx="104">
                  <c:v>19855.269</c:v>
                </c:pt>
                <c:pt idx="105">
                  <c:v>20055.269</c:v>
                </c:pt>
                <c:pt idx="106">
                  <c:v>20255.269</c:v>
                </c:pt>
                <c:pt idx="107">
                  <c:v>20455.269</c:v>
                </c:pt>
                <c:pt idx="108">
                  <c:v>20655.269</c:v>
                </c:pt>
                <c:pt idx="109">
                  <c:v>20855.269</c:v>
                </c:pt>
                <c:pt idx="110">
                  <c:v>21055.269</c:v>
                </c:pt>
                <c:pt idx="111">
                  <c:v>21255.269</c:v>
                </c:pt>
                <c:pt idx="112">
                  <c:v>21455.269</c:v>
                </c:pt>
                <c:pt idx="113">
                  <c:v>21655.269</c:v>
                </c:pt>
                <c:pt idx="114">
                  <c:v>21855.269</c:v>
                </c:pt>
                <c:pt idx="115">
                  <c:v>22055.269</c:v>
                </c:pt>
                <c:pt idx="116">
                  <c:v>22255.269</c:v>
                </c:pt>
                <c:pt idx="117">
                  <c:v>22455.269</c:v>
                </c:pt>
                <c:pt idx="118">
                  <c:v>22655.269</c:v>
                </c:pt>
                <c:pt idx="119">
                  <c:v>22855.269</c:v>
                </c:pt>
                <c:pt idx="120">
                  <c:v>23055.269</c:v>
                </c:pt>
                <c:pt idx="121">
                  <c:v>23255.269</c:v>
                </c:pt>
                <c:pt idx="122">
                  <c:v>23455.269</c:v>
                </c:pt>
                <c:pt idx="123">
                  <c:v>23655.269</c:v>
                </c:pt>
                <c:pt idx="124">
                  <c:v>23855.269</c:v>
                </c:pt>
                <c:pt idx="125">
                  <c:v>24055.269</c:v>
                </c:pt>
                <c:pt idx="126">
                  <c:v>24255.269</c:v>
                </c:pt>
                <c:pt idx="127">
                  <c:v>24455.269</c:v>
                </c:pt>
                <c:pt idx="128">
                  <c:v>24655.269</c:v>
                </c:pt>
                <c:pt idx="129">
                  <c:v>24855.269</c:v>
                </c:pt>
                <c:pt idx="130">
                  <c:v>25055.269</c:v>
                </c:pt>
                <c:pt idx="131">
                  <c:v>25255.269</c:v>
                </c:pt>
                <c:pt idx="132">
                  <c:v>25455.269</c:v>
                </c:pt>
                <c:pt idx="133">
                  <c:v>25655.269</c:v>
                </c:pt>
                <c:pt idx="134">
                  <c:v>25855.269</c:v>
                </c:pt>
                <c:pt idx="135">
                  <c:v>26055.269</c:v>
                </c:pt>
                <c:pt idx="136">
                  <c:v>26255.269</c:v>
                </c:pt>
                <c:pt idx="137">
                  <c:v>26455.269</c:v>
                </c:pt>
                <c:pt idx="138">
                  <c:v>26655.269</c:v>
                </c:pt>
                <c:pt idx="139">
                  <c:v>26855.269</c:v>
                </c:pt>
                <c:pt idx="140">
                  <c:v>27055.269</c:v>
                </c:pt>
                <c:pt idx="141">
                  <c:v>27255.269</c:v>
                </c:pt>
                <c:pt idx="142">
                  <c:v>27455.269</c:v>
                </c:pt>
                <c:pt idx="143">
                  <c:v>27655.269</c:v>
                </c:pt>
                <c:pt idx="144">
                  <c:v>27855.269</c:v>
                </c:pt>
                <c:pt idx="145">
                  <c:v>28055.269</c:v>
                </c:pt>
                <c:pt idx="146">
                  <c:v>28255.269</c:v>
                </c:pt>
                <c:pt idx="147">
                  <c:v>28455.269</c:v>
                </c:pt>
                <c:pt idx="148">
                  <c:v>28655.269</c:v>
                </c:pt>
                <c:pt idx="149">
                  <c:v>28855.269</c:v>
                </c:pt>
                <c:pt idx="150">
                  <c:v>29055.269</c:v>
                </c:pt>
                <c:pt idx="151">
                  <c:v>29255.269</c:v>
                </c:pt>
                <c:pt idx="152">
                  <c:v>29455.269</c:v>
                </c:pt>
                <c:pt idx="153">
                  <c:v>29655.269</c:v>
                </c:pt>
                <c:pt idx="154">
                  <c:v>29855.269</c:v>
                </c:pt>
                <c:pt idx="155">
                  <c:v>30055.269</c:v>
                </c:pt>
                <c:pt idx="156">
                  <c:v>30255.269</c:v>
                </c:pt>
                <c:pt idx="157">
                  <c:v>30455.269</c:v>
                </c:pt>
                <c:pt idx="158">
                  <c:v>30655.269</c:v>
                </c:pt>
                <c:pt idx="159">
                  <c:v>30855.269</c:v>
                </c:pt>
                <c:pt idx="160">
                  <c:v>31055.269</c:v>
                </c:pt>
                <c:pt idx="161">
                  <c:v>31255.269</c:v>
                </c:pt>
                <c:pt idx="162">
                  <c:v>31455.269</c:v>
                </c:pt>
                <c:pt idx="163">
                  <c:v>31655.269</c:v>
                </c:pt>
                <c:pt idx="164">
                  <c:v>31855.269</c:v>
                </c:pt>
                <c:pt idx="165">
                  <c:v>32055.269</c:v>
                </c:pt>
                <c:pt idx="166">
                  <c:v>32255.269</c:v>
                </c:pt>
                <c:pt idx="167">
                  <c:v>32455.269</c:v>
                </c:pt>
                <c:pt idx="168">
                  <c:v>32655.269</c:v>
                </c:pt>
                <c:pt idx="169">
                  <c:v>32855.269</c:v>
                </c:pt>
                <c:pt idx="170">
                  <c:v>33055.269</c:v>
                </c:pt>
                <c:pt idx="171">
                  <c:v>33255.269</c:v>
                </c:pt>
                <c:pt idx="172">
                  <c:v>33455.269</c:v>
                </c:pt>
                <c:pt idx="173">
                  <c:v>33655.269</c:v>
                </c:pt>
                <c:pt idx="174">
                  <c:v>33855.269</c:v>
                </c:pt>
                <c:pt idx="175">
                  <c:v>34055.269</c:v>
                </c:pt>
                <c:pt idx="176">
                  <c:v>34255.269</c:v>
                </c:pt>
                <c:pt idx="177">
                  <c:v>34455.269</c:v>
                </c:pt>
                <c:pt idx="178">
                  <c:v>34655.269</c:v>
                </c:pt>
                <c:pt idx="179">
                  <c:v>34855.269</c:v>
                </c:pt>
                <c:pt idx="180">
                  <c:v>35055.269</c:v>
                </c:pt>
                <c:pt idx="181">
                  <c:v>35255.269</c:v>
                </c:pt>
                <c:pt idx="182">
                  <c:v>35455.269</c:v>
                </c:pt>
                <c:pt idx="183">
                  <c:v>35655.269</c:v>
                </c:pt>
                <c:pt idx="184">
                  <c:v>35855.269</c:v>
                </c:pt>
                <c:pt idx="185">
                  <c:v>36055.269</c:v>
                </c:pt>
                <c:pt idx="186">
                  <c:v>36255.269</c:v>
                </c:pt>
                <c:pt idx="187">
                  <c:v>36455.269</c:v>
                </c:pt>
                <c:pt idx="188">
                  <c:v>36655.269</c:v>
                </c:pt>
                <c:pt idx="189">
                  <c:v>36855.269</c:v>
                </c:pt>
                <c:pt idx="190">
                  <c:v>37055.269</c:v>
                </c:pt>
                <c:pt idx="191">
                  <c:v>37255.269</c:v>
                </c:pt>
                <c:pt idx="192">
                  <c:v>37455.269</c:v>
                </c:pt>
                <c:pt idx="193">
                  <c:v>37655.269</c:v>
                </c:pt>
                <c:pt idx="194">
                  <c:v>37855.269</c:v>
                </c:pt>
                <c:pt idx="195">
                  <c:v>38055.269</c:v>
                </c:pt>
                <c:pt idx="196">
                  <c:v>38255.269</c:v>
                </c:pt>
                <c:pt idx="197">
                  <c:v>38455.269</c:v>
                </c:pt>
                <c:pt idx="198">
                  <c:v>38655.269</c:v>
                </c:pt>
                <c:pt idx="199">
                  <c:v>38855.269</c:v>
                </c:pt>
                <c:pt idx="200">
                  <c:v>39055.269</c:v>
                </c:pt>
                <c:pt idx="201">
                  <c:v>39255.269</c:v>
                </c:pt>
                <c:pt idx="202">
                  <c:v>39455.269</c:v>
                </c:pt>
                <c:pt idx="203">
                  <c:v>39655.269</c:v>
                </c:pt>
                <c:pt idx="204">
                  <c:v>39855.269</c:v>
                </c:pt>
                <c:pt idx="205">
                  <c:v>40055.269</c:v>
                </c:pt>
                <c:pt idx="206">
                  <c:v>40255.269</c:v>
                </c:pt>
                <c:pt idx="207">
                  <c:v>40455.269</c:v>
                </c:pt>
                <c:pt idx="208">
                  <c:v>40655.269</c:v>
                </c:pt>
                <c:pt idx="209">
                  <c:v>40855.269</c:v>
                </c:pt>
                <c:pt idx="210">
                  <c:v>41055.269</c:v>
                </c:pt>
                <c:pt idx="211">
                  <c:v>41255.269</c:v>
                </c:pt>
                <c:pt idx="212">
                  <c:v>41455.269</c:v>
                </c:pt>
                <c:pt idx="213">
                  <c:v>41655.269</c:v>
                </c:pt>
                <c:pt idx="214">
                  <c:v>41855.269</c:v>
                </c:pt>
                <c:pt idx="215">
                  <c:v>42055.269</c:v>
                </c:pt>
                <c:pt idx="216">
                  <c:v>42255.269</c:v>
                </c:pt>
                <c:pt idx="217">
                  <c:v>42455.269</c:v>
                </c:pt>
                <c:pt idx="218">
                  <c:v>42655.269</c:v>
                </c:pt>
                <c:pt idx="219">
                  <c:v>42855.269</c:v>
                </c:pt>
                <c:pt idx="220">
                  <c:v>43055.269</c:v>
                </c:pt>
                <c:pt idx="221">
                  <c:v>43255.269</c:v>
                </c:pt>
                <c:pt idx="222">
                  <c:v>43455.269</c:v>
                </c:pt>
                <c:pt idx="223">
                  <c:v>43655.269</c:v>
                </c:pt>
                <c:pt idx="224">
                  <c:v>43855.269</c:v>
                </c:pt>
                <c:pt idx="225">
                  <c:v>44055.269</c:v>
                </c:pt>
                <c:pt idx="226">
                  <c:v>44255.269</c:v>
                </c:pt>
                <c:pt idx="227">
                  <c:v>44455.269</c:v>
                </c:pt>
                <c:pt idx="228">
                  <c:v>44655.269</c:v>
                </c:pt>
                <c:pt idx="229">
                  <c:v>44855.269</c:v>
                </c:pt>
                <c:pt idx="230">
                  <c:v>45055.269</c:v>
                </c:pt>
                <c:pt idx="231">
                  <c:v>45255.269</c:v>
                </c:pt>
                <c:pt idx="232">
                  <c:v>45455.269</c:v>
                </c:pt>
                <c:pt idx="233">
                  <c:v>45655.269</c:v>
                </c:pt>
                <c:pt idx="234">
                  <c:v>45855.269</c:v>
                </c:pt>
                <c:pt idx="235">
                  <c:v>46055.269</c:v>
                </c:pt>
                <c:pt idx="236">
                  <c:v>46255.269</c:v>
                </c:pt>
                <c:pt idx="237">
                  <c:v>46455.269</c:v>
                </c:pt>
                <c:pt idx="238">
                  <c:v>46655.269</c:v>
                </c:pt>
                <c:pt idx="239">
                  <c:v>46855.269</c:v>
                </c:pt>
                <c:pt idx="240">
                  <c:v>47055.269</c:v>
                </c:pt>
                <c:pt idx="241">
                  <c:v>47255.269</c:v>
                </c:pt>
                <c:pt idx="242">
                  <c:v>47455.269</c:v>
                </c:pt>
                <c:pt idx="243">
                  <c:v>47655.269</c:v>
                </c:pt>
                <c:pt idx="244">
                  <c:v>47855.269</c:v>
                </c:pt>
                <c:pt idx="245">
                  <c:v>48055.269</c:v>
                </c:pt>
                <c:pt idx="246">
                  <c:v>48255.269</c:v>
                </c:pt>
                <c:pt idx="247">
                  <c:v>48455.269</c:v>
                </c:pt>
                <c:pt idx="248">
                  <c:v>48655.269</c:v>
                </c:pt>
                <c:pt idx="249">
                  <c:v>48855.269</c:v>
                </c:pt>
                <c:pt idx="250">
                  <c:v>49055.269</c:v>
                </c:pt>
                <c:pt idx="251">
                  <c:v>49255.269</c:v>
                </c:pt>
                <c:pt idx="252">
                  <c:v>49455.269</c:v>
                </c:pt>
                <c:pt idx="253">
                  <c:v>49655.269</c:v>
                </c:pt>
                <c:pt idx="254">
                  <c:v>49855.269</c:v>
                </c:pt>
                <c:pt idx="255">
                  <c:v>50055.269</c:v>
                </c:pt>
                <c:pt idx="256">
                  <c:v>50255.269</c:v>
                </c:pt>
                <c:pt idx="257">
                  <c:v>50455.269</c:v>
                </c:pt>
                <c:pt idx="258">
                  <c:v>50655.269</c:v>
                </c:pt>
                <c:pt idx="259">
                  <c:v>50855.269</c:v>
                </c:pt>
                <c:pt idx="260">
                  <c:v>51055.269</c:v>
                </c:pt>
                <c:pt idx="261">
                  <c:v>51255.269</c:v>
                </c:pt>
                <c:pt idx="262">
                  <c:v>51455.269</c:v>
                </c:pt>
                <c:pt idx="263">
                  <c:v>51655.269</c:v>
                </c:pt>
                <c:pt idx="264">
                  <c:v>51855.269</c:v>
                </c:pt>
                <c:pt idx="265">
                  <c:v>52055.269</c:v>
                </c:pt>
                <c:pt idx="266">
                  <c:v>52255.269</c:v>
                </c:pt>
                <c:pt idx="267">
                  <c:v>52455.269</c:v>
                </c:pt>
                <c:pt idx="268">
                  <c:v>52655.269</c:v>
                </c:pt>
                <c:pt idx="269">
                  <c:v>52855.269</c:v>
                </c:pt>
                <c:pt idx="270">
                  <c:v>53055.269</c:v>
                </c:pt>
                <c:pt idx="271">
                  <c:v>53255.269</c:v>
                </c:pt>
                <c:pt idx="272">
                  <c:v>53455.269</c:v>
                </c:pt>
                <c:pt idx="273">
                  <c:v>53655.269</c:v>
                </c:pt>
                <c:pt idx="274">
                  <c:v>53855.269</c:v>
                </c:pt>
                <c:pt idx="275">
                  <c:v>54055.269</c:v>
                </c:pt>
                <c:pt idx="276">
                  <c:v>54255.269</c:v>
                </c:pt>
                <c:pt idx="277">
                  <c:v>54455.269</c:v>
                </c:pt>
                <c:pt idx="278">
                  <c:v>54655.269</c:v>
                </c:pt>
                <c:pt idx="279">
                  <c:v>54855.269</c:v>
                </c:pt>
                <c:pt idx="280">
                  <c:v>55055.269</c:v>
                </c:pt>
                <c:pt idx="281">
                  <c:v>55255.269</c:v>
                </c:pt>
                <c:pt idx="282">
                  <c:v>55455.269</c:v>
                </c:pt>
                <c:pt idx="283">
                  <c:v>55655.269</c:v>
                </c:pt>
                <c:pt idx="284">
                  <c:v>55855.269</c:v>
                </c:pt>
                <c:pt idx="285">
                  <c:v>56055.269</c:v>
                </c:pt>
                <c:pt idx="286">
                  <c:v>56255.269</c:v>
                </c:pt>
                <c:pt idx="287">
                  <c:v>56455.269</c:v>
                </c:pt>
                <c:pt idx="288">
                  <c:v>56655.269</c:v>
                </c:pt>
                <c:pt idx="289">
                  <c:v>56855.269</c:v>
                </c:pt>
                <c:pt idx="290">
                  <c:v>57055.269</c:v>
                </c:pt>
                <c:pt idx="291">
                  <c:v>57255.269</c:v>
                </c:pt>
                <c:pt idx="292">
                  <c:v>57455.269</c:v>
                </c:pt>
                <c:pt idx="293">
                  <c:v>57655.269</c:v>
                </c:pt>
                <c:pt idx="294">
                  <c:v>57855.269</c:v>
                </c:pt>
                <c:pt idx="295">
                  <c:v>58055.269</c:v>
                </c:pt>
                <c:pt idx="296">
                  <c:v>58255.269</c:v>
                </c:pt>
                <c:pt idx="297">
                  <c:v>58455.269</c:v>
                </c:pt>
                <c:pt idx="298">
                  <c:v>58655.269</c:v>
                </c:pt>
                <c:pt idx="299">
                  <c:v>58855.269</c:v>
                </c:pt>
                <c:pt idx="300">
                  <c:v>59055.269</c:v>
                </c:pt>
                <c:pt idx="301">
                  <c:v>59255.269</c:v>
                </c:pt>
                <c:pt idx="302">
                  <c:v>59455.269</c:v>
                </c:pt>
                <c:pt idx="303">
                  <c:v>59655.269</c:v>
                </c:pt>
                <c:pt idx="304">
                  <c:v>59855.269</c:v>
                </c:pt>
                <c:pt idx="305">
                  <c:v>60055.269</c:v>
                </c:pt>
                <c:pt idx="306">
                  <c:v>60255.269</c:v>
                </c:pt>
                <c:pt idx="307">
                  <c:v>60455.269</c:v>
                </c:pt>
                <c:pt idx="308">
                  <c:v>60655.269</c:v>
                </c:pt>
                <c:pt idx="309">
                  <c:v>60855.269</c:v>
                </c:pt>
                <c:pt idx="310">
                  <c:v>61055.269</c:v>
                </c:pt>
                <c:pt idx="311">
                  <c:v>61255.269</c:v>
                </c:pt>
                <c:pt idx="312">
                  <c:v>61455.269</c:v>
                </c:pt>
                <c:pt idx="313">
                  <c:v>61655.269</c:v>
                </c:pt>
                <c:pt idx="314">
                  <c:v>61855.269</c:v>
                </c:pt>
                <c:pt idx="315">
                  <c:v>62055.269</c:v>
                </c:pt>
                <c:pt idx="316">
                  <c:v>62255.269</c:v>
                </c:pt>
                <c:pt idx="317">
                  <c:v>62455.269</c:v>
                </c:pt>
                <c:pt idx="318">
                  <c:v>62655.269</c:v>
                </c:pt>
                <c:pt idx="319">
                  <c:v>62855.269</c:v>
                </c:pt>
                <c:pt idx="320">
                  <c:v>63055.269</c:v>
                </c:pt>
                <c:pt idx="321">
                  <c:v>63255.269</c:v>
                </c:pt>
                <c:pt idx="322">
                  <c:v>63455.269</c:v>
                </c:pt>
                <c:pt idx="323">
                  <c:v>63655.269</c:v>
                </c:pt>
                <c:pt idx="324">
                  <c:v>63855.269</c:v>
                </c:pt>
                <c:pt idx="325">
                  <c:v>64055.269</c:v>
                </c:pt>
                <c:pt idx="326">
                  <c:v>64255.269</c:v>
                </c:pt>
                <c:pt idx="327">
                  <c:v>64455.269</c:v>
                </c:pt>
                <c:pt idx="328">
                  <c:v>64655.269</c:v>
                </c:pt>
                <c:pt idx="329">
                  <c:v>64855.269</c:v>
                </c:pt>
                <c:pt idx="330">
                  <c:v>65055.269</c:v>
                </c:pt>
                <c:pt idx="331">
                  <c:v>65255.269</c:v>
                </c:pt>
                <c:pt idx="332">
                  <c:v>65455.269</c:v>
                </c:pt>
                <c:pt idx="333">
                  <c:v>65655.269</c:v>
                </c:pt>
                <c:pt idx="334">
                  <c:v>65855.269</c:v>
                </c:pt>
                <c:pt idx="335">
                  <c:v>65939.157000000007</c:v>
                </c:pt>
                <c:pt idx="336">
                  <c:v>65939.157000000007</c:v>
                </c:pt>
                <c:pt idx="337">
                  <c:v>66239.157000000007</c:v>
                </c:pt>
                <c:pt idx="338">
                  <c:v>66279.157000000007</c:v>
                </c:pt>
              </c:numCache>
            </c:numRef>
          </c:xVal>
          <c:yVal>
            <c:numRef>
              <c:f>'Look-ups'!$E$3:$E$341</c:f>
              <c:numCache>
                <c:formatCode>General</c:formatCode>
                <c:ptCount val="339"/>
                <c:pt idx="0">
                  <c:v>25.08</c:v>
                </c:pt>
                <c:pt idx="1">
                  <c:v>25.08</c:v>
                </c:pt>
                <c:pt idx="2">
                  <c:v>-30.92</c:v>
                </c:pt>
                <c:pt idx="3">
                  <c:v>-34.24</c:v>
                </c:pt>
                <c:pt idx="4">
                  <c:v>-32.97</c:v>
                </c:pt>
                <c:pt idx="5">
                  <c:v>-32.31</c:v>
                </c:pt>
                <c:pt idx="6">
                  <c:v>-32.31</c:v>
                </c:pt>
                <c:pt idx="7">
                  <c:v>-30.69</c:v>
                </c:pt>
                <c:pt idx="8">
                  <c:v>-28.25</c:v>
                </c:pt>
                <c:pt idx="9">
                  <c:v>-27.09</c:v>
                </c:pt>
                <c:pt idx="10">
                  <c:v>-27.09</c:v>
                </c:pt>
                <c:pt idx="11">
                  <c:v>-25.9</c:v>
                </c:pt>
                <c:pt idx="12">
                  <c:v>-27.27</c:v>
                </c:pt>
                <c:pt idx="13">
                  <c:v>-26.31</c:v>
                </c:pt>
                <c:pt idx="14">
                  <c:v>-26.31</c:v>
                </c:pt>
                <c:pt idx="15">
                  <c:v>-25.59</c:v>
                </c:pt>
                <c:pt idx="16">
                  <c:v>-25.04</c:v>
                </c:pt>
                <c:pt idx="17">
                  <c:v>-25.32</c:v>
                </c:pt>
                <c:pt idx="18">
                  <c:v>-26.33</c:v>
                </c:pt>
                <c:pt idx="19">
                  <c:v>-27.09</c:v>
                </c:pt>
                <c:pt idx="20">
                  <c:v>-30.99</c:v>
                </c:pt>
                <c:pt idx="21">
                  <c:v>-31.73</c:v>
                </c:pt>
                <c:pt idx="22">
                  <c:v>-32.22</c:v>
                </c:pt>
                <c:pt idx="23">
                  <c:v>-33.119999999999997</c:v>
                </c:pt>
                <c:pt idx="24">
                  <c:v>-33.119999999999997</c:v>
                </c:pt>
                <c:pt idx="25">
                  <c:v>-33.19</c:v>
                </c:pt>
                <c:pt idx="26">
                  <c:v>-33.119999999999997</c:v>
                </c:pt>
                <c:pt idx="27">
                  <c:v>-33.08</c:v>
                </c:pt>
                <c:pt idx="28">
                  <c:v>-33.08</c:v>
                </c:pt>
                <c:pt idx="29">
                  <c:v>-33.76</c:v>
                </c:pt>
                <c:pt idx="30">
                  <c:v>-33.42</c:v>
                </c:pt>
                <c:pt idx="31">
                  <c:v>-33.42</c:v>
                </c:pt>
                <c:pt idx="32">
                  <c:v>-34.340000000000003</c:v>
                </c:pt>
                <c:pt idx="33">
                  <c:v>-34.340000000000003</c:v>
                </c:pt>
                <c:pt idx="34">
                  <c:v>-34.1</c:v>
                </c:pt>
                <c:pt idx="35">
                  <c:v>-34.03</c:v>
                </c:pt>
                <c:pt idx="36">
                  <c:v>-34.03</c:v>
                </c:pt>
                <c:pt idx="37">
                  <c:v>-33.24</c:v>
                </c:pt>
                <c:pt idx="38">
                  <c:v>-30.89</c:v>
                </c:pt>
                <c:pt idx="39">
                  <c:v>-29.34</c:v>
                </c:pt>
                <c:pt idx="40">
                  <c:v>-21.73</c:v>
                </c:pt>
                <c:pt idx="41">
                  <c:v>-18.28</c:v>
                </c:pt>
                <c:pt idx="42">
                  <c:v>-10.15</c:v>
                </c:pt>
                <c:pt idx="43">
                  <c:v>-8.09</c:v>
                </c:pt>
                <c:pt idx="44">
                  <c:v>-8.81</c:v>
                </c:pt>
                <c:pt idx="45">
                  <c:v>-8.81</c:v>
                </c:pt>
                <c:pt idx="46">
                  <c:v>-10.34</c:v>
                </c:pt>
                <c:pt idx="47">
                  <c:v>-10.74</c:v>
                </c:pt>
                <c:pt idx="48">
                  <c:v>-11.35</c:v>
                </c:pt>
                <c:pt idx="49">
                  <c:v>-14.65</c:v>
                </c:pt>
                <c:pt idx="50">
                  <c:v>-15.26</c:v>
                </c:pt>
                <c:pt idx="51">
                  <c:v>-19.940000000000001</c:v>
                </c:pt>
                <c:pt idx="52">
                  <c:v>-19.940000000000001</c:v>
                </c:pt>
                <c:pt idx="53">
                  <c:v>-20.89</c:v>
                </c:pt>
                <c:pt idx="54">
                  <c:v>-27.55</c:v>
                </c:pt>
                <c:pt idx="55">
                  <c:v>-28.22</c:v>
                </c:pt>
                <c:pt idx="56">
                  <c:v>-30.92</c:v>
                </c:pt>
                <c:pt idx="57">
                  <c:v>-31.5</c:v>
                </c:pt>
                <c:pt idx="58">
                  <c:v>-32.21</c:v>
                </c:pt>
                <c:pt idx="59">
                  <c:v>-32.29</c:v>
                </c:pt>
                <c:pt idx="60">
                  <c:v>-32.409999999999997</c:v>
                </c:pt>
                <c:pt idx="61">
                  <c:v>-32.21</c:v>
                </c:pt>
                <c:pt idx="62">
                  <c:v>-33.700000000000003</c:v>
                </c:pt>
                <c:pt idx="63">
                  <c:v>-33.93</c:v>
                </c:pt>
                <c:pt idx="64">
                  <c:v>-34.21</c:v>
                </c:pt>
                <c:pt idx="65">
                  <c:v>-33.82</c:v>
                </c:pt>
                <c:pt idx="66">
                  <c:v>-33.74</c:v>
                </c:pt>
                <c:pt idx="67">
                  <c:v>-32.85</c:v>
                </c:pt>
                <c:pt idx="68">
                  <c:v>-33.35</c:v>
                </c:pt>
                <c:pt idx="69">
                  <c:v>-34.380000000000003</c:v>
                </c:pt>
                <c:pt idx="70">
                  <c:v>-33.93</c:v>
                </c:pt>
                <c:pt idx="71">
                  <c:v>-34.86</c:v>
                </c:pt>
                <c:pt idx="72">
                  <c:v>-34.28</c:v>
                </c:pt>
                <c:pt idx="73">
                  <c:v>-33.08</c:v>
                </c:pt>
                <c:pt idx="74">
                  <c:v>-33.08</c:v>
                </c:pt>
                <c:pt idx="75">
                  <c:v>-32.74</c:v>
                </c:pt>
                <c:pt idx="76">
                  <c:v>-31.54</c:v>
                </c:pt>
                <c:pt idx="77">
                  <c:v>-31.79</c:v>
                </c:pt>
                <c:pt idx="78">
                  <c:v>-30.4</c:v>
                </c:pt>
                <c:pt idx="79">
                  <c:v>-28.88</c:v>
                </c:pt>
                <c:pt idx="80">
                  <c:v>-24.58</c:v>
                </c:pt>
                <c:pt idx="81">
                  <c:v>-15.65</c:v>
                </c:pt>
                <c:pt idx="82">
                  <c:v>-11.66</c:v>
                </c:pt>
                <c:pt idx="83">
                  <c:v>-6.49</c:v>
                </c:pt>
                <c:pt idx="84">
                  <c:v>-6.62</c:v>
                </c:pt>
                <c:pt idx="85">
                  <c:v>-6.61</c:v>
                </c:pt>
                <c:pt idx="86">
                  <c:v>-8.15</c:v>
                </c:pt>
                <c:pt idx="87">
                  <c:v>-9.31</c:v>
                </c:pt>
                <c:pt idx="88">
                  <c:v>-9.31</c:v>
                </c:pt>
                <c:pt idx="89">
                  <c:v>-12.09</c:v>
                </c:pt>
                <c:pt idx="90">
                  <c:v>-13.73</c:v>
                </c:pt>
                <c:pt idx="91">
                  <c:v>-15.75</c:v>
                </c:pt>
                <c:pt idx="92">
                  <c:v>-22.75</c:v>
                </c:pt>
                <c:pt idx="93">
                  <c:v>-26.82</c:v>
                </c:pt>
                <c:pt idx="94">
                  <c:v>-28.5</c:v>
                </c:pt>
                <c:pt idx="95">
                  <c:v>-33.01</c:v>
                </c:pt>
                <c:pt idx="96">
                  <c:v>-33.01</c:v>
                </c:pt>
                <c:pt idx="97">
                  <c:v>-33.67</c:v>
                </c:pt>
                <c:pt idx="98">
                  <c:v>-34.31</c:v>
                </c:pt>
                <c:pt idx="99">
                  <c:v>-33.97</c:v>
                </c:pt>
                <c:pt idx="100">
                  <c:v>-33.25</c:v>
                </c:pt>
                <c:pt idx="101">
                  <c:v>-33.56</c:v>
                </c:pt>
                <c:pt idx="102">
                  <c:v>-34.15</c:v>
                </c:pt>
                <c:pt idx="103">
                  <c:v>-34.81</c:v>
                </c:pt>
                <c:pt idx="104">
                  <c:v>-34.700000000000003</c:v>
                </c:pt>
                <c:pt idx="105">
                  <c:v>-36.56</c:v>
                </c:pt>
                <c:pt idx="106">
                  <c:v>-40.32</c:v>
                </c:pt>
                <c:pt idx="107">
                  <c:v>-41.13</c:v>
                </c:pt>
                <c:pt idx="108">
                  <c:v>-40.770000000000003</c:v>
                </c:pt>
                <c:pt idx="109">
                  <c:v>-40.1</c:v>
                </c:pt>
                <c:pt idx="110">
                  <c:v>-40.1</c:v>
                </c:pt>
                <c:pt idx="111">
                  <c:v>-39.61</c:v>
                </c:pt>
                <c:pt idx="112">
                  <c:v>-37.49</c:v>
                </c:pt>
                <c:pt idx="113">
                  <c:v>-36.78</c:v>
                </c:pt>
                <c:pt idx="114">
                  <c:v>-36.33</c:v>
                </c:pt>
                <c:pt idx="115">
                  <c:v>-36.380000000000003</c:v>
                </c:pt>
                <c:pt idx="116">
                  <c:v>-35.51</c:v>
                </c:pt>
                <c:pt idx="117">
                  <c:v>-36.74</c:v>
                </c:pt>
                <c:pt idx="118">
                  <c:v>-36.19</c:v>
                </c:pt>
                <c:pt idx="119">
                  <c:v>-36.1</c:v>
                </c:pt>
                <c:pt idx="120">
                  <c:v>-34.96</c:v>
                </c:pt>
                <c:pt idx="121">
                  <c:v>-36.44</c:v>
                </c:pt>
                <c:pt idx="122">
                  <c:v>-36.03</c:v>
                </c:pt>
                <c:pt idx="123">
                  <c:v>-35.35</c:v>
                </c:pt>
                <c:pt idx="124">
                  <c:v>-35.35</c:v>
                </c:pt>
                <c:pt idx="125">
                  <c:v>-33.39</c:v>
                </c:pt>
                <c:pt idx="126">
                  <c:v>-32.6</c:v>
                </c:pt>
                <c:pt idx="127">
                  <c:v>-33.119999999999997</c:v>
                </c:pt>
                <c:pt idx="128">
                  <c:v>-32.28</c:v>
                </c:pt>
                <c:pt idx="129">
                  <c:v>-33.15</c:v>
                </c:pt>
                <c:pt idx="130">
                  <c:v>-36.549999999999997</c:v>
                </c:pt>
                <c:pt idx="131">
                  <c:v>-38.119999999999997</c:v>
                </c:pt>
                <c:pt idx="132">
                  <c:v>-38.299999999999997</c:v>
                </c:pt>
                <c:pt idx="133">
                  <c:v>-38.72</c:v>
                </c:pt>
                <c:pt idx="134">
                  <c:v>-38.85</c:v>
                </c:pt>
                <c:pt idx="135">
                  <c:v>-38.85</c:v>
                </c:pt>
                <c:pt idx="136">
                  <c:v>-39.42</c:v>
                </c:pt>
                <c:pt idx="137">
                  <c:v>-39.42</c:v>
                </c:pt>
                <c:pt idx="138">
                  <c:v>-39.69</c:v>
                </c:pt>
                <c:pt idx="139">
                  <c:v>-39.17</c:v>
                </c:pt>
                <c:pt idx="140">
                  <c:v>-38.74</c:v>
                </c:pt>
                <c:pt idx="141">
                  <c:v>-36.94</c:v>
                </c:pt>
                <c:pt idx="142">
                  <c:v>-36.78</c:v>
                </c:pt>
                <c:pt idx="143">
                  <c:v>-35.840000000000003</c:v>
                </c:pt>
                <c:pt idx="144">
                  <c:v>-35.07</c:v>
                </c:pt>
                <c:pt idx="145">
                  <c:v>-34.340000000000003</c:v>
                </c:pt>
                <c:pt idx="146">
                  <c:v>-34.92</c:v>
                </c:pt>
                <c:pt idx="147">
                  <c:v>-35.25</c:v>
                </c:pt>
                <c:pt idx="148">
                  <c:v>-34.28</c:v>
                </c:pt>
                <c:pt idx="149">
                  <c:v>-34.47</c:v>
                </c:pt>
                <c:pt idx="150">
                  <c:v>-36.340000000000003</c:v>
                </c:pt>
                <c:pt idx="151">
                  <c:v>-36.340000000000003</c:v>
                </c:pt>
                <c:pt idx="152">
                  <c:v>-37.450000000000003</c:v>
                </c:pt>
                <c:pt idx="153">
                  <c:v>-37.9</c:v>
                </c:pt>
                <c:pt idx="154">
                  <c:v>-38.03</c:v>
                </c:pt>
                <c:pt idx="155">
                  <c:v>-36.9</c:v>
                </c:pt>
                <c:pt idx="156">
                  <c:v>-37.520000000000003</c:v>
                </c:pt>
                <c:pt idx="157">
                  <c:v>-37.99</c:v>
                </c:pt>
                <c:pt idx="158">
                  <c:v>-37.340000000000003</c:v>
                </c:pt>
                <c:pt idx="159">
                  <c:v>-37.6</c:v>
                </c:pt>
                <c:pt idx="160">
                  <c:v>-36.770000000000003</c:v>
                </c:pt>
                <c:pt idx="161">
                  <c:v>-36.76</c:v>
                </c:pt>
                <c:pt idx="162">
                  <c:v>-36.47</c:v>
                </c:pt>
                <c:pt idx="163">
                  <c:v>-36.85</c:v>
                </c:pt>
                <c:pt idx="164">
                  <c:v>-35.590000000000003</c:v>
                </c:pt>
                <c:pt idx="165">
                  <c:v>-34.56</c:v>
                </c:pt>
                <c:pt idx="166">
                  <c:v>-32.119999999999997</c:v>
                </c:pt>
                <c:pt idx="167">
                  <c:v>-31.65</c:v>
                </c:pt>
                <c:pt idx="168">
                  <c:v>-32.26</c:v>
                </c:pt>
                <c:pt idx="169">
                  <c:v>-33.32</c:v>
                </c:pt>
                <c:pt idx="170">
                  <c:v>-35.24</c:v>
                </c:pt>
                <c:pt idx="171">
                  <c:v>-35.49</c:v>
                </c:pt>
                <c:pt idx="172">
                  <c:v>-35.78</c:v>
                </c:pt>
                <c:pt idx="173">
                  <c:v>-36</c:v>
                </c:pt>
                <c:pt idx="174">
                  <c:v>-36</c:v>
                </c:pt>
                <c:pt idx="175">
                  <c:v>-36.28</c:v>
                </c:pt>
                <c:pt idx="176">
                  <c:v>-36.24</c:v>
                </c:pt>
                <c:pt idx="177">
                  <c:v>-35.28</c:v>
                </c:pt>
                <c:pt idx="178">
                  <c:v>-35.24</c:v>
                </c:pt>
                <c:pt idx="179">
                  <c:v>-35.01</c:v>
                </c:pt>
                <c:pt idx="180">
                  <c:v>-35.08</c:v>
                </c:pt>
                <c:pt idx="181">
                  <c:v>-35.08</c:v>
                </c:pt>
                <c:pt idx="182">
                  <c:v>-34.64</c:v>
                </c:pt>
                <c:pt idx="183">
                  <c:v>-35.549999999999997</c:v>
                </c:pt>
                <c:pt idx="184">
                  <c:v>-35.549999999999997</c:v>
                </c:pt>
                <c:pt idx="185">
                  <c:v>-35.92</c:v>
                </c:pt>
                <c:pt idx="186">
                  <c:v>-34.909999999999997</c:v>
                </c:pt>
                <c:pt idx="187">
                  <c:v>-33.94</c:v>
                </c:pt>
                <c:pt idx="188">
                  <c:v>-34.03</c:v>
                </c:pt>
                <c:pt idx="189">
                  <c:v>-33.69</c:v>
                </c:pt>
                <c:pt idx="190">
                  <c:v>-34.22</c:v>
                </c:pt>
                <c:pt idx="191">
                  <c:v>-33.369999999999997</c:v>
                </c:pt>
                <c:pt idx="192">
                  <c:v>-33.340000000000003</c:v>
                </c:pt>
                <c:pt idx="193">
                  <c:v>-31.76</c:v>
                </c:pt>
                <c:pt idx="194">
                  <c:v>-31.34</c:v>
                </c:pt>
                <c:pt idx="195">
                  <c:v>-30.86</c:v>
                </c:pt>
                <c:pt idx="196">
                  <c:v>-33.54</c:v>
                </c:pt>
                <c:pt idx="197">
                  <c:v>-33.57</c:v>
                </c:pt>
                <c:pt idx="198">
                  <c:v>-33.57</c:v>
                </c:pt>
                <c:pt idx="199">
                  <c:v>-34.72</c:v>
                </c:pt>
                <c:pt idx="200">
                  <c:v>-34.85</c:v>
                </c:pt>
                <c:pt idx="201">
                  <c:v>-34.18</c:v>
                </c:pt>
                <c:pt idx="202">
                  <c:v>-34.18</c:v>
                </c:pt>
                <c:pt idx="203">
                  <c:v>-33.15</c:v>
                </c:pt>
                <c:pt idx="204">
                  <c:v>-31.77</c:v>
                </c:pt>
                <c:pt idx="205">
                  <c:v>-32.67</c:v>
                </c:pt>
                <c:pt idx="206">
                  <c:v>-30.7</c:v>
                </c:pt>
                <c:pt idx="207">
                  <c:v>-33.67</c:v>
                </c:pt>
                <c:pt idx="208">
                  <c:v>-33.06</c:v>
                </c:pt>
                <c:pt idx="209">
                  <c:v>-33.06</c:v>
                </c:pt>
                <c:pt idx="210">
                  <c:v>-32.97</c:v>
                </c:pt>
                <c:pt idx="211">
                  <c:v>-33.520000000000003</c:v>
                </c:pt>
                <c:pt idx="212">
                  <c:v>-33.31</c:v>
                </c:pt>
                <c:pt idx="213">
                  <c:v>-33.42</c:v>
                </c:pt>
                <c:pt idx="214">
                  <c:v>-33.19</c:v>
                </c:pt>
                <c:pt idx="215">
                  <c:v>-32.9</c:v>
                </c:pt>
                <c:pt idx="216">
                  <c:v>-31.57</c:v>
                </c:pt>
                <c:pt idx="217">
                  <c:v>-31.45</c:v>
                </c:pt>
                <c:pt idx="218">
                  <c:v>-31.23</c:v>
                </c:pt>
                <c:pt idx="219">
                  <c:v>-30.88</c:v>
                </c:pt>
                <c:pt idx="220">
                  <c:v>-31.6</c:v>
                </c:pt>
                <c:pt idx="221">
                  <c:v>-31.23</c:v>
                </c:pt>
                <c:pt idx="222">
                  <c:v>-31.4</c:v>
                </c:pt>
                <c:pt idx="223">
                  <c:v>-30.97</c:v>
                </c:pt>
                <c:pt idx="224">
                  <c:v>-30.53</c:v>
                </c:pt>
                <c:pt idx="225">
                  <c:v>-30.55</c:v>
                </c:pt>
                <c:pt idx="226">
                  <c:v>-30.14</c:v>
                </c:pt>
                <c:pt idx="227">
                  <c:v>-30.14</c:v>
                </c:pt>
                <c:pt idx="228">
                  <c:v>-30.16</c:v>
                </c:pt>
                <c:pt idx="229">
                  <c:v>-29.2</c:v>
                </c:pt>
                <c:pt idx="230">
                  <c:v>-29.82</c:v>
                </c:pt>
                <c:pt idx="231">
                  <c:v>-30.17</c:v>
                </c:pt>
                <c:pt idx="232">
                  <c:v>-29.76</c:v>
                </c:pt>
                <c:pt idx="233">
                  <c:v>-29.53</c:v>
                </c:pt>
                <c:pt idx="234">
                  <c:v>-29.53</c:v>
                </c:pt>
                <c:pt idx="235">
                  <c:v>-29.35</c:v>
                </c:pt>
                <c:pt idx="236">
                  <c:v>-29.23</c:v>
                </c:pt>
                <c:pt idx="237">
                  <c:v>-29.23</c:v>
                </c:pt>
                <c:pt idx="238">
                  <c:v>-29.13</c:v>
                </c:pt>
                <c:pt idx="239">
                  <c:v>-28.52</c:v>
                </c:pt>
                <c:pt idx="240">
                  <c:v>-28.4</c:v>
                </c:pt>
                <c:pt idx="241">
                  <c:v>-28.89</c:v>
                </c:pt>
                <c:pt idx="242">
                  <c:v>-28.13</c:v>
                </c:pt>
                <c:pt idx="243">
                  <c:v>-28.13</c:v>
                </c:pt>
                <c:pt idx="244">
                  <c:v>-27.5</c:v>
                </c:pt>
                <c:pt idx="245">
                  <c:v>-27.76</c:v>
                </c:pt>
                <c:pt idx="246">
                  <c:v>-28.31</c:v>
                </c:pt>
                <c:pt idx="247">
                  <c:v>-28.36</c:v>
                </c:pt>
                <c:pt idx="248">
                  <c:v>-27.77</c:v>
                </c:pt>
                <c:pt idx="249">
                  <c:v>-27.22</c:v>
                </c:pt>
                <c:pt idx="250">
                  <c:v>-27.22</c:v>
                </c:pt>
                <c:pt idx="251">
                  <c:v>-26.08</c:v>
                </c:pt>
                <c:pt idx="252">
                  <c:v>-25.55</c:v>
                </c:pt>
                <c:pt idx="253">
                  <c:v>-25.38</c:v>
                </c:pt>
                <c:pt idx="254">
                  <c:v>-25.38</c:v>
                </c:pt>
                <c:pt idx="255">
                  <c:v>-25.38</c:v>
                </c:pt>
                <c:pt idx="256">
                  <c:v>-25.32</c:v>
                </c:pt>
                <c:pt idx="257">
                  <c:v>-24.82</c:v>
                </c:pt>
                <c:pt idx="258">
                  <c:v>-25</c:v>
                </c:pt>
                <c:pt idx="259">
                  <c:v>-25.39</c:v>
                </c:pt>
                <c:pt idx="260">
                  <c:v>-25.09</c:v>
                </c:pt>
                <c:pt idx="261">
                  <c:v>-25.09</c:v>
                </c:pt>
                <c:pt idx="262">
                  <c:v>-25.06</c:v>
                </c:pt>
                <c:pt idx="263">
                  <c:v>-24.7</c:v>
                </c:pt>
                <c:pt idx="264">
                  <c:v>-24.18</c:v>
                </c:pt>
                <c:pt idx="265">
                  <c:v>-23.82</c:v>
                </c:pt>
                <c:pt idx="266">
                  <c:v>-23.82</c:v>
                </c:pt>
                <c:pt idx="267">
                  <c:v>-23.9</c:v>
                </c:pt>
                <c:pt idx="268">
                  <c:v>-23.71</c:v>
                </c:pt>
                <c:pt idx="269">
                  <c:v>-23.42</c:v>
                </c:pt>
                <c:pt idx="270">
                  <c:v>-23.26</c:v>
                </c:pt>
                <c:pt idx="271">
                  <c:v>-23</c:v>
                </c:pt>
                <c:pt idx="272">
                  <c:v>-23</c:v>
                </c:pt>
                <c:pt idx="273">
                  <c:v>-22.57</c:v>
                </c:pt>
                <c:pt idx="274">
                  <c:v>-22.1</c:v>
                </c:pt>
                <c:pt idx="275">
                  <c:v>-22.15</c:v>
                </c:pt>
                <c:pt idx="276">
                  <c:v>-22.05</c:v>
                </c:pt>
                <c:pt idx="277">
                  <c:v>-22.05</c:v>
                </c:pt>
                <c:pt idx="278">
                  <c:v>-21.67</c:v>
                </c:pt>
                <c:pt idx="279">
                  <c:v>-21.44</c:v>
                </c:pt>
                <c:pt idx="280">
                  <c:v>-21.83</c:v>
                </c:pt>
                <c:pt idx="281">
                  <c:v>-21.59</c:v>
                </c:pt>
                <c:pt idx="282">
                  <c:v>-21.39</c:v>
                </c:pt>
                <c:pt idx="283">
                  <c:v>-21.39</c:v>
                </c:pt>
                <c:pt idx="284">
                  <c:v>-21.07</c:v>
                </c:pt>
                <c:pt idx="285">
                  <c:v>-21.15</c:v>
                </c:pt>
                <c:pt idx="286">
                  <c:v>-20.52</c:v>
                </c:pt>
                <c:pt idx="287">
                  <c:v>-19.95</c:v>
                </c:pt>
                <c:pt idx="288">
                  <c:v>-19.95</c:v>
                </c:pt>
                <c:pt idx="289">
                  <c:v>-19.91</c:v>
                </c:pt>
                <c:pt idx="290">
                  <c:v>-19.98</c:v>
                </c:pt>
                <c:pt idx="291">
                  <c:v>-19.760000000000002</c:v>
                </c:pt>
                <c:pt idx="292">
                  <c:v>-19.87</c:v>
                </c:pt>
                <c:pt idx="293">
                  <c:v>-19.38</c:v>
                </c:pt>
                <c:pt idx="294">
                  <c:v>-19.38</c:v>
                </c:pt>
                <c:pt idx="295">
                  <c:v>-19.02</c:v>
                </c:pt>
                <c:pt idx="296">
                  <c:v>-18.3</c:v>
                </c:pt>
                <c:pt idx="297">
                  <c:v>-18.440000000000001</c:v>
                </c:pt>
                <c:pt idx="298">
                  <c:v>-19.25</c:v>
                </c:pt>
                <c:pt idx="299">
                  <c:v>-19.37</c:v>
                </c:pt>
                <c:pt idx="300">
                  <c:v>-18.149999999999999</c:v>
                </c:pt>
                <c:pt idx="301">
                  <c:v>-19.309999999999999</c:v>
                </c:pt>
                <c:pt idx="302">
                  <c:v>-18.809999999999999</c:v>
                </c:pt>
                <c:pt idx="303">
                  <c:v>-18.809999999999999</c:v>
                </c:pt>
                <c:pt idx="304">
                  <c:v>-18.97</c:v>
                </c:pt>
                <c:pt idx="305">
                  <c:v>-18.97</c:v>
                </c:pt>
                <c:pt idx="306">
                  <c:v>-18.57</c:v>
                </c:pt>
                <c:pt idx="307">
                  <c:v>-18.25</c:v>
                </c:pt>
                <c:pt idx="308">
                  <c:v>-17.78</c:v>
                </c:pt>
                <c:pt idx="309">
                  <c:v>-16.93</c:v>
                </c:pt>
                <c:pt idx="310">
                  <c:v>-16.93</c:v>
                </c:pt>
                <c:pt idx="311">
                  <c:v>-15.74</c:v>
                </c:pt>
                <c:pt idx="312">
                  <c:v>-15.11</c:v>
                </c:pt>
                <c:pt idx="313">
                  <c:v>-15.52</c:v>
                </c:pt>
                <c:pt idx="314">
                  <c:v>-15.69</c:v>
                </c:pt>
                <c:pt idx="315">
                  <c:v>-14.72</c:v>
                </c:pt>
                <c:pt idx="316">
                  <c:v>-13.6</c:v>
                </c:pt>
                <c:pt idx="317">
                  <c:v>-13.28</c:v>
                </c:pt>
                <c:pt idx="318">
                  <c:v>-13.28</c:v>
                </c:pt>
                <c:pt idx="319">
                  <c:v>-9.94</c:v>
                </c:pt>
                <c:pt idx="320">
                  <c:v>-9.94</c:v>
                </c:pt>
                <c:pt idx="321">
                  <c:v>-8.8800000000000008</c:v>
                </c:pt>
                <c:pt idx="322">
                  <c:v>-8.9700000000000006</c:v>
                </c:pt>
                <c:pt idx="323">
                  <c:v>-11.41</c:v>
                </c:pt>
                <c:pt idx="324">
                  <c:v>-11.49</c:v>
                </c:pt>
                <c:pt idx="325">
                  <c:v>-11.43</c:v>
                </c:pt>
                <c:pt idx="326">
                  <c:v>-11.16</c:v>
                </c:pt>
                <c:pt idx="327">
                  <c:v>-10.73</c:v>
                </c:pt>
                <c:pt idx="328">
                  <c:v>-10.23</c:v>
                </c:pt>
                <c:pt idx="329">
                  <c:v>-9.68</c:v>
                </c:pt>
                <c:pt idx="330">
                  <c:v>-8.2200000000000006</c:v>
                </c:pt>
                <c:pt idx="331">
                  <c:v>-5.93</c:v>
                </c:pt>
                <c:pt idx="332">
                  <c:v>-2.82</c:v>
                </c:pt>
                <c:pt idx="333">
                  <c:v>-1.7929999999999999</c:v>
                </c:pt>
                <c:pt idx="334">
                  <c:v>2.8</c:v>
                </c:pt>
                <c:pt idx="335">
                  <c:v>4.7130000000000001</c:v>
                </c:pt>
                <c:pt idx="336">
                  <c:v>23.262</c:v>
                </c:pt>
                <c:pt idx="337">
                  <c:v>28.262</c:v>
                </c:pt>
                <c:pt idx="338">
                  <c:v>28.262</c:v>
                </c:pt>
              </c:numCache>
            </c:numRef>
          </c:yVal>
          <c:smooth val="1"/>
          <c:extLst>
            <c:ext xmlns:c16="http://schemas.microsoft.com/office/drawing/2014/chart" uri="{C3380CC4-5D6E-409C-BE32-E72D297353CC}">
              <c16:uniqueId val="{00000000-1949-4A61-B9B5-D89F7BB6E9BC}"/>
            </c:ext>
          </c:extLst>
        </c:ser>
        <c:ser>
          <c:idx val="3"/>
          <c:order val="1"/>
          <c:tx>
            <c:v>Sphere 1</c:v>
          </c:tx>
          <c:spPr>
            <a:ln>
              <a:solidFill>
                <a:srgbClr val="FFC000"/>
              </a:solidFill>
            </a:ln>
          </c:spPr>
          <c:marker>
            <c:symbol val="circle"/>
            <c:size val="6"/>
            <c:spPr>
              <a:solidFill>
                <a:srgbClr val="FFC000"/>
              </a:solidFill>
              <a:ln>
                <a:solidFill>
                  <a:schemeClr val="tx1"/>
                </a:solidFill>
              </a:ln>
            </c:spPr>
          </c:marker>
          <c:xVal>
            <c:numRef>
              <c:f>'Calc Table'!$I$39</c:f>
              <c:numCache>
                <c:formatCode>General</c:formatCode>
                <c:ptCount val="1"/>
                <c:pt idx="0">
                  <c:v>62255.269</c:v>
                </c:pt>
              </c:numCache>
            </c:numRef>
          </c:xVal>
          <c:yVal>
            <c:numRef>
              <c:f>'Calc Table'!$J$39</c:f>
              <c:numCache>
                <c:formatCode>General</c:formatCode>
                <c:ptCount val="1"/>
                <c:pt idx="0">
                  <c:v>-13.6</c:v>
                </c:pt>
              </c:numCache>
            </c:numRef>
          </c:yVal>
          <c:smooth val="1"/>
          <c:extLst>
            <c:ext xmlns:c16="http://schemas.microsoft.com/office/drawing/2014/chart" uri="{C3380CC4-5D6E-409C-BE32-E72D297353CC}">
              <c16:uniqueId val="{00000001-1949-4A61-B9B5-D89F7BB6E9BC}"/>
            </c:ext>
          </c:extLst>
        </c:ser>
        <c:ser>
          <c:idx val="5"/>
          <c:order val="2"/>
          <c:tx>
            <c:v>Sphere 2</c:v>
          </c:tx>
          <c:spPr>
            <a:ln>
              <a:solidFill>
                <a:srgbClr val="00B0F0"/>
              </a:solidFill>
            </a:ln>
          </c:spPr>
          <c:marker>
            <c:symbol val="circle"/>
            <c:size val="6"/>
            <c:spPr>
              <a:solidFill>
                <a:srgbClr val="00B0F0"/>
              </a:solidFill>
              <a:ln>
                <a:solidFill>
                  <a:schemeClr val="tx1"/>
                </a:solidFill>
              </a:ln>
            </c:spPr>
          </c:marker>
          <c:xVal>
            <c:numRef>
              <c:f>'Calc Table'!$I$40</c:f>
              <c:numCache>
                <c:formatCode>General</c:formatCode>
                <c:ptCount val="1"/>
                <c:pt idx="0">
                  <c:v>28655.269</c:v>
                </c:pt>
              </c:numCache>
            </c:numRef>
          </c:xVal>
          <c:yVal>
            <c:numRef>
              <c:f>'Calc Table'!$J$40</c:f>
              <c:numCache>
                <c:formatCode>General</c:formatCode>
                <c:ptCount val="1"/>
                <c:pt idx="0">
                  <c:v>-34.28</c:v>
                </c:pt>
              </c:numCache>
            </c:numRef>
          </c:yVal>
          <c:smooth val="1"/>
          <c:extLst>
            <c:ext xmlns:c16="http://schemas.microsoft.com/office/drawing/2014/chart" uri="{C3380CC4-5D6E-409C-BE32-E72D297353CC}">
              <c16:uniqueId val="{00000002-1949-4A61-B9B5-D89F7BB6E9BC}"/>
            </c:ext>
          </c:extLst>
        </c:ser>
        <c:ser>
          <c:idx val="7"/>
          <c:order val="3"/>
          <c:tx>
            <c:v>Sphere 3</c:v>
          </c:tx>
          <c:spPr>
            <a:ln>
              <a:solidFill>
                <a:srgbClr val="00B050"/>
              </a:solidFill>
            </a:ln>
          </c:spPr>
          <c:marker>
            <c:symbol val="circle"/>
            <c:size val="6"/>
            <c:spPr>
              <a:solidFill>
                <a:srgbClr val="00B050"/>
              </a:solidFill>
              <a:ln>
                <a:solidFill>
                  <a:schemeClr val="tx1"/>
                </a:solidFill>
              </a:ln>
            </c:spPr>
          </c:marker>
          <c:xVal>
            <c:numRef>
              <c:f>'Calc Table'!$I$41</c:f>
              <c:numCache>
                <c:formatCode>General</c:formatCode>
                <c:ptCount val="1"/>
                <c:pt idx="0">
                  <c:v>16655.269</c:v>
                </c:pt>
              </c:numCache>
            </c:numRef>
          </c:xVal>
          <c:yVal>
            <c:numRef>
              <c:f>'Calc Table'!$J$41</c:f>
              <c:numCache>
                <c:formatCode>General</c:formatCode>
                <c:ptCount val="1"/>
                <c:pt idx="0">
                  <c:v>-9.31</c:v>
                </c:pt>
              </c:numCache>
            </c:numRef>
          </c:yVal>
          <c:smooth val="1"/>
          <c:extLst>
            <c:ext xmlns:c16="http://schemas.microsoft.com/office/drawing/2014/chart" uri="{C3380CC4-5D6E-409C-BE32-E72D297353CC}">
              <c16:uniqueId val="{00000003-1949-4A61-B9B5-D89F7BB6E9BC}"/>
            </c:ext>
          </c:extLst>
        </c:ser>
        <c:ser>
          <c:idx val="1"/>
          <c:order val="4"/>
          <c:tx>
            <c:v>Sphere 4</c:v>
          </c:tx>
          <c:spPr>
            <a:ln>
              <a:solidFill>
                <a:srgbClr val="FF0000"/>
              </a:solidFill>
            </a:ln>
          </c:spPr>
          <c:marker>
            <c:symbol val="circle"/>
            <c:size val="6"/>
            <c:spPr>
              <a:solidFill>
                <a:srgbClr val="FF0000"/>
              </a:solidFill>
              <a:ln>
                <a:solidFill>
                  <a:schemeClr val="tx1"/>
                </a:solidFill>
              </a:ln>
            </c:spPr>
          </c:marker>
          <c:xVal>
            <c:numRef>
              <c:f>'Calc Table'!$I$42</c:f>
              <c:numCache>
                <c:formatCode>General</c:formatCode>
                <c:ptCount val="1"/>
                <c:pt idx="0">
                  <c:v>5200</c:v>
                </c:pt>
              </c:numCache>
            </c:numRef>
          </c:xVal>
          <c:yVal>
            <c:numRef>
              <c:f>'Calc Table'!$J$42</c:f>
              <c:numCache>
                <c:formatCode>General</c:formatCode>
                <c:ptCount val="1"/>
                <c:pt idx="0">
                  <c:v>-33.08</c:v>
                </c:pt>
              </c:numCache>
            </c:numRef>
          </c:yVal>
          <c:smooth val="1"/>
          <c:extLst>
            <c:ext xmlns:c16="http://schemas.microsoft.com/office/drawing/2014/chart" uri="{C3380CC4-5D6E-409C-BE32-E72D297353CC}">
              <c16:uniqueId val="{00000004-1949-4A61-B9B5-D89F7BB6E9BC}"/>
            </c:ext>
          </c:extLst>
        </c:ser>
        <c:dLbls>
          <c:showLegendKey val="0"/>
          <c:showVal val="0"/>
          <c:showCatName val="0"/>
          <c:showSerName val="0"/>
          <c:showPercent val="0"/>
          <c:showBubbleSize val="0"/>
        </c:dLbls>
        <c:axId val="804069648"/>
        <c:axId val="664000464"/>
      </c:scatterChart>
      <c:valAx>
        <c:axId val="804069648"/>
        <c:scaling>
          <c:orientation val="minMax"/>
          <c:max val="70000"/>
          <c:min val="0"/>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GB"/>
                  <a:t>Distance [m]</a:t>
                </a:r>
              </a:p>
            </c:rich>
          </c:tx>
          <c:overlay val="0"/>
          <c:spPr>
            <a:noFill/>
            <a:ln>
              <a:noFill/>
            </a:ln>
            <a:effectLst/>
          </c:spPr>
        </c:title>
        <c:numFmt formatCode="0" sourceLinked="1"/>
        <c:majorTickMark val="out"/>
        <c:minorTickMark val="none"/>
        <c:tickLblPos val="high"/>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664000464"/>
        <c:crosses val="autoZero"/>
        <c:crossBetween val="midCat"/>
      </c:valAx>
      <c:valAx>
        <c:axId val="664000464"/>
        <c:scaling>
          <c:orientation val="minMax"/>
          <c:min val="-5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GB"/>
                  <a:t>Elevation [m]</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804069648"/>
        <c:crosses val="autoZero"/>
        <c:crossBetween val="midCat"/>
      </c:valAx>
    </c:plotArea>
    <c:legend>
      <c:legendPos val="b"/>
      <c:overlay val="0"/>
    </c:legend>
    <c:plotVisOnly val="1"/>
    <c:dispBlanksAs val="gap"/>
    <c:showDLblsOverMax val="0"/>
    <c:extLst/>
  </c:chart>
  <c:spPr>
    <a:ln>
      <a:solidFill>
        <a:schemeClr val="tx1"/>
      </a:solidFill>
    </a:ln>
  </c:spPr>
  <c:txPr>
    <a:bodyPr/>
    <a:lstStyle/>
    <a:p>
      <a:pPr>
        <a:defRPr b="0">
          <a:solidFill>
            <a:schemeClr val="tx1"/>
          </a:solidFill>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a:noFill/>
            </a:ln>
          </c:spPr>
          <c:trendline>
            <c:trendlineType val="linear"/>
            <c:dispRSqr val="1"/>
            <c:dispEq val="1"/>
            <c:trendlineLbl>
              <c:layout>
                <c:manualLayout>
                  <c:x val="-0.51603586422870518"/>
                  <c:y val="0.57878112445335983"/>
                </c:manualLayout>
              </c:layout>
              <c:numFmt formatCode="General" sourceLinked="0"/>
            </c:trendlineLbl>
          </c:trendline>
          <c:xVal>
            <c:numRef>
              <c:f>'Calc Sheet Testing'!$K$11:$K$13</c:f>
              <c:numCache>
                <c:formatCode>General</c:formatCode>
                <c:ptCount val="3"/>
                <c:pt idx="0">
                  <c:v>95.2</c:v>
                </c:pt>
                <c:pt idx="1">
                  <c:v>93.7</c:v>
                </c:pt>
                <c:pt idx="2">
                  <c:v>89.2</c:v>
                </c:pt>
              </c:numCache>
            </c:numRef>
          </c:xVal>
          <c:yVal>
            <c:numRef>
              <c:f>'Calc Sheet Testing'!$O$11:$O$13</c:f>
              <c:numCache>
                <c:formatCode>General</c:formatCode>
                <c:ptCount val="3"/>
                <c:pt idx="0">
                  <c:v>12.14</c:v>
                </c:pt>
                <c:pt idx="1">
                  <c:v>10.52</c:v>
                </c:pt>
                <c:pt idx="2">
                  <c:v>8.0500000000000007</c:v>
                </c:pt>
              </c:numCache>
            </c:numRef>
          </c:yVal>
          <c:smooth val="0"/>
          <c:extLst>
            <c:ext xmlns:c16="http://schemas.microsoft.com/office/drawing/2014/chart" uri="{C3380CC4-5D6E-409C-BE32-E72D297353CC}">
              <c16:uniqueId val="{00000005-E5AD-4229-A913-7FC548F1B677}"/>
            </c:ext>
          </c:extLst>
        </c:ser>
        <c:dLbls>
          <c:showLegendKey val="0"/>
          <c:showVal val="0"/>
          <c:showCatName val="0"/>
          <c:showSerName val="0"/>
          <c:showPercent val="0"/>
          <c:showBubbleSize val="0"/>
        </c:dLbls>
        <c:axId val="1942050543"/>
        <c:axId val="1851931023"/>
      </c:scatterChart>
      <c:valAx>
        <c:axId val="194205054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1931023"/>
        <c:crosses val="autoZero"/>
        <c:crossBetween val="midCat"/>
      </c:valAx>
      <c:valAx>
        <c:axId val="18519310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2050543"/>
        <c:crosses val="autoZero"/>
        <c:crossBetween val="midCat"/>
      </c:valAx>
    </c:plotArea>
    <c:plotVisOnly val="1"/>
    <c:dispBlanksAs val="gap"/>
    <c:showDLblsOverMax val="0"/>
    <c:extLst/>
  </c:chart>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smoothMarker"/>
        <c:varyColors val="0"/>
        <c:ser>
          <c:idx val="2"/>
          <c:order val="0"/>
          <c:tx>
            <c:v>Bathymetry</c:v>
          </c:tx>
          <c:spPr>
            <a:ln>
              <a:solidFill>
                <a:srgbClr val="002060"/>
              </a:solidFill>
            </a:ln>
          </c:spPr>
          <c:marker>
            <c:symbol val="none"/>
          </c:marker>
          <c:xVal>
            <c:numRef>
              <c:f>'Pig Location Testing'!$C$3:$C$341</c:f>
              <c:numCache>
                <c:formatCode>0</c:formatCode>
                <c:ptCount val="339"/>
                <c:pt idx="0">
                  <c:v>-40</c:v>
                </c:pt>
                <c:pt idx="1">
                  <c:v>0</c:v>
                </c:pt>
                <c:pt idx="2">
                  <c:v>0</c:v>
                </c:pt>
                <c:pt idx="3">
                  <c:v>200</c:v>
                </c:pt>
                <c:pt idx="4">
                  <c:v>400</c:v>
                </c:pt>
                <c:pt idx="5">
                  <c:v>600</c:v>
                </c:pt>
                <c:pt idx="6">
                  <c:v>800</c:v>
                </c:pt>
                <c:pt idx="7">
                  <c:v>1000</c:v>
                </c:pt>
                <c:pt idx="8">
                  <c:v>1200</c:v>
                </c:pt>
                <c:pt idx="9">
                  <c:v>1400</c:v>
                </c:pt>
                <c:pt idx="10">
                  <c:v>1600</c:v>
                </c:pt>
                <c:pt idx="11">
                  <c:v>1800</c:v>
                </c:pt>
                <c:pt idx="12">
                  <c:v>2000</c:v>
                </c:pt>
                <c:pt idx="13">
                  <c:v>2200</c:v>
                </c:pt>
                <c:pt idx="14">
                  <c:v>2400</c:v>
                </c:pt>
                <c:pt idx="15">
                  <c:v>2600</c:v>
                </c:pt>
                <c:pt idx="16">
                  <c:v>2800</c:v>
                </c:pt>
                <c:pt idx="17">
                  <c:v>3000</c:v>
                </c:pt>
                <c:pt idx="18">
                  <c:v>3200</c:v>
                </c:pt>
                <c:pt idx="19">
                  <c:v>3400</c:v>
                </c:pt>
                <c:pt idx="20">
                  <c:v>3600</c:v>
                </c:pt>
                <c:pt idx="21">
                  <c:v>3800</c:v>
                </c:pt>
                <c:pt idx="22">
                  <c:v>4000</c:v>
                </c:pt>
                <c:pt idx="23">
                  <c:v>4200</c:v>
                </c:pt>
                <c:pt idx="24">
                  <c:v>4400</c:v>
                </c:pt>
                <c:pt idx="25">
                  <c:v>4600</c:v>
                </c:pt>
                <c:pt idx="26">
                  <c:v>4800</c:v>
                </c:pt>
                <c:pt idx="27">
                  <c:v>5000</c:v>
                </c:pt>
                <c:pt idx="28">
                  <c:v>5200</c:v>
                </c:pt>
                <c:pt idx="29">
                  <c:v>5400</c:v>
                </c:pt>
                <c:pt idx="30">
                  <c:v>5600</c:v>
                </c:pt>
                <c:pt idx="31">
                  <c:v>5655.2690000000002</c:v>
                </c:pt>
                <c:pt idx="32">
                  <c:v>5655.2690000000002</c:v>
                </c:pt>
                <c:pt idx="33">
                  <c:v>5655.2690000000002</c:v>
                </c:pt>
                <c:pt idx="34">
                  <c:v>5855.2690000000002</c:v>
                </c:pt>
                <c:pt idx="35">
                  <c:v>6055.2690000000002</c:v>
                </c:pt>
                <c:pt idx="36">
                  <c:v>6255.2690000000002</c:v>
                </c:pt>
                <c:pt idx="37">
                  <c:v>6455.2690000000002</c:v>
                </c:pt>
                <c:pt idx="38">
                  <c:v>6655.2690000000002</c:v>
                </c:pt>
                <c:pt idx="39">
                  <c:v>6855.2690000000002</c:v>
                </c:pt>
                <c:pt idx="40">
                  <c:v>7055.2690000000002</c:v>
                </c:pt>
                <c:pt idx="41">
                  <c:v>7255.2690000000002</c:v>
                </c:pt>
                <c:pt idx="42">
                  <c:v>7455.2690000000002</c:v>
                </c:pt>
                <c:pt idx="43">
                  <c:v>7655.2690000000002</c:v>
                </c:pt>
                <c:pt idx="44">
                  <c:v>7855.2690000000002</c:v>
                </c:pt>
                <c:pt idx="45">
                  <c:v>8055.2690000000002</c:v>
                </c:pt>
                <c:pt idx="46">
                  <c:v>8255.2690000000002</c:v>
                </c:pt>
                <c:pt idx="47">
                  <c:v>8455.2690000000002</c:v>
                </c:pt>
                <c:pt idx="48">
                  <c:v>8655.2690000000002</c:v>
                </c:pt>
                <c:pt idx="49">
                  <c:v>8855.2690000000002</c:v>
                </c:pt>
                <c:pt idx="50">
                  <c:v>9055.2690000000002</c:v>
                </c:pt>
                <c:pt idx="51">
                  <c:v>9255.2690000000002</c:v>
                </c:pt>
                <c:pt idx="52">
                  <c:v>9455.2690000000002</c:v>
                </c:pt>
                <c:pt idx="53">
                  <c:v>9655.2690000000002</c:v>
                </c:pt>
                <c:pt idx="54">
                  <c:v>9855.2690000000002</c:v>
                </c:pt>
                <c:pt idx="55">
                  <c:v>10055.269</c:v>
                </c:pt>
                <c:pt idx="56">
                  <c:v>10255.269</c:v>
                </c:pt>
                <c:pt idx="57">
                  <c:v>10455.269</c:v>
                </c:pt>
                <c:pt idx="58">
                  <c:v>10655.269</c:v>
                </c:pt>
                <c:pt idx="59">
                  <c:v>10855.269</c:v>
                </c:pt>
                <c:pt idx="60">
                  <c:v>11055.269</c:v>
                </c:pt>
                <c:pt idx="61">
                  <c:v>11255.269</c:v>
                </c:pt>
                <c:pt idx="62">
                  <c:v>11455.269</c:v>
                </c:pt>
                <c:pt idx="63">
                  <c:v>11655.269</c:v>
                </c:pt>
                <c:pt idx="64">
                  <c:v>11855.269</c:v>
                </c:pt>
                <c:pt idx="65">
                  <c:v>12055.269</c:v>
                </c:pt>
                <c:pt idx="66">
                  <c:v>12255.269</c:v>
                </c:pt>
                <c:pt idx="67">
                  <c:v>12455.269</c:v>
                </c:pt>
                <c:pt idx="68">
                  <c:v>12655.269</c:v>
                </c:pt>
                <c:pt idx="69">
                  <c:v>12855.269</c:v>
                </c:pt>
                <c:pt idx="70">
                  <c:v>13055.269</c:v>
                </c:pt>
                <c:pt idx="71">
                  <c:v>13255.269</c:v>
                </c:pt>
                <c:pt idx="72">
                  <c:v>13455.269</c:v>
                </c:pt>
                <c:pt idx="73">
                  <c:v>13655.269</c:v>
                </c:pt>
                <c:pt idx="74">
                  <c:v>13855.269</c:v>
                </c:pt>
                <c:pt idx="75">
                  <c:v>14055.269</c:v>
                </c:pt>
                <c:pt idx="76">
                  <c:v>14255.269</c:v>
                </c:pt>
                <c:pt idx="77">
                  <c:v>14455.269</c:v>
                </c:pt>
                <c:pt idx="78">
                  <c:v>14655.269</c:v>
                </c:pt>
                <c:pt idx="79">
                  <c:v>14855.269</c:v>
                </c:pt>
                <c:pt idx="80">
                  <c:v>15055.269</c:v>
                </c:pt>
                <c:pt idx="81">
                  <c:v>15255.269</c:v>
                </c:pt>
                <c:pt idx="82">
                  <c:v>15455.269</c:v>
                </c:pt>
                <c:pt idx="83">
                  <c:v>15655.269</c:v>
                </c:pt>
                <c:pt idx="84">
                  <c:v>15855.269</c:v>
                </c:pt>
                <c:pt idx="85">
                  <c:v>16055.269</c:v>
                </c:pt>
                <c:pt idx="86">
                  <c:v>16255.269</c:v>
                </c:pt>
                <c:pt idx="87">
                  <c:v>16455.269</c:v>
                </c:pt>
                <c:pt idx="88">
                  <c:v>16655.269</c:v>
                </c:pt>
                <c:pt idx="89">
                  <c:v>16855.269</c:v>
                </c:pt>
                <c:pt idx="90">
                  <c:v>17055.269</c:v>
                </c:pt>
                <c:pt idx="91">
                  <c:v>17255.269</c:v>
                </c:pt>
                <c:pt idx="92">
                  <c:v>17455.269</c:v>
                </c:pt>
                <c:pt idx="93">
                  <c:v>17655.269</c:v>
                </c:pt>
                <c:pt idx="94">
                  <c:v>17855.269</c:v>
                </c:pt>
                <c:pt idx="95">
                  <c:v>18055.269</c:v>
                </c:pt>
                <c:pt idx="96">
                  <c:v>18255.269</c:v>
                </c:pt>
                <c:pt idx="97">
                  <c:v>18455.269</c:v>
                </c:pt>
                <c:pt idx="98">
                  <c:v>18655.269</c:v>
                </c:pt>
                <c:pt idx="99">
                  <c:v>18855.269</c:v>
                </c:pt>
                <c:pt idx="100">
                  <c:v>19055.269</c:v>
                </c:pt>
                <c:pt idx="101">
                  <c:v>19255.269</c:v>
                </c:pt>
                <c:pt idx="102">
                  <c:v>19455.269</c:v>
                </c:pt>
                <c:pt idx="103">
                  <c:v>19655.269</c:v>
                </c:pt>
                <c:pt idx="104">
                  <c:v>19855.269</c:v>
                </c:pt>
                <c:pt idx="105">
                  <c:v>20055.269</c:v>
                </c:pt>
                <c:pt idx="106">
                  <c:v>20255.269</c:v>
                </c:pt>
                <c:pt idx="107">
                  <c:v>20455.269</c:v>
                </c:pt>
                <c:pt idx="108">
                  <c:v>20655.269</c:v>
                </c:pt>
                <c:pt idx="109">
                  <c:v>20855.269</c:v>
                </c:pt>
                <c:pt idx="110">
                  <c:v>21055.269</c:v>
                </c:pt>
                <c:pt idx="111">
                  <c:v>21255.269</c:v>
                </c:pt>
                <c:pt idx="112">
                  <c:v>21455.269</c:v>
                </c:pt>
                <c:pt idx="113">
                  <c:v>21655.269</c:v>
                </c:pt>
                <c:pt idx="114">
                  <c:v>21855.269</c:v>
                </c:pt>
                <c:pt idx="115">
                  <c:v>22055.269</c:v>
                </c:pt>
                <c:pt idx="116">
                  <c:v>22255.269</c:v>
                </c:pt>
                <c:pt idx="117">
                  <c:v>22455.269</c:v>
                </c:pt>
                <c:pt idx="118">
                  <c:v>22655.269</c:v>
                </c:pt>
                <c:pt idx="119">
                  <c:v>22855.269</c:v>
                </c:pt>
                <c:pt idx="120">
                  <c:v>23055.269</c:v>
                </c:pt>
                <c:pt idx="121">
                  <c:v>23255.269</c:v>
                </c:pt>
                <c:pt idx="122">
                  <c:v>23455.269</c:v>
                </c:pt>
                <c:pt idx="123">
                  <c:v>23655.269</c:v>
                </c:pt>
                <c:pt idx="124">
                  <c:v>23855.269</c:v>
                </c:pt>
                <c:pt idx="125">
                  <c:v>24055.269</c:v>
                </c:pt>
                <c:pt idx="126">
                  <c:v>24255.269</c:v>
                </c:pt>
                <c:pt idx="127">
                  <c:v>24455.269</c:v>
                </c:pt>
                <c:pt idx="128">
                  <c:v>24655.269</c:v>
                </c:pt>
                <c:pt idx="129">
                  <c:v>24855.269</c:v>
                </c:pt>
                <c:pt idx="130">
                  <c:v>25055.269</c:v>
                </c:pt>
                <c:pt idx="131">
                  <c:v>25255.269</c:v>
                </c:pt>
                <c:pt idx="132">
                  <c:v>25455.269</c:v>
                </c:pt>
                <c:pt idx="133">
                  <c:v>25655.269</c:v>
                </c:pt>
                <c:pt idx="134">
                  <c:v>25855.269</c:v>
                </c:pt>
                <c:pt idx="135">
                  <c:v>26055.269</c:v>
                </c:pt>
                <c:pt idx="136">
                  <c:v>26255.269</c:v>
                </c:pt>
                <c:pt idx="137">
                  <c:v>26455.269</c:v>
                </c:pt>
                <c:pt idx="138">
                  <c:v>26655.269</c:v>
                </c:pt>
                <c:pt idx="139">
                  <c:v>26855.269</c:v>
                </c:pt>
                <c:pt idx="140">
                  <c:v>27055.269</c:v>
                </c:pt>
                <c:pt idx="141">
                  <c:v>27255.269</c:v>
                </c:pt>
                <c:pt idx="142">
                  <c:v>27455.269</c:v>
                </c:pt>
                <c:pt idx="143">
                  <c:v>27655.269</c:v>
                </c:pt>
                <c:pt idx="144">
                  <c:v>27855.269</c:v>
                </c:pt>
                <c:pt idx="145">
                  <c:v>28055.269</c:v>
                </c:pt>
                <c:pt idx="146">
                  <c:v>28255.269</c:v>
                </c:pt>
                <c:pt idx="147">
                  <c:v>28455.269</c:v>
                </c:pt>
                <c:pt idx="148">
                  <c:v>28655.269</c:v>
                </c:pt>
                <c:pt idx="149">
                  <c:v>28855.269</c:v>
                </c:pt>
                <c:pt idx="150">
                  <c:v>29055.269</c:v>
                </c:pt>
                <c:pt idx="151">
                  <c:v>29255.269</c:v>
                </c:pt>
                <c:pt idx="152">
                  <c:v>29455.269</c:v>
                </c:pt>
                <c:pt idx="153">
                  <c:v>29655.269</c:v>
                </c:pt>
                <c:pt idx="154">
                  <c:v>29855.269</c:v>
                </c:pt>
                <c:pt idx="155">
                  <c:v>30055.269</c:v>
                </c:pt>
                <c:pt idx="156">
                  <c:v>30255.269</c:v>
                </c:pt>
                <c:pt idx="157">
                  <c:v>30455.269</c:v>
                </c:pt>
                <c:pt idx="158">
                  <c:v>30655.269</c:v>
                </c:pt>
                <c:pt idx="159">
                  <c:v>30855.269</c:v>
                </c:pt>
                <c:pt idx="160">
                  <c:v>31055.269</c:v>
                </c:pt>
                <c:pt idx="161">
                  <c:v>31255.269</c:v>
                </c:pt>
                <c:pt idx="162">
                  <c:v>31455.269</c:v>
                </c:pt>
                <c:pt idx="163">
                  <c:v>31655.269</c:v>
                </c:pt>
                <c:pt idx="164">
                  <c:v>31855.269</c:v>
                </c:pt>
                <c:pt idx="165">
                  <c:v>32055.269</c:v>
                </c:pt>
                <c:pt idx="166">
                  <c:v>32255.269</c:v>
                </c:pt>
                <c:pt idx="167">
                  <c:v>32455.269</c:v>
                </c:pt>
                <c:pt idx="168">
                  <c:v>32655.269</c:v>
                </c:pt>
                <c:pt idx="169">
                  <c:v>32855.269</c:v>
                </c:pt>
                <c:pt idx="170">
                  <c:v>33055.269</c:v>
                </c:pt>
                <c:pt idx="171">
                  <c:v>33255.269</c:v>
                </c:pt>
                <c:pt idx="172">
                  <c:v>33455.269</c:v>
                </c:pt>
                <c:pt idx="173">
                  <c:v>33655.269</c:v>
                </c:pt>
                <c:pt idx="174">
                  <c:v>33855.269</c:v>
                </c:pt>
                <c:pt idx="175">
                  <c:v>34055.269</c:v>
                </c:pt>
                <c:pt idx="176">
                  <c:v>34255.269</c:v>
                </c:pt>
                <c:pt idx="177">
                  <c:v>34455.269</c:v>
                </c:pt>
                <c:pt idx="178">
                  <c:v>34655.269</c:v>
                </c:pt>
                <c:pt idx="179">
                  <c:v>34855.269</c:v>
                </c:pt>
                <c:pt idx="180">
                  <c:v>35055.269</c:v>
                </c:pt>
                <c:pt idx="181">
                  <c:v>35255.269</c:v>
                </c:pt>
                <c:pt idx="182">
                  <c:v>35455.269</c:v>
                </c:pt>
                <c:pt idx="183">
                  <c:v>35655.269</c:v>
                </c:pt>
                <c:pt idx="184">
                  <c:v>35855.269</c:v>
                </c:pt>
                <c:pt idx="185">
                  <c:v>36055.269</c:v>
                </c:pt>
                <c:pt idx="186">
                  <c:v>36255.269</c:v>
                </c:pt>
                <c:pt idx="187">
                  <c:v>36455.269</c:v>
                </c:pt>
                <c:pt idx="188">
                  <c:v>36655.269</c:v>
                </c:pt>
                <c:pt idx="189">
                  <c:v>36855.269</c:v>
                </c:pt>
                <c:pt idx="190">
                  <c:v>37055.269</c:v>
                </c:pt>
                <c:pt idx="191">
                  <c:v>37255.269</c:v>
                </c:pt>
                <c:pt idx="192">
                  <c:v>37455.269</c:v>
                </c:pt>
                <c:pt idx="193">
                  <c:v>37655.269</c:v>
                </c:pt>
                <c:pt idx="194">
                  <c:v>37855.269</c:v>
                </c:pt>
                <c:pt idx="195">
                  <c:v>38055.269</c:v>
                </c:pt>
                <c:pt idx="196">
                  <c:v>38255.269</c:v>
                </c:pt>
                <c:pt idx="197">
                  <c:v>38455.269</c:v>
                </c:pt>
                <c:pt idx="198">
                  <c:v>38655.269</c:v>
                </c:pt>
                <c:pt idx="199">
                  <c:v>38855.269</c:v>
                </c:pt>
                <c:pt idx="200">
                  <c:v>39055.269</c:v>
                </c:pt>
                <c:pt idx="201">
                  <c:v>39255.269</c:v>
                </c:pt>
                <c:pt idx="202">
                  <c:v>39455.269</c:v>
                </c:pt>
                <c:pt idx="203">
                  <c:v>39655.269</c:v>
                </c:pt>
                <c:pt idx="204">
                  <c:v>39855.269</c:v>
                </c:pt>
                <c:pt idx="205">
                  <c:v>40055.269</c:v>
                </c:pt>
                <c:pt idx="206">
                  <c:v>40255.269</c:v>
                </c:pt>
                <c:pt idx="207">
                  <c:v>40455.269</c:v>
                </c:pt>
                <c:pt idx="208">
                  <c:v>40655.269</c:v>
                </c:pt>
                <c:pt idx="209">
                  <c:v>40855.269</c:v>
                </c:pt>
                <c:pt idx="210">
                  <c:v>41055.269</c:v>
                </c:pt>
                <c:pt idx="211">
                  <c:v>41255.269</c:v>
                </c:pt>
                <c:pt idx="212">
                  <c:v>41455.269</c:v>
                </c:pt>
                <c:pt idx="213">
                  <c:v>41655.269</c:v>
                </c:pt>
                <c:pt idx="214">
                  <c:v>41855.269</c:v>
                </c:pt>
                <c:pt idx="215">
                  <c:v>42055.269</c:v>
                </c:pt>
                <c:pt idx="216">
                  <c:v>42255.269</c:v>
                </c:pt>
                <c:pt idx="217">
                  <c:v>42455.269</c:v>
                </c:pt>
                <c:pt idx="218">
                  <c:v>42655.269</c:v>
                </c:pt>
                <c:pt idx="219">
                  <c:v>42855.269</c:v>
                </c:pt>
                <c:pt idx="220">
                  <c:v>43055.269</c:v>
                </c:pt>
                <c:pt idx="221">
                  <c:v>43255.269</c:v>
                </c:pt>
                <c:pt idx="222">
                  <c:v>43455.269</c:v>
                </c:pt>
                <c:pt idx="223">
                  <c:v>43655.269</c:v>
                </c:pt>
                <c:pt idx="224">
                  <c:v>43855.269</c:v>
                </c:pt>
                <c:pt idx="225">
                  <c:v>44055.269</c:v>
                </c:pt>
                <c:pt idx="226">
                  <c:v>44255.269</c:v>
                </c:pt>
                <c:pt idx="227">
                  <c:v>44455.269</c:v>
                </c:pt>
                <c:pt idx="228">
                  <c:v>44655.269</c:v>
                </c:pt>
                <c:pt idx="229">
                  <c:v>44855.269</c:v>
                </c:pt>
                <c:pt idx="230">
                  <c:v>45055.269</c:v>
                </c:pt>
                <c:pt idx="231">
                  <c:v>45255.269</c:v>
                </c:pt>
                <c:pt idx="232">
                  <c:v>45455.269</c:v>
                </c:pt>
                <c:pt idx="233">
                  <c:v>45655.269</c:v>
                </c:pt>
                <c:pt idx="234">
                  <c:v>45855.269</c:v>
                </c:pt>
                <c:pt idx="235">
                  <c:v>46055.269</c:v>
                </c:pt>
                <c:pt idx="236">
                  <c:v>46255.269</c:v>
                </c:pt>
                <c:pt idx="237">
                  <c:v>46455.269</c:v>
                </c:pt>
                <c:pt idx="238">
                  <c:v>46655.269</c:v>
                </c:pt>
                <c:pt idx="239">
                  <c:v>46855.269</c:v>
                </c:pt>
                <c:pt idx="240">
                  <c:v>47055.269</c:v>
                </c:pt>
                <c:pt idx="241">
                  <c:v>47255.269</c:v>
                </c:pt>
                <c:pt idx="242">
                  <c:v>47455.269</c:v>
                </c:pt>
                <c:pt idx="243">
                  <c:v>47655.269</c:v>
                </c:pt>
                <c:pt idx="244">
                  <c:v>47855.269</c:v>
                </c:pt>
                <c:pt idx="245">
                  <c:v>48055.269</c:v>
                </c:pt>
                <c:pt idx="246">
                  <c:v>48255.269</c:v>
                </c:pt>
                <c:pt idx="247">
                  <c:v>48455.269</c:v>
                </c:pt>
                <c:pt idx="248">
                  <c:v>48655.269</c:v>
                </c:pt>
                <c:pt idx="249">
                  <c:v>48855.269</c:v>
                </c:pt>
                <c:pt idx="250">
                  <c:v>49055.269</c:v>
                </c:pt>
                <c:pt idx="251">
                  <c:v>49255.269</c:v>
                </c:pt>
                <c:pt idx="252">
                  <c:v>49455.269</c:v>
                </c:pt>
                <c:pt idx="253">
                  <c:v>49655.269</c:v>
                </c:pt>
                <c:pt idx="254">
                  <c:v>49855.269</c:v>
                </c:pt>
                <c:pt idx="255">
                  <c:v>50055.269</c:v>
                </c:pt>
                <c:pt idx="256">
                  <c:v>50255.269</c:v>
                </c:pt>
                <c:pt idx="257">
                  <c:v>50455.269</c:v>
                </c:pt>
                <c:pt idx="258">
                  <c:v>50655.269</c:v>
                </c:pt>
                <c:pt idx="259">
                  <c:v>50855.269</c:v>
                </c:pt>
                <c:pt idx="260">
                  <c:v>51055.269</c:v>
                </c:pt>
                <c:pt idx="261">
                  <c:v>51255.269</c:v>
                </c:pt>
                <c:pt idx="262">
                  <c:v>51455.269</c:v>
                </c:pt>
                <c:pt idx="263">
                  <c:v>51655.269</c:v>
                </c:pt>
                <c:pt idx="264">
                  <c:v>51855.269</c:v>
                </c:pt>
                <c:pt idx="265">
                  <c:v>52055.269</c:v>
                </c:pt>
                <c:pt idx="266">
                  <c:v>52255.269</c:v>
                </c:pt>
                <c:pt idx="267">
                  <c:v>52455.269</c:v>
                </c:pt>
                <c:pt idx="268">
                  <c:v>52655.269</c:v>
                </c:pt>
                <c:pt idx="269">
                  <c:v>52855.269</c:v>
                </c:pt>
                <c:pt idx="270">
                  <c:v>53055.269</c:v>
                </c:pt>
                <c:pt idx="271">
                  <c:v>53255.269</c:v>
                </c:pt>
                <c:pt idx="272">
                  <c:v>53455.269</c:v>
                </c:pt>
                <c:pt idx="273">
                  <c:v>53655.269</c:v>
                </c:pt>
                <c:pt idx="274">
                  <c:v>53855.269</c:v>
                </c:pt>
                <c:pt idx="275">
                  <c:v>54055.269</c:v>
                </c:pt>
                <c:pt idx="276">
                  <c:v>54255.269</c:v>
                </c:pt>
                <c:pt idx="277">
                  <c:v>54455.269</c:v>
                </c:pt>
                <c:pt idx="278">
                  <c:v>54655.269</c:v>
                </c:pt>
                <c:pt idx="279">
                  <c:v>54855.269</c:v>
                </c:pt>
                <c:pt idx="280">
                  <c:v>55055.269</c:v>
                </c:pt>
                <c:pt idx="281">
                  <c:v>55255.269</c:v>
                </c:pt>
                <c:pt idx="282">
                  <c:v>55455.269</c:v>
                </c:pt>
                <c:pt idx="283">
                  <c:v>55655.269</c:v>
                </c:pt>
                <c:pt idx="284">
                  <c:v>55855.269</c:v>
                </c:pt>
                <c:pt idx="285">
                  <c:v>56055.269</c:v>
                </c:pt>
                <c:pt idx="286">
                  <c:v>56255.269</c:v>
                </c:pt>
                <c:pt idx="287">
                  <c:v>56455.269</c:v>
                </c:pt>
                <c:pt idx="288">
                  <c:v>56655.269</c:v>
                </c:pt>
                <c:pt idx="289">
                  <c:v>56855.269</c:v>
                </c:pt>
                <c:pt idx="290">
                  <c:v>57055.269</c:v>
                </c:pt>
                <c:pt idx="291">
                  <c:v>57255.269</c:v>
                </c:pt>
                <c:pt idx="292">
                  <c:v>57455.269</c:v>
                </c:pt>
                <c:pt idx="293">
                  <c:v>57655.269</c:v>
                </c:pt>
                <c:pt idx="294">
                  <c:v>57855.269</c:v>
                </c:pt>
                <c:pt idx="295">
                  <c:v>58055.269</c:v>
                </c:pt>
                <c:pt idx="296">
                  <c:v>58255.269</c:v>
                </c:pt>
                <c:pt idx="297">
                  <c:v>58455.269</c:v>
                </c:pt>
                <c:pt idx="298">
                  <c:v>58655.269</c:v>
                </c:pt>
                <c:pt idx="299">
                  <c:v>58855.269</c:v>
                </c:pt>
                <c:pt idx="300">
                  <c:v>59055.269</c:v>
                </c:pt>
                <c:pt idx="301">
                  <c:v>59255.269</c:v>
                </c:pt>
                <c:pt idx="302">
                  <c:v>59455.269</c:v>
                </c:pt>
                <c:pt idx="303">
                  <c:v>59655.269</c:v>
                </c:pt>
                <c:pt idx="304">
                  <c:v>59855.269</c:v>
                </c:pt>
                <c:pt idx="305">
                  <c:v>60055.269</c:v>
                </c:pt>
                <c:pt idx="306">
                  <c:v>60255.269</c:v>
                </c:pt>
                <c:pt idx="307">
                  <c:v>60455.269</c:v>
                </c:pt>
                <c:pt idx="308">
                  <c:v>60655.269</c:v>
                </c:pt>
                <c:pt idx="309">
                  <c:v>60855.269</c:v>
                </c:pt>
                <c:pt idx="310">
                  <c:v>61055.269</c:v>
                </c:pt>
                <c:pt idx="311">
                  <c:v>61255.269</c:v>
                </c:pt>
                <c:pt idx="312">
                  <c:v>61455.269</c:v>
                </c:pt>
                <c:pt idx="313">
                  <c:v>61655.269</c:v>
                </c:pt>
                <c:pt idx="314">
                  <c:v>61855.269</c:v>
                </c:pt>
                <c:pt idx="315">
                  <c:v>62055.269</c:v>
                </c:pt>
                <c:pt idx="316">
                  <c:v>62255.269</c:v>
                </c:pt>
                <c:pt idx="317">
                  <c:v>62455.269</c:v>
                </c:pt>
                <c:pt idx="318">
                  <c:v>62655.269</c:v>
                </c:pt>
                <c:pt idx="319">
                  <c:v>62855.269</c:v>
                </c:pt>
                <c:pt idx="320">
                  <c:v>63055.269</c:v>
                </c:pt>
                <c:pt idx="321">
                  <c:v>63255.269</c:v>
                </c:pt>
                <c:pt idx="322">
                  <c:v>63455.269</c:v>
                </c:pt>
                <c:pt idx="323">
                  <c:v>63655.269</c:v>
                </c:pt>
                <c:pt idx="324">
                  <c:v>63855.269</c:v>
                </c:pt>
                <c:pt idx="325">
                  <c:v>64055.269</c:v>
                </c:pt>
                <c:pt idx="326">
                  <c:v>64255.269</c:v>
                </c:pt>
                <c:pt idx="327">
                  <c:v>64455.269</c:v>
                </c:pt>
                <c:pt idx="328">
                  <c:v>64655.269</c:v>
                </c:pt>
                <c:pt idx="329">
                  <c:v>64855.269</c:v>
                </c:pt>
                <c:pt idx="330">
                  <c:v>65055.269</c:v>
                </c:pt>
                <c:pt idx="331">
                  <c:v>65255.269</c:v>
                </c:pt>
                <c:pt idx="332">
                  <c:v>65455.269</c:v>
                </c:pt>
                <c:pt idx="333">
                  <c:v>65655.269</c:v>
                </c:pt>
                <c:pt idx="334">
                  <c:v>65855.269</c:v>
                </c:pt>
                <c:pt idx="335">
                  <c:v>65939.157000000007</c:v>
                </c:pt>
                <c:pt idx="336">
                  <c:v>65939.157000000007</c:v>
                </c:pt>
                <c:pt idx="337">
                  <c:v>66239.157000000007</c:v>
                </c:pt>
                <c:pt idx="338">
                  <c:v>66279.157000000007</c:v>
                </c:pt>
              </c:numCache>
            </c:numRef>
          </c:xVal>
          <c:yVal>
            <c:numRef>
              <c:f>'Pig Location Testing'!$D$3:$D$341</c:f>
              <c:numCache>
                <c:formatCode>General</c:formatCode>
                <c:ptCount val="339"/>
                <c:pt idx="0">
                  <c:v>25.08</c:v>
                </c:pt>
                <c:pt idx="1">
                  <c:v>25.08</c:v>
                </c:pt>
                <c:pt idx="2">
                  <c:v>-30.92</c:v>
                </c:pt>
                <c:pt idx="3">
                  <c:v>-34.24</c:v>
                </c:pt>
                <c:pt idx="4">
                  <c:v>-32.97</c:v>
                </c:pt>
                <c:pt idx="5">
                  <c:v>-32.31</c:v>
                </c:pt>
                <c:pt idx="6">
                  <c:v>-32.31</c:v>
                </c:pt>
                <c:pt idx="7">
                  <c:v>-30.69</c:v>
                </c:pt>
                <c:pt idx="8">
                  <c:v>-28.25</c:v>
                </c:pt>
                <c:pt idx="9">
                  <c:v>-27.09</c:v>
                </c:pt>
                <c:pt idx="10">
                  <c:v>-27.09</c:v>
                </c:pt>
                <c:pt idx="11">
                  <c:v>-25.9</c:v>
                </c:pt>
                <c:pt idx="12">
                  <c:v>-27.27</c:v>
                </c:pt>
                <c:pt idx="13">
                  <c:v>-26.31</c:v>
                </c:pt>
                <c:pt idx="14">
                  <c:v>-26.31</c:v>
                </c:pt>
                <c:pt idx="15">
                  <c:v>-25.59</c:v>
                </c:pt>
                <c:pt idx="16">
                  <c:v>-25.04</c:v>
                </c:pt>
                <c:pt idx="17">
                  <c:v>-25.32</c:v>
                </c:pt>
                <c:pt idx="18">
                  <c:v>-26.33</c:v>
                </c:pt>
                <c:pt idx="19">
                  <c:v>-27.09</c:v>
                </c:pt>
                <c:pt idx="20">
                  <c:v>-30.99</c:v>
                </c:pt>
                <c:pt idx="21">
                  <c:v>-31.73</c:v>
                </c:pt>
                <c:pt idx="22">
                  <c:v>-32.22</c:v>
                </c:pt>
                <c:pt idx="23">
                  <c:v>-33.119999999999997</c:v>
                </c:pt>
                <c:pt idx="24">
                  <c:v>-33.119999999999997</c:v>
                </c:pt>
                <c:pt idx="25">
                  <c:v>-33.19</c:v>
                </c:pt>
                <c:pt idx="26">
                  <c:v>-33.119999999999997</c:v>
                </c:pt>
                <c:pt idx="27">
                  <c:v>-33.08</c:v>
                </c:pt>
                <c:pt idx="28">
                  <c:v>-33.08</c:v>
                </c:pt>
                <c:pt idx="29">
                  <c:v>-33.76</c:v>
                </c:pt>
                <c:pt idx="30">
                  <c:v>-33.42</c:v>
                </c:pt>
                <c:pt idx="31">
                  <c:v>-33.42</c:v>
                </c:pt>
                <c:pt idx="32">
                  <c:v>-34.340000000000003</c:v>
                </c:pt>
                <c:pt idx="33">
                  <c:v>-34.340000000000003</c:v>
                </c:pt>
                <c:pt idx="34">
                  <c:v>-34.1</c:v>
                </c:pt>
                <c:pt idx="35">
                  <c:v>-34.03</c:v>
                </c:pt>
                <c:pt idx="36">
                  <c:v>-34.03</c:v>
                </c:pt>
                <c:pt idx="37">
                  <c:v>-33.24</c:v>
                </c:pt>
                <c:pt idx="38">
                  <c:v>-30.89</c:v>
                </c:pt>
                <c:pt idx="39">
                  <c:v>-29.34</c:v>
                </c:pt>
                <c:pt idx="40">
                  <c:v>-21.73</c:v>
                </c:pt>
                <c:pt idx="41">
                  <c:v>-18.28</c:v>
                </c:pt>
                <c:pt idx="42">
                  <c:v>-10.15</c:v>
                </c:pt>
                <c:pt idx="43">
                  <c:v>-8.09</c:v>
                </c:pt>
                <c:pt idx="44">
                  <c:v>-8.81</c:v>
                </c:pt>
                <c:pt idx="45">
                  <c:v>-8.81</c:v>
                </c:pt>
                <c:pt idx="46">
                  <c:v>-10.34</c:v>
                </c:pt>
                <c:pt idx="47">
                  <c:v>-10.74</c:v>
                </c:pt>
                <c:pt idx="48">
                  <c:v>-11.35</c:v>
                </c:pt>
                <c:pt idx="49">
                  <c:v>-14.65</c:v>
                </c:pt>
                <c:pt idx="50">
                  <c:v>-15.26</c:v>
                </c:pt>
                <c:pt idx="51">
                  <c:v>-19.940000000000001</c:v>
                </c:pt>
                <c:pt idx="52">
                  <c:v>-19.940000000000001</c:v>
                </c:pt>
                <c:pt idx="53">
                  <c:v>-20.89</c:v>
                </c:pt>
                <c:pt idx="54">
                  <c:v>-27.55</c:v>
                </c:pt>
                <c:pt idx="55">
                  <c:v>-28.22</c:v>
                </c:pt>
                <c:pt idx="56">
                  <c:v>-30.92</c:v>
                </c:pt>
                <c:pt idx="57">
                  <c:v>-31.5</c:v>
                </c:pt>
                <c:pt idx="58">
                  <c:v>-32.21</c:v>
                </c:pt>
                <c:pt idx="59">
                  <c:v>-32.29</c:v>
                </c:pt>
                <c:pt idx="60">
                  <c:v>-32.409999999999997</c:v>
                </c:pt>
                <c:pt idx="61">
                  <c:v>-32.21</c:v>
                </c:pt>
                <c:pt idx="62">
                  <c:v>-33.700000000000003</c:v>
                </c:pt>
                <c:pt idx="63">
                  <c:v>-33.93</c:v>
                </c:pt>
                <c:pt idx="64">
                  <c:v>-34.21</c:v>
                </c:pt>
                <c:pt idx="65">
                  <c:v>-33.82</c:v>
                </c:pt>
                <c:pt idx="66">
                  <c:v>-33.74</c:v>
                </c:pt>
                <c:pt idx="67">
                  <c:v>-32.85</c:v>
                </c:pt>
                <c:pt idx="68">
                  <c:v>-33.35</c:v>
                </c:pt>
                <c:pt idx="69">
                  <c:v>-34.380000000000003</c:v>
                </c:pt>
                <c:pt idx="70">
                  <c:v>-33.93</c:v>
                </c:pt>
                <c:pt idx="71">
                  <c:v>-34.86</c:v>
                </c:pt>
                <c:pt idx="72">
                  <c:v>-34.28</c:v>
                </c:pt>
                <c:pt idx="73">
                  <c:v>-33.08</c:v>
                </c:pt>
                <c:pt idx="74">
                  <c:v>-33.08</c:v>
                </c:pt>
                <c:pt idx="75">
                  <c:v>-32.74</c:v>
                </c:pt>
                <c:pt idx="76">
                  <c:v>-31.54</c:v>
                </c:pt>
                <c:pt idx="77">
                  <c:v>-31.79</c:v>
                </c:pt>
                <c:pt idx="78">
                  <c:v>-30.4</c:v>
                </c:pt>
                <c:pt idx="79">
                  <c:v>-28.88</c:v>
                </c:pt>
                <c:pt idx="80">
                  <c:v>-24.58</c:v>
                </c:pt>
                <c:pt idx="81">
                  <c:v>-15.65</c:v>
                </c:pt>
                <c:pt idx="82">
                  <c:v>-11.66</c:v>
                </c:pt>
                <c:pt idx="83">
                  <c:v>-6.49</c:v>
                </c:pt>
                <c:pt idx="84">
                  <c:v>-6.62</c:v>
                </c:pt>
                <c:pt idx="85">
                  <c:v>-6.61</c:v>
                </c:pt>
                <c:pt idx="86">
                  <c:v>-8.15</c:v>
                </c:pt>
                <c:pt idx="87">
                  <c:v>-9.31</c:v>
                </c:pt>
                <c:pt idx="88">
                  <c:v>-9.31</c:v>
                </c:pt>
                <c:pt idx="89">
                  <c:v>-12.09</c:v>
                </c:pt>
                <c:pt idx="90">
                  <c:v>-13.73</c:v>
                </c:pt>
                <c:pt idx="91">
                  <c:v>-15.75</c:v>
                </c:pt>
                <c:pt idx="92">
                  <c:v>-22.75</c:v>
                </c:pt>
                <c:pt idx="93">
                  <c:v>-26.82</c:v>
                </c:pt>
                <c:pt idx="94">
                  <c:v>-28.5</c:v>
                </c:pt>
                <c:pt idx="95">
                  <c:v>-33.01</c:v>
                </c:pt>
                <c:pt idx="96">
                  <c:v>-33.01</c:v>
                </c:pt>
                <c:pt idx="97">
                  <c:v>-33.67</c:v>
                </c:pt>
                <c:pt idx="98">
                  <c:v>-34.31</c:v>
                </c:pt>
                <c:pt idx="99">
                  <c:v>-33.97</c:v>
                </c:pt>
                <c:pt idx="100">
                  <c:v>-33.25</c:v>
                </c:pt>
                <c:pt idx="101">
                  <c:v>-33.56</c:v>
                </c:pt>
                <c:pt idx="102">
                  <c:v>-34.15</c:v>
                </c:pt>
                <c:pt idx="103">
                  <c:v>-34.81</c:v>
                </c:pt>
                <c:pt idx="104">
                  <c:v>-34.700000000000003</c:v>
                </c:pt>
                <c:pt idx="105">
                  <c:v>-36.56</c:v>
                </c:pt>
                <c:pt idx="106">
                  <c:v>-40.32</c:v>
                </c:pt>
                <c:pt idx="107">
                  <c:v>-41.13</c:v>
                </c:pt>
                <c:pt idx="108">
                  <c:v>-40.770000000000003</c:v>
                </c:pt>
                <c:pt idx="109">
                  <c:v>-40.1</c:v>
                </c:pt>
                <c:pt idx="110">
                  <c:v>-40.1</c:v>
                </c:pt>
                <c:pt idx="111">
                  <c:v>-39.61</c:v>
                </c:pt>
                <c:pt idx="112">
                  <c:v>-37.49</c:v>
                </c:pt>
                <c:pt idx="113">
                  <c:v>-36.78</c:v>
                </c:pt>
                <c:pt idx="114">
                  <c:v>-36.33</c:v>
                </c:pt>
                <c:pt idx="115">
                  <c:v>-36.380000000000003</c:v>
                </c:pt>
                <c:pt idx="116">
                  <c:v>-35.51</c:v>
                </c:pt>
                <c:pt idx="117">
                  <c:v>-36.74</c:v>
                </c:pt>
                <c:pt idx="118">
                  <c:v>-36.19</c:v>
                </c:pt>
                <c:pt idx="119">
                  <c:v>-36.1</c:v>
                </c:pt>
                <c:pt idx="120">
                  <c:v>-34.96</c:v>
                </c:pt>
                <c:pt idx="121">
                  <c:v>-36.44</c:v>
                </c:pt>
                <c:pt idx="122">
                  <c:v>-36.03</c:v>
                </c:pt>
                <c:pt idx="123">
                  <c:v>-35.35</c:v>
                </c:pt>
                <c:pt idx="124">
                  <c:v>-35.35</c:v>
                </c:pt>
                <c:pt idx="125">
                  <c:v>-33.39</c:v>
                </c:pt>
                <c:pt idx="126">
                  <c:v>-32.6</c:v>
                </c:pt>
                <c:pt idx="127">
                  <c:v>-33.119999999999997</c:v>
                </c:pt>
                <c:pt idx="128">
                  <c:v>-32.28</c:v>
                </c:pt>
                <c:pt idx="129">
                  <c:v>-33.15</c:v>
                </c:pt>
                <c:pt idx="130">
                  <c:v>-36.549999999999997</c:v>
                </c:pt>
                <c:pt idx="131">
                  <c:v>-38.119999999999997</c:v>
                </c:pt>
                <c:pt idx="132">
                  <c:v>-38.299999999999997</c:v>
                </c:pt>
                <c:pt idx="133">
                  <c:v>-38.72</c:v>
                </c:pt>
                <c:pt idx="134">
                  <c:v>-38.85</c:v>
                </c:pt>
                <c:pt idx="135">
                  <c:v>-38.85</c:v>
                </c:pt>
                <c:pt idx="136">
                  <c:v>-39.42</c:v>
                </c:pt>
                <c:pt idx="137">
                  <c:v>-39.42</c:v>
                </c:pt>
                <c:pt idx="138">
                  <c:v>-39.69</c:v>
                </c:pt>
                <c:pt idx="139">
                  <c:v>-39.17</c:v>
                </c:pt>
                <c:pt idx="140">
                  <c:v>-38.74</c:v>
                </c:pt>
                <c:pt idx="141">
                  <c:v>-36.94</c:v>
                </c:pt>
                <c:pt idx="142">
                  <c:v>-36.78</c:v>
                </c:pt>
                <c:pt idx="143">
                  <c:v>-35.840000000000003</c:v>
                </c:pt>
                <c:pt idx="144">
                  <c:v>-35.07</c:v>
                </c:pt>
                <c:pt idx="145">
                  <c:v>-34.340000000000003</c:v>
                </c:pt>
                <c:pt idx="146">
                  <c:v>-34.92</c:v>
                </c:pt>
                <c:pt idx="147">
                  <c:v>-35.25</c:v>
                </c:pt>
                <c:pt idx="148">
                  <c:v>-34.28</c:v>
                </c:pt>
                <c:pt idx="149">
                  <c:v>-34.47</c:v>
                </c:pt>
                <c:pt idx="150">
                  <c:v>-36.340000000000003</c:v>
                </c:pt>
                <c:pt idx="151">
                  <c:v>-36.340000000000003</c:v>
                </c:pt>
                <c:pt idx="152">
                  <c:v>-37.450000000000003</c:v>
                </c:pt>
                <c:pt idx="153">
                  <c:v>-37.9</c:v>
                </c:pt>
                <c:pt idx="154">
                  <c:v>-38.03</c:v>
                </c:pt>
                <c:pt idx="155">
                  <c:v>-36.9</c:v>
                </c:pt>
                <c:pt idx="156">
                  <c:v>-37.520000000000003</c:v>
                </c:pt>
                <c:pt idx="157">
                  <c:v>-37.99</c:v>
                </c:pt>
                <c:pt idx="158">
                  <c:v>-37.340000000000003</c:v>
                </c:pt>
                <c:pt idx="159">
                  <c:v>-37.6</c:v>
                </c:pt>
                <c:pt idx="160">
                  <c:v>-36.770000000000003</c:v>
                </c:pt>
                <c:pt idx="161">
                  <c:v>-36.76</c:v>
                </c:pt>
                <c:pt idx="162">
                  <c:v>-36.47</c:v>
                </c:pt>
                <c:pt idx="163">
                  <c:v>-36.85</c:v>
                </c:pt>
                <c:pt idx="164">
                  <c:v>-35.590000000000003</c:v>
                </c:pt>
                <c:pt idx="165">
                  <c:v>-34.56</c:v>
                </c:pt>
                <c:pt idx="166">
                  <c:v>-32.119999999999997</c:v>
                </c:pt>
                <c:pt idx="167">
                  <c:v>-31.65</c:v>
                </c:pt>
                <c:pt idx="168">
                  <c:v>-32.26</c:v>
                </c:pt>
                <c:pt idx="169">
                  <c:v>-33.32</c:v>
                </c:pt>
                <c:pt idx="170">
                  <c:v>-35.24</c:v>
                </c:pt>
                <c:pt idx="171">
                  <c:v>-35.49</c:v>
                </c:pt>
                <c:pt idx="172">
                  <c:v>-35.78</c:v>
                </c:pt>
                <c:pt idx="173">
                  <c:v>-36</c:v>
                </c:pt>
                <c:pt idx="174">
                  <c:v>-36</c:v>
                </c:pt>
                <c:pt idx="175">
                  <c:v>-36.28</c:v>
                </c:pt>
                <c:pt idx="176">
                  <c:v>-36.24</c:v>
                </c:pt>
                <c:pt idx="177">
                  <c:v>-35.28</c:v>
                </c:pt>
                <c:pt idx="178">
                  <c:v>-35.24</c:v>
                </c:pt>
                <c:pt idx="179">
                  <c:v>-35.01</c:v>
                </c:pt>
                <c:pt idx="180">
                  <c:v>-35.08</c:v>
                </c:pt>
                <c:pt idx="181">
                  <c:v>-35.08</c:v>
                </c:pt>
                <c:pt idx="182">
                  <c:v>-34.64</c:v>
                </c:pt>
                <c:pt idx="183">
                  <c:v>-35.549999999999997</c:v>
                </c:pt>
                <c:pt idx="184">
                  <c:v>-35.549999999999997</c:v>
                </c:pt>
                <c:pt idx="185">
                  <c:v>-35.92</c:v>
                </c:pt>
                <c:pt idx="186">
                  <c:v>-34.909999999999997</c:v>
                </c:pt>
                <c:pt idx="187">
                  <c:v>-33.94</c:v>
                </c:pt>
                <c:pt idx="188">
                  <c:v>-34.03</c:v>
                </c:pt>
                <c:pt idx="189">
                  <c:v>-33.69</c:v>
                </c:pt>
                <c:pt idx="190">
                  <c:v>-34.22</c:v>
                </c:pt>
                <c:pt idx="191">
                  <c:v>-33.369999999999997</c:v>
                </c:pt>
                <c:pt idx="192">
                  <c:v>-33.340000000000003</c:v>
                </c:pt>
                <c:pt idx="193">
                  <c:v>-31.76</c:v>
                </c:pt>
                <c:pt idx="194">
                  <c:v>-31.34</c:v>
                </c:pt>
                <c:pt idx="195">
                  <c:v>-30.86</c:v>
                </c:pt>
                <c:pt idx="196">
                  <c:v>-33.54</c:v>
                </c:pt>
                <c:pt idx="197">
                  <c:v>-33.57</c:v>
                </c:pt>
                <c:pt idx="198">
                  <c:v>-33.57</c:v>
                </c:pt>
                <c:pt idx="199">
                  <c:v>-34.72</c:v>
                </c:pt>
                <c:pt idx="200">
                  <c:v>-34.85</c:v>
                </c:pt>
                <c:pt idx="201">
                  <c:v>-34.18</c:v>
                </c:pt>
                <c:pt idx="202">
                  <c:v>-34.18</c:v>
                </c:pt>
                <c:pt idx="203">
                  <c:v>-33.15</c:v>
                </c:pt>
                <c:pt idx="204">
                  <c:v>-31.77</c:v>
                </c:pt>
                <c:pt idx="205">
                  <c:v>-32.67</c:v>
                </c:pt>
                <c:pt idx="206">
                  <c:v>-30.7</c:v>
                </c:pt>
                <c:pt idx="207">
                  <c:v>-33.67</c:v>
                </c:pt>
                <c:pt idx="208">
                  <c:v>-33.06</c:v>
                </c:pt>
                <c:pt idx="209">
                  <c:v>-33.06</c:v>
                </c:pt>
                <c:pt idx="210">
                  <c:v>-32.97</c:v>
                </c:pt>
                <c:pt idx="211">
                  <c:v>-33.520000000000003</c:v>
                </c:pt>
                <c:pt idx="212">
                  <c:v>-33.31</c:v>
                </c:pt>
                <c:pt idx="213">
                  <c:v>-33.42</c:v>
                </c:pt>
                <c:pt idx="214">
                  <c:v>-33.19</c:v>
                </c:pt>
                <c:pt idx="215">
                  <c:v>-32.9</c:v>
                </c:pt>
                <c:pt idx="216">
                  <c:v>-31.57</c:v>
                </c:pt>
                <c:pt idx="217">
                  <c:v>-31.45</c:v>
                </c:pt>
                <c:pt idx="218">
                  <c:v>-31.23</c:v>
                </c:pt>
                <c:pt idx="219">
                  <c:v>-30.88</c:v>
                </c:pt>
                <c:pt idx="220">
                  <c:v>-31.6</c:v>
                </c:pt>
                <c:pt idx="221">
                  <c:v>-31.23</c:v>
                </c:pt>
                <c:pt idx="222">
                  <c:v>-31.4</c:v>
                </c:pt>
                <c:pt idx="223">
                  <c:v>-30.97</c:v>
                </c:pt>
                <c:pt idx="224">
                  <c:v>-30.53</c:v>
                </c:pt>
                <c:pt idx="225">
                  <c:v>-30.55</c:v>
                </c:pt>
                <c:pt idx="226">
                  <c:v>-30.14</c:v>
                </c:pt>
                <c:pt idx="227">
                  <c:v>-30.14</c:v>
                </c:pt>
                <c:pt idx="228">
                  <c:v>-30.16</c:v>
                </c:pt>
                <c:pt idx="229">
                  <c:v>-29.2</c:v>
                </c:pt>
                <c:pt idx="230">
                  <c:v>-29.82</c:v>
                </c:pt>
                <c:pt idx="231">
                  <c:v>-30.17</c:v>
                </c:pt>
                <c:pt idx="232">
                  <c:v>-29.76</c:v>
                </c:pt>
                <c:pt idx="233">
                  <c:v>-29.53</c:v>
                </c:pt>
                <c:pt idx="234">
                  <c:v>-29.53</c:v>
                </c:pt>
                <c:pt idx="235">
                  <c:v>-29.35</c:v>
                </c:pt>
                <c:pt idx="236">
                  <c:v>-29.23</c:v>
                </c:pt>
                <c:pt idx="237">
                  <c:v>-29.23</c:v>
                </c:pt>
                <c:pt idx="238">
                  <c:v>-29.13</c:v>
                </c:pt>
                <c:pt idx="239">
                  <c:v>-28.52</c:v>
                </c:pt>
                <c:pt idx="240">
                  <c:v>-28.4</c:v>
                </c:pt>
                <c:pt idx="241">
                  <c:v>-28.89</c:v>
                </c:pt>
                <c:pt idx="242">
                  <c:v>-28.13</c:v>
                </c:pt>
                <c:pt idx="243">
                  <c:v>-28.13</c:v>
                </c:pt>
                <c:pt idx="244">
                  <c:v>-27.5</c:v>
                </c:pt>
                <c:pt idx="245">
                  <c:v>-27.76</c:v>
                </c:pt>
                <c:pt idx="246">
                  <c:v>-28.31</c:v>
                </c:pt>
                <c:pt idx="247">
                  <c:v>-28.36</c:v>
                </c:pt>
                <c:pt idx="248">
                  <c:v>-27.77</c:v>
                </c:pt>
                <c:pt idx="249">
                  <c:v>-27.22</c:v>
                </c:pt>
                <c:pt idx="250">
                  <c:v>-27.22</c:v>
                </c:pt>
                <c:pt idx="251">
                  <c:v>-26.08</c:v>
                </c:pt>
                <c:pt idx="252">
                  <c:v>-25.55</c:v>
                </c:pt>
                <c:pt idx="253">
                  <c:v>-25.38</c:v>
                </c:pt>
                <c:pt idx="254">
                  <c:v>-25.38</c:v>
                </c:pt>
                <c:pt idx="255">
                  <c:v>-25.38</c:v>
                </c:pt>
                <c:pt idx="256">
                  <c:v>-25.32</c:v>
                </c:pt>
                <c:pt idx="257">
                  <c:v>-24.82</c:v>
                </c:pt>
                <c:pt idx="258">
                  <c:v>-25</c:v>
                </c:pt>
                <c:pt idx="259">
                  <c:v>-25.39</c:v>
                </c:pt>
                <c:pt idx="260">
                  <c:v>-25.09</c:v>
                </c:pt>
                <c:pt idx="261">
                  <c:v>-25.09</c:v>
                </c:pt>
                <c:pt idx="262">
                  <c:v>-25.06</c:v>
                </c:pt>
                <c:pt idx="263">
                  <c:v>-24.7</c:v>
                </c:pt>
                <c:pt idx="264">
                  <c:v>-24.18</c:v>
                </c:pt>
                <c:pt idx="265">
                  <c:v>-23.82</c:v>
                </c:pt>
                <c:pt idx="266">
                  <c:v>-23.82</c:v>
                </c:pt>
                <c:pt idx="267">
                  <c:v>-23.9</c:v>
                </c:pt>
                <c:pt idx="268">
                  <c:v>-23.71</c:v>
                </c:pt>
                <c:pt idx="269">
                  <c:v>-23.42</c:v>
                </c:pt>
                <c:pt idx="270">
                  <c:v>-23.26</c:v>
                </c:pt>
                <c:pt idx="271">
                  <c:v>-23</c:v>
                </c:pt>
                <c:pt idx="272">
                  <c:v>-23</c:v>
                </c:pt>
                <c:pt idx="273">
                  <c:v>-22.57</c:v>
                </c:pt>
                <c:pt idx="274">
                  <c:v>-22.1</c:v>
                </c:pt>
                <c:pt idx="275">
                  <c:v>-22.15</c:v>
                </c:pt>
                <c:pt idx="276">
                  <c:v>-22.05</c:v>
                </c:pt>
                <c:pt idx="277">
                  <c:v>-22.05</c:v>
                </c:pt>
                <c:pt idx="278">
                  <c:v>-21.67</c:v>
                </c:pt>
                <c:pt idx="279">
                  <c:v>-21.44</c:v>
                </c:pt>
                <c:pt idx="280">
                  <c:v>-21.83</c:v>
                </c:pt>
                <c:pt idx="281">
                  <c:v>-21.59</c:v>
                </c:pt>
                <c:pt idx="282">
                  <c:v>-21.39</c:v>
                </c:pt>
                <c:pt idx="283">
                  <c:v>-21.39</c:v>
                </c:pt>
                <c:pt idx="284">
                  <c:v>-21.07</c:v>
                </c:pt>
                <c:pt idx="285">
                  <c:v>-21.15</c:v>
                </c:pt>
                <c:pt idx="286">
                  <c:v>-20.52</c:v>
                </c:pt>
                <c:pt idx="287">
                  <c:v>-19.95</c:v>
                </c:pt>
                <c:pt idx="288">
                  <c:v>-19.95</c:v>
                </c:pt>
                <c:pt idx="289">
                  <c:v>-19.91</c:v>
                </c:pt>
                <c:pt idx="290">
                  <c:v>-19.98</c:v>
                </c:pt>
                <c:pt idx="291">
                  <c:v>-19.760000000000002</c:v>
                </c:pt>
                <c:pt idx="292">
                  <c:v>-19.87</c:v>
                </c:pt>
                <c:pt idx="293">
                  <c:v>-19.38</c:v>
                </c:pt>
                <c:pt idx="294">
                  <c:v>-19.38</c:v>
                </c:pt>
                <c:pt idx="295">
                  <c:v>-19.02</c:v>
                </c:pt>
                <c:pt idx="296">
                  <c:v>-18.3</c:v>
                </c:pt>
                <c:pt idx="297">
                  <c:v>-18.440000000000001</c:v>
                </c:pt>
                <c:pt idx="298">
                  <c:v>-19.25</c:v>
                </c:pt>
                <c:pt idx="299">
                  <c:v>-19.37</c:v>
                </c:pt>
                <c:pt idx="300">
                  <c:v>-18.149999999999999</c:v>
                </c:pt>
                <c:pt idx="301">
                  <c:v>-19.309999999999999</c:v>
                </c:pt>
                <c:pt idx="302">
                  <c:v>-18.809999999999999</c:v>
                </c:pt>
                <c:pt idx="303">
                  <c:v>-18.809999999999999</c:v>
                </c:pt>
                <c:pt idx="304">
                  <c:v>-18.97</c:v>
                </c:pt>
                <c:pt idx="305">
                  <c:v>-18.97</c:v>
                </c:pt>
                <c:pt idx="306">
                  <c:v>-18.57</c:v>
                </c:pt>
                <c:pt idx="307">
                  <c:v>-18.25</c:v>
                </c:pt>
                <c:pt idx="308">
                  <c:v>-17.78</c:v>
                </c:pt>
                <c:pt idx="309">
                  <c:v>-16.93</c:v>
                </c:pt>
                <c:pt idx="310">
                  <c:v>-16.93</c:v>
                </c:pt>
                <c:pt idx="311">
                  <c:v>-15.74</c:v>
                </c:pt>
                <c:pt idx="312">
                  <c:v>-15.11</c:v>
                </c:pt>
                <c:pt idx="313">
                  <c:v>-15.52</c:v>
                </c:pt>
                <c:pt idx="314">
                  <c:v>-15.69</c:v>
                </c:pt>
                <c:pt idx="315">
                  <c:v>-14.72</c:v>
                </c:pt>
                <c:pt idx="316">
                  <c:v>-13.6</c:v>
                </c:pt>
                <c:pt idx="317">
                  <c:v>-13.28</c:v>
                </c:pt>
                <c:pt idx="318">
                  <c:v>-13.28</c:v>
                </c:pt>
                <c:pt idx="319">
                  <c:v>-9.94</c:v>
                </c:pt>
                <c:pt idx="320">
                  <c:v>-9.94</c:v>
                </c:pt>
                <c:pt idx="321">
                  <c:v>-8.8800000000000008</c:v>
                </c:pt>
                <c:pt idx="322">
                  <c:v>-8.9700000000000006</c:v>
                </c:pt>
                <c:pt idx="323">
                  <c:v>-11.41</c:v>
                </c:pt>
                <c:pt idx="324">
                  <c:v>-11.49</c:v>
                </c:pt>
                <c:pt idx="325">
                  <c:v>-11.43</c:v>
                </c:pt>
                <c:pt idx="326">
                  <c:v>-11.16</c:v>
                </c:pt>
                <c:pt idx="327">
                  <c:v>-10.73</c:v>
                </c:pt>
                <c:pt idx="328">
                  <c:v>-10.23</c:v>
                </c:pt>
                <c:pt idx="329">
                  <c:v>-9.68</c:v>
                </c:pt>
                <c:pt idx="330">
                  <c:v>-8.2200000000000006</c:v>
                </c:pt>
                <c:pt idx="331">
                  <c:v>-5.93</c:v>
                </c:pt>
                <c:pt idx="332">
                  <c:v>-2.82</c:v>
                </c:pt>
                <c:pt idx="333">
                  <c:v>-1.7929999999999999</c:v>
                </c:pt>
                <c:pt idx="334">
                  <c:v>2.8</c:v>
                </c:pt>
                <c:pt idx="335">
                  <c:v>4.7130000000000001</c:v>
                </c:pt>
                <c:pt idx="336">
                  <c:v>23.262</c:v>
                </c:pt>
                <c:pt idx="337">
                  <c:v>28.262</c:v>
                </c:pt>
                <c:pt idx="338">
                  <c:v>28.262</c:v>
                </c:pt>
              </c:numCache>
            </c:numRef>
          </c:yVal>
          <c:smooth val="1"/>
          <c:extLst>
            <c:ext xmlns:c16="http://schemas.microsoft.com/office/drawing/2014/chart" uri="{C3380CC4-5D6E-409C-BE32-E72D297353CC}">
              <c16:uniqueId val="{0000003D-7C7A-43C1-A03E-7416F8D13A3A}"/>
            </c:ext>
          </c:extLst>
        </c:ser>
        <c:ser>
          <c:idx val="3"/>
          <c:order val="1"/>
          <c:tx>
            <c:v>Sphere 3</c:v>
          </c:tx>
          <c:marker>
            <c:symbol val="circle"/>
            <c:size val="6"/>
            <c:spPr>
              <a:solidFill>
                <a:srgbClr val="FFC000"/>
              </a:solidFill>
              <a:ln>
                <a:solidFill>
                  <a:schemeClr val="tx1"/>
                </a:solidFill>
              </a:ln>
            </c:spPr>
          </c:marker>
          <c:xVal>
            <c:numRef>
              <c:f>'Pig Location Testing'!$R$5</c:f>
              <c:numCache>
                <c:formatCode>General</c:formatCode>
                <c:ptCount val="1"/>
                <c:pt idx="0">
                  <c:v>28655.269</c:v>
                </c:pt>
              </c:numCache>
            </c:numRef>
          </c:xVal>
          <c:yVal>
            <c:numRef>
              <c:f>'Pig Location Testing'!$S$5</c:f>
              <c:numCache>
                <c:formatCode>0.00</c:formatCode>
                <c:ptCount val="1"/>
                <c:pt idx="0">
                  <c:v>-34.28</c:v>
                </c:pt>
              </c:numCache>
            </c:numRef>
          </c:yVal>
          <c:smooth val="1"/>
          <c:extLst>
            <c:ext xmlns:c16="http://schemas.microsoft.com/office/drawing/2014/chart" uri="{C3380CC4-5D6E-409C-BE32-E72D297353CC}">
              <c16:uniqueId val="{0000003E-7C7A-43C1-A03E-7416F8D13A3A}"/>
            </c:ext>
          </c:extLst>
        </c:ser>
        <c:ser>
          <c:idx val="5"/>
          <c:order val="2"/>
          <c:tx>
            <c:v>Sphere 4</c:v>
          </c:tx>
          <c:marker>
            <c:symbol val="circle"/>
            <c:size val="6"/>
            <c:spPr>
              <a:solidFill>
                <a:srgbClr val="00B0F0"/>
              </a:solidFill>
              <a:ln>
                <a:solidFill>
                  <a:schemeClr val="tx1"/>
                </a:solidFill>
              </a:ln>
            </c:spPr>
          </c:marker>
          <c:xVal>
            <c:numRef>
              <c:f>'Pig Location Testing'!$R$6</c:f>
              <c:numCache>
                <c:formatCode>General</c:formatCode>
                <c:ptCount val="1"/>
                <c:pt idx="0">
                  <c:v>17655.269</c:v>
                </c:pt>
              </c:numCache>
            </c:numRef>
          </c:xVal>
          <c:yVal>
            <c:numRef>
              <c:f>'Pig Location Testing'!$S$6</c:f>
              <c:numCache>
                <c:formatCode>0.00</c:formatCode>
                <c:ptCount val="1"/>
                <c:pt idx="0">
                  <c:v>-26.82</c:v>
                </c:pt>
              </c:numCache>
            </c:numRef>
          </c:yVal>
          <c:smooth val="1"/>
          <c:extLst>
            <c:ext xmlns:c16="http://schemas.microsoft.com/office/drawing/2014/chart" uri="{C3380CC4-5D6E-409C-BE32-E72D297353CC}">
              <c16:uniqueId val="{00000040-7C7A-43C1-A03E-7416F8D13A3A}"/>
            </c:ext>
          </c:extLst>
        </c:ser>
        <c:ser>
          <c:idx val="7"/>
          <c:order val="3"/>
          <c:tx>
            <c:v>Sphere 5</c:v>
          </c:tx>
          <c:marker>
            <c:symbol val="circle"/>
            <c:size val="6"/>
            <c:spPr>
              <a:solidFill>
                <a:srgbClr val="00B050"/>
              </a:solidFill>
              <a:ln>
                <a:solidFill>
                  <a:schemeClr val="tx1"/>
                </a:solidFill>
              </a:ln>
            </c:spPr>
          </c:marker>
          <c:xVal>
            <c:numRef>
              <c:f>'Pig Location Testing'!$R$7</c:f>
              <c:numCache>
                <c:formatCode>General</c:formatCode>
                <c:ptCount val="1"/>
                <c:pt idx="0">
                  <c:v>7055.2690000000002</c:v>
                </c:pt>
              </c:numCache>
            </c:numRef>
          </c:xVal>
          <c:yVal>
            <c:numRef>
              <c:f>'Pig Location Testing'!$S$7</c:f>
              <c:numCache>
                <c:formatCode>0.00</c:formatCode>
                <c:ptCount val="1"/>
                <c:pt idx="0">
                  <c:v>-21.73</c:v>
                </c:pt>
              </c:numCache>
            </c:numRef>
          </c:yVal>
          <c:smooth val="1"/>
          <c:extLst>
            <c:ext xmlns:c16="http://schemas.microsoft.com/office/drawing/2014/chart" uri="{C3380CC4-5D6E-409C-BE32-E72D297353CC}">
              <c16:uniqueId val="{00000042-7C7A-43C1-A03E-7416F8D13A3A}"/>
            </c:ext>
          </c:extLst>
        </c:ser>
        <c:ser>
          <c:idx val="1"/>
          <c:order val="4"/>
          <c:tx>
            <c:v>Sphere 6</c:v>
          </c:tx>
          <c:marker>
            <c:symbol val="circle"/>
            <c:size val="6"/>
            <c:spPr>
              <a:solidFill>
                <a:srgbClr val="FF0000"/>
              </a:solidFill>
              <a:ln>
                <a:solidFill>
                  <a:schemeClr val="tx1"/>
                </a:solidFill>
              </a:ln>
            </c:spPr>
          </c:marker>
          <c:xVal>
            <c:numRef>
              <c:f>'Pig Location Testing'!$R$8</c:f>
              <c:numCache>
                <c:formatCode>General</c:formatCode>
                <c:ptCount val="1"/>
                <c:pt idx="0">
                  <c:v>-1</c:v>
                </c:pt>
              </c:numCache>
            </c:numRef>
          </c:xVal>
          <c:yVal>
            <c:numRef>
              <c:f>'Pig Location Testing'!$S$8</c:f>
              <c:numCache>
                <c:formatCode>0.00</c:formatCode>
                <c:ptCount val="1"/>
                <c:pt idx="0">
                  <c:v>0</c:v>
                </c:pt>
              </c:numCache>
            </c:numRef>
          </c:yVal>
          <c:smooth val="1"/>
          <c:extLst>
            <c:ext xmlns:c16="http://schemas.microsoft.com/office/drawing/2014/chart" uri="{C3380CC4-5D6E-409C-BE32-E72D297353CC}">
              <c16:uniqueId val="{0000003C-7C7A-43C1-A03E-7416F8D13A3A}"/>
            </c:ext>
          </c:extLst>
        </c:ser>
        <c:dLbls>
          <c:showLegendKey val="0"/>
          <c:showVal val="0"/>
          <c:showCatName val="0"/>
          <c:showSerName val="0"/>
          <c:showPercent val="0"/>
          <c:showBubbleSize val="0"/>
        </c:dLbls>
        <c:axId val="804069648"/>
        <c:axId val="664000464"/>
      </c:scatterChart>
      <c:valAx>
        <c:axId val="804069648"/>
        <c:scaling>
          <c:orientation val="minMax"/>
          <c:max val="70000"/>
          <c:min val="0"/>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GB"/>
                  <a:t>Distance [m]</a:t>
                </a:r>
              </a:p>
            </c:rich>
          </c:tx>
          <c:overlay val="0"/>
          <c:spPr>
            <a:noFill/>
            <a:ln>
              <a:noFill/>
            </a:ln>
            <a:effectLst/>
          </c:spPr>
        </c:title>
        <c:numFmt formatCode="0" sourceLinked="1"/>
        <c:majorTickMark val="out"/>
        <c:minorTickMark val="none"/>
        <c:tickLblPos val="high"/>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664000464"/>
        <c:crosses val="autoZero"/>
        <c:crossBetween val="midCat"/>
      </c:valAx>
      <c:valAx>
        <c:axId val="664000464"/>
        <c:scaling>
          <c:orientation val="minMax"/>
          <c:min val="-5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GB"/>
                  <a:t>Elevation [m]</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804069648"/>
        <c:crosses val="autoZero"/>
        <c:crossBetween val="midCat"/>
      </c:valAx>
    </c:plotArea>
    <c:plotVisOnly val="1"/>
    <c:dispBlanksAs val="gap"/>
    <c:showDLblsOverMax val="0"/>
    <c:extLst/>
  </c:chart>
  <c:txPr>
    <a:bodyPr/>
    <a:lstStyle/>
    <a:p>
      <a:pPr>
        <a:defRPr b="0">
          <a:solidFill>
            <a:schemeClr val="tx1"/>
          </a:solidFill>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smoothMarker"/>
        <c:varyColors val="0"/>
        <c:ser>
          <c:idx val="2"/>
          <c:order val="0"/>
          <c:tx>
            <c:v>Bathymetry</c:v>
          </c:tx>
          <c:spPr>
            <a:ln>
              <a:solidFill>
                <a:srgbClr val="002060"/>
              </a:solidFill>
            </a:ln>
          </c:spPr>
          <c:marker>
            <c:symbol val="none"/>
          </c:marker>
          <c:xVal>
            <c:numRef>
              <c:f>'Pig Location Testing'!$C$3:$C$341</c:f>
              <c:numCache>
                <c:formatCode>0</c:formatCode>
                <c:ptCount val="339"/>
                <c:pt idx="0">
                  <c:v>-40</c:v>
                </c:pt>
                <c:pt idx="1">
                  <c:v>0</c:v>
                </c:pt>
                <c:pt idx="2">
                  <c:v>0</c:v>
                </c:pt>
                <c:pt idx="3">
                  <c:v>200</c:v>
                </c:pt>
                <c:pt idx="4">
                  <c:v>400</c:v>
                </c:pt>
                <c:pt idx="5">
                  <c:v>600</c:v>
                </c:pt>
                <c:pt idx="6">
                  <c:v>800</c:v>
                </c:pt>
                <c:pt idx="7">
                  <c:v>1000</c:v>
                </c:pt>
                <c:pt idx="8">
                  <c:v>1200</c:v>
                </c:pt>
                <c:pt idx="9">
                  <c:v>1400</c:v>
                </c:pt>
                <c:pt idx="10">
                  <c:v>1600</c:v>
                </c:pt>
                <c:pt idx="11">
                  <c:v>1800</c:v>
                </c:pt>
                <c:pt idx="12">
                  <c:v>2000</c:v>
                </c:pt>
                <c:pt idx="13">
                  <c:v>2200</c:v>
                </c:pt>
                <c:pt idx="14">
                  <c:v>2400</c:v>
                </c:pt>
                <c:pt idx="15">
                  <c:v>2600</c:v>
                </c:pt>
                <c:pt idx="16">
                  <c:v>2800</c:v>
                </c:pt>
                <c:pt idx="17">
                  <c:v>3000</c:v>
                </c:pt>
                <c:pt idx="18">
                  <c:v>3200</c:v>
                </c:pt>
                <c:pt idx="19">
                  <c:v>3400</c:v>
                </c:pt>
                <c:pt idx="20">
                  <c:v>3600</c:v>
                </c:pt>
                <c:pt idx="21">
                  <c:v>3800</c:v>
                </c:pt>
                <c:pt idx="22">
                  <c:v>4000</c:v>
                </c:pt>
                <c:pt idx="23">
                  <c:v>4200</c:v>
                </c:pt>
                <c:pt idx="24">
                  <c:v>4400</c:v>
                </c:pt>
                <c:pt idx="25">
                  <c:v>4600</c:v>
                </c:pt>
                <c:pt idx="26">
                  <c:v>4800</c:v>
                </c:pt>
                <c:pt idx="27">
                  <c:v>5000</c:v>
                </c:pt>
                <c:pt idx="28">
                  <c:v>5200</c:v>
                </c:pt>
                <c:pt idx="29">
                  <c:v>5400</c:v>
                </c:pt>
                <c:pt idx="30">
                  <c:v>5600</c:v>
                </c:pt>
                <c:pt idx="31">
                  <c:v>5655.2690000000002</c:v>
                </c:pt>
                <c:pt idx="32">
                  <c:v>5655.2690000000002</c:v>
                </c:pt>
                <c:pt idx="33">
                  <c:v>5655.2690000000002</c:v>
                </c:pt>
                <c:pt idx="34">
                  <c:v>5855.2690000000002</c:v>
                </c:pt>
                <c:pt idx="35">
                  <c:v>6055.2690000000002</c:v>
                </c:pt>
                <c:pt idx="36">
                  <c:v>6255.2690000000002</c:v>
                </c:pt>
                <c:pt idx="37">
                  <c:v>6455.2690000000002</c:v>
                </c:pt>
                <c:pt idx="38">
                  <c:v>6655.2690000000002</c:v>
                </c:pt>
                <c:pt idx="39">
                  <c:v>6855.2690000000002</c:v>
                </c:pt>
                <c:pt idx="40">
                  <c:v>7055.2690000000002</c:v>
                </c:pt>
                <c:pt idx="41">
                  <c:v>7255.2690000000002</c:v>
                </c:pt>
                <c:pt idx="42">
                  <c:v>7455.2690000000002</c:v>
                </c:pt>
                <c:pt idx="43">
                  <c:v>7655.2690000000002</c:v>
                </c:pt>
                <c:pt idx="44">
                  <c:v>7855.2690000000002</c:v>
                </c:pt>
                <c:pt idx="45">
                  <c:v>8055.2690000000002</c:v>
                </c:pt>
                <c:pt idx="46">
                  <c:v>8255.2690000000002</c:v>
                </c:pt>
                <c:pt idx="47">
                  <c:v>8455.2690000000002</c:v>
                </c:pt>
                <c:pt idx="48">
                  <c:v>8655.2690000000002</c:v>
                </c:pt>
                <c:pt idx="49">
                  <c:v>8855.2690000000002</c:v>
                </c:pt>
                <c:pt idx="50">
                  <c:v>9055.2690000000002</c:v>
                </c:pt>
                <c:pt idx="51">
                  <c:v>9255.2690000000002</c:v>
                </c:pt>
                <c:pt idx="52">
                  <c:v>9455.2690000000002</c:v>
                </c:pt>
                <c:pt idx="53">
                  <c:v>9655.2690000000002</c:v>
                </c:pt>
                <c:pt idx="54">
                  <c:v>9855.2690000000002</c:v>
                </c:pt>
                <c:pt idx="55">
                  <c:v>10055.269</c:v>
                </c:pt>
                <c:pt idx="56">
                  <c:v>10255.269</c:v>
                </c:pt>
                <c:pt idx="57">
                  <c:v>10455.269</c:v>
                </c:pt>
                <c:pt idx="58">
                  <c:v>10655.269</c:v>
                </c:pt>
                <c:pt idx="59">
                  <c:v>10855.269</c:v>
                </c:pt>
                <c:pt idx="60">
                  <c:v>11055.269</c:v>
                </c:pt>
                <c:pt idx="61">
                  <c:v>11255.269</c:v>
                </c:pt>
                <c:pt idx="62">
                  <c:v>11455.269</c:v>
                </c:pt>
                <c:pt idx="63">
                  <c:v>11655.269</c:v>
                </c:pt>
                <c:pt idx="64">
                  <c:v>11855.269</c:v>
                </c:pt>
                <c:pt idx="65">
                  <c:v>12055.269</c:v>
                </c:pt>
                <c:pt idx="66">
                  <c:v>12255.269</c:v>
                </c:pt>
                <c:pt idx="67">
                  <c:v>12455.269</c:v>
                </c:pt>
                <c:pt idx="68">
                  <c:v>12655.269</c:v>
                </c:pt>
                <c:pt idx="69">
                  <c:v>12855.269</c:v>
                </c:pt>
                <c:pt idx="70">
                  <c:v>13055.269</c:v>
                </c:pt>
                <c:pt idx="71">
                  <c:v>13255.269</c:v>
                </c:pt>
                <c:pt idx="72">
                  <c:v>13455.269</c:v>
                </c:pt>
                <c:pt idx="73">
                  <c:v>13655.269</c:v>
                </c:pt>
                <c:pt idx="74">
                  <c:v>13855.269</c:v>
                </c:pt>
                <c:pt idx="75">
                  <c:v>14055.269</c:v>
                </c:pt>
                <c:pt idx="76">
                  <c:v>14255.269</c:v>
                </c:pt>
                <c:pt idx="77">
                  <c:v>14455.269</c:v>
                </c:pt>
                <c:pt idx="78">
                  <c:v>14655.269</c:v>
                </c:pt>
                <c:pt idx="79">
                  <c:v>14855.269</c:v>
                </c:pt>
                <c:pt idx="80">
                  <c:v>15055.269</c:v>
                </c:pt>
                <c:pt idx="81">
                  <c:v>15255.269</c:v>
                </c:pt>
                <c:pt idx="82">
                  <c:v>15455.269</c:v>
                </c:pt>
                <c:pt idx="83">
                  <c:v>15655.269</c:v>
                </c:pt>
                <c:pt idx="84">
                  <c:v>15855.269</c:v>
                </c:pt>
                <c:pt idx="85">
                  <c:v>16055.269</c:v>
                </c:pt>
                <c:pt idx="86">
                  <c:v>16255.269</c:v>
                </c:pt>
                <c:pt idx="87">
                  <c:v>16455.269</c:v>
                </c:pt>
                <c:pt idx="88">
                  <c:v>16655.269</c:v>
                </c:pt>
                <c:pt idx="89">
                  <c:v>16855.269</c:v>
                </c:pt>
                <c:pt idx="90">
                  <c:v>17055.269</c:v>
                </c:pt>
                <c:pt idx="91">
                  <c:v>17255.269</c:v>
                </c:pt>
                <c:pt idx="92">
                  <c:v>17455.269</c:v>
                </c:pt>
                <c:pt idx="93">
                  <c:v>17655.269</c:v>
                </c:pt>
                <c:pt idx="94">
                  <c:v>17855.269</c:v>
                </c:pt>
                <c:pt idx="95">
                  <c:v>18055.269</c:v>
                </c:pt>
                <c:pt idx="96">
                  <c:v>18255.269</c:v>
                </c:pt>
                <c:pt idx="97">
                  <c:v>18455.269</c:v>
                </c:pt>
                <c:pt idx="98">
                  <c:v>18655.269</c:v>
                </c:pt>
                <c:pt idx="99">
                  <c:v>18855.269</c:v>
                </c:pt>
                <c:pt idx="100">
                  <c:v>19055.269</c:v>
                </c:pt>
                <c:pt idx="101">
                  <c:v>19255.269</c:v>
                </c:pt>
                <c:pt idx="102">
                  <c:v>19455.269</c:v>
                </c:pt>
                <c:pt idx="103">
                  <c:v>19655.269</c:v>
                </c:pt>
                <c:pt idx="104">
                  <c:v>19855.269</c:v>
                </c:pt>
                <c:pt idx="105">
                  <c:v>20055.269</c:v>
                </c:pt>
                <c:pt idx="106">
                  <c:v>20255.269</c:v>
                </c:pt>
                <c:pt idx="107">
                  <c:v>20455.269</c:v>
                </c:pt>
                <c:pt idx="108">
                  <c:v>20655.269</c:v>
                </c:pt>
                <c:pt idx="109">
                  <c:v>20855.269</c:v>
                </c:pt>
                <c:pt idx="110">
                  <c:v>21055.269</c:v>
                </c:pt>
                <c:pt idx="111">
                  <c:v>21255.269</c:v>
                </c:pt>
                <c:pt idx="112">
                  <c:v>21455.269</c:v>
                </c:pt>
                <c:pt idx="113">
                  <c:v>21655.269</c:v>
                </c:pt>
                <c:pt idx="114">
                  <c:v>21855.269</c:v>
                </c:pt>
                <c:pt idx="115">
                  <c:v>22055.269</c:v>
                </c:pt>
                <c:pt idx="116">
                  <c:v>22255.269</c:v>
                </c:pt>
                <c:pt idx="117">
                  <c:v>22455.269</c:v>
                </c:pt>
                <c:pt idx="118">
                  <c:v>22655.269</c:v>
                </c:pt>
                <c:pt idx="119">
                  <c:v>22855.269</c:v>
                </c:pt>
                <c:pt idx="120">
                  <c:v>23055.269</c:v>
                </c:pt>
                <c:pt idx="121">
                  <c:v>23255.269</c:v>
                </c:pt>
                <c:pt idx="122">
                  <c:v>23455.269</c:v>
                </c:pt>
                <c:pt idx="123">
                  <c:v>23655.269</c:v>
                </c:pt>
                <c:pt idx="124">
                  <c:v>23855.269</c:v>
                </c:pt>
                <c:pt idx="125">
                  <c:v>24055.269</c:v>
                </c:pt>
                <c:pt idx="126">
                  <c:v>24255.269</c:v>
                </c:pt>
                <c:pt idx="127">
                  <c:v>24455.269</c:v>
                </c:pt>
                <c:pt idx="128">
                  <c:v>24655.269</c:v>
                </c:pt>
                <c:pt idx="129">
                  <c:v>24855.269</c:v>
                </c:pt>
                <c:pt idx="130">
                  <c:v>25055.269</c:v>
                </c:pt>
                <c:pt idx="131">
                  <c:v>25255.269</c:v>
                </c:pt>
                <c:pt idx="132">
                  <c:v>25455.269</c:v>
                </c:pt>
                <c:pt idx="133">
                  <c:v>25655.269</c:v>
                </c:pt>
                <c:pt idx="134">
                  <c:v>25855.269</c:v>
                </c:pt>
                <c:pt idx="135">
                  <c:v>26055.269</c:v>
                </c:pt>
                <c:pt idx="136">
                  <c:v>26255.269</c:v>
                </c:pt>
                <c:pt idx="137">
                  <c:v>26455.269</c:v>
                </c:pt>
                <c:pt idx="138">
                  <c:v>26655.269</c:v>
                </c:pt>
                <c:pt idx="139">
                  <c:v>26855.269</c:v>
                </c:pt>
                <c:pt idx="140">
                  <c:v>27055.269</c:v>
                </c:pt>
                <c:pt idx="141">
                  <c:v>27255.269</c:v>
                </c:pt>
                <c:pt idx="142">
                  <c:v>27455.269</c:v>
                </c:pt>
                <c:pt idx="143">
                  <c:v>27655.269</c:v>
                </c:pt>
                <c:pt idx="144">
                  <c:v>27855.269</c:v>
                </c:pt>
                <c:pt idx="145">
                  <c:v>28055.269</c:v>
                </c:pt>
                <c:pt idx="146">
                  <c:v>28255.269</c:v>
                </c:pt>
                <c:pt idx="147">
                  <c:v>28455.269</c:v>
                </c:pt>
                <c:pt idx="148">
                  <c:v>28655.269</c:v>
                </c:pt>
                <c:pt idx="149">
                  <c:v>28855.269</c:v>
                </c:pt>
                <c:pt idx="150">
                  <c:v>29055.269</c:v>
                </c:pt>
                <c:pt idx="151">
                  <c:v>29255.269</c:v>
                </c:pt>
                <c:pt idx="152">
                  <c:v>29455.269</c:v>
                </c:pt>
                <c:pt idx="153">
                  <c:v>29655.269</c:v>
                </c:pt>
                <c:pt idx="154">
                  <c:v>29855.269</c:v>
                </c:pt>
                <c:pt idx="155">
                  <c:v>30055.269</c:v>
                </c:pt>
                <c:pt idx="156">
                  <c:v>30255.269</c:v>
                </c:pt>
                <c:pt idx="157">
                  <c:v>30455.269</c:v>
                </c:pt>
                <c:pt idx="158">
                  <c:v>30655.269</c:v>
                </c:pt>
                <c:pt idx="159">
                  <c:v>30855.269</c:v>
                </c:pt>
                <c:pt idx="160">
                  <c:v>31055.269</c:v>
                </c:pt>
                <c:pt idx="161">
                  <c:v>31255.269</c:v>
                </c:pt>
                <c:pt idx="162">
                  <c:v>31455.269</c:v>
                </c:pt>
                <c:pt idx="163">
                  <c:v>31655.269</c:v>
                </c:pt>
                <c:pt idx="164">
                  <c:v>31855.269</c:v>
                </c:pt>
                <c:pt idx="165">
                  <c:v>32055.269</c:v>
                </c:pt>
                <c:pt idx="166">
                  <c:v>32255.269</c:v>
                </c:pt>
                <c:pt idx="167">
                  <c:v>32455.269</c:v>
                </c:pt>
                <c:pt idx="168">
                  <c:v>32655.269</c:v>
                </c:pt>
                <c:pt idx="169">
                  <c:v>32855.269</c:v>
                </c:pt>
                <c:pt idx="170">
                  <c:v>33055.269</c:v>
                </c:pt>
                <c:pt idx="171">
                  <c:v>33255.269</c:v>
                </c:pt>
                <c:pt idx="172">
                  <c:v>33455.269</c:v>
                </c:pt>
                <c:pt idx="173">
                  <c:v>33655.269</c:v>
                </c:pt>
                <c:pt idx="174">
                  <c:v>33855.269</c:v>
                </c:pt>
                <c:pt idx="175">
                  <c:v>34055.269</c:v>
                </c:pt>
                <c:pt idx="176">
                  <c:v>34255.269</c:v>
                </c:pt>
                <c:pt idx="177">
                  <c:v>34455.269</c:v>
                </c:pt>
                <c:pt idx="178">
                  <c:v>34655.269</c:v>
                </c:pt>
                <c:pt idx="179">
                  <c:v>34855.269</c:v>
                </c:pt>
                <c:pt idx="180">
                  <c:v>35055.269</c:v>
                </c:pt>
                <c:pt idx="181">
                  <c:v>35255.269</c:v>
                </c:pt>
                <c:pt idx="182">
                  <c:v>35455.269</c:v>
                </c:pt>
                <c:pt idx="183">
                  <c:v>35655.269</c:v>
                </c:pt>
                <c:pt idx="184">
                  <c:v>35855.269</c:v>
                </c:pt>
                <c:pt idx="185">
                  <c:v>36055.269</c:v>
                </c:pt>
                <c:pt idx="186">
                  <c:v>36255.269</c:v>
                </c:pt>
                <c:pt idx="187">
                  <c:v>36455.269</c:v>
                </c:pt>
                <c:pt idx="188">
                  <c:v>36655.269</c:v>
                </c:pt>
                <c:pt idx="189">
                  <c:v>36855.269</c:v>
                </c:pt>
                <c:pt idx="190">
                  <c:v>37055.269</c:v>
                </c:pt>
                <c:pt idx="191">
                  <c:v>37255.269</c:v>
                </c:pt>
                <c:pt idx="192">
                  <c:v>37455.269</c:v>
                </c:pt>
                <c:pt idx="193">
                  <c:v>37655.269</c:v>
                </c:pt>
                <c:pt idx="194">
                  <c:v>37855.269</c:v>
                </c:pt>
                <c:pt idx="195">
                  <c:v>38055.269</c:v>
                </c:pt>
                <c:pt idx="196">
                  <c:v>38255.269</c:v>
                </c:pt>
                <c:pt idx="197">
                  <c:v>38455.269</c:v>
                </c:pt>
                <c:pt idx="198">
                  <c:v>38655.269</c:v>
                </c:pt>
                <c:pt idx="199">
                  <c:v>38855.269</c:v>
                </c:pt>
                <c:pt idx="200">
                  <c:v>39055.269</c:v>
                </c:pt>
                <c:pt idx="201">
                  <c:v>39255.269</c:v>
                </c:pt>
                <c:pt idx="202">
                  <c:v>39455.269</c:v>
                </c:pt>
                <c:pt idx="203">
                  <c:v>39655.269</c:v>
                </c:pt>
                <c:pt idx="204">
                  <c:v>39855.269</c:v>
                </c:pt>
                <c:pt idx="205">
                  <c:v>40055.269</c:v>
                </c:pt>
                <c:pt idx="206">
                  <c:v>40255.269</c:v>
                </c:pt>
                <c:pt idx="207">
                  <c:v>40455.269</c:v>
                </c:pt>
                <c:pt idx="208">
                  <c:v>40655.269</c:v>
                </c:pt>
                <c:pt idx="209">
                  <c:v>40855.269</c:v>
                </c:pt>
                <c:pt idx="210">
                  <c:v>41055.269</c:v>
                </c:pt>
                <c:pt idx="211">
                  <c:v>41255.269</c:v>
                </c:pt>
                <c:pt idx="212">
                  <c:v>41455.269</c:v>
                </c:pt>
                <c:pt idx="213">
                  <c:v>41655.269</c:v>
                </c:pt>
                <c:pt idx="214">
                  <c:v>41855.269</c:v>
                </c:pt>
                <c:pt idx="215">
                  <c:v>42055.269</c:v>
                </c:pt>
                <c:pt idx="216">
                  <c:v>42255.269</c:v>
                </c:pt>
                <c:pt idx="217">
                  <c:v>42455.269</c:v>
                </c:pt>
                <c:pt idx="218">
                  <c:v>42655.269</c:v>
                </c:pt>
                <c:pt idx="219">
                  <c:v>42855.269</c:v>
                </c:pt>
                <c:pt idx="220">
                  <c:v>43055.269</c:v>
                </c:pt>
                <c:pt idx="221">
                  <c:v>43255.269</c:v>
                </c:pt>
                <c:pt idx="222">
                  <c:v>43455.269</c:v>
                </c:pt>
                <c:pt idx="223">
                  <c:v>43655.269</c:v>
                </c:pt>
                <c:pt idx="224">
                  <c:v>43855.269</c:v>
                </c:pt>
                <c:pt idx="225">
                  <c:v>44055.269</c:v>
                </c:pt>
                <c:pt idx="226">
                  <c:v>44255.269</c:v>
                </c:pt>
                <c:pt idx="227">
                  <c:v>44455.269</c:v>
                </c:pt>
                <c:pt idx="228">
                  <c:v>44655.269</c:v>
                </c:pt>
                <c:pt idx="229">
                  <c:v>44855.269</c:v>
                </c:pt>
                <c:pt idx="230">
                  <c:v>45055.269</c:v>
                </c:pt>
                <c:pt idx="231">
                  <c:v>45255.269</c:v>
                </c:pt>
                <c:pt idx="232">
                  <c:v>45455.269</c:v>
                </c:pt>
                <c:pt idx="233">
                  <c:v>45655.269</c:v>
                </c:pt>
                <c:pt idx="234">
                  <c:v>45855.269</c:v>
                </c:pt>
                <c:pt idx="235">
                  <c:v>46055.269</c:v>
                </c:pt>
                <c:pt idx="236">
                  <c:v>46255.269</c:v>
                </c:pt>
                <c:pt idx="237">
                  <c:v>46455.269</c:v>
                </c:pt>
                <c:pt idx="238">
                  <c:v>46655.269</c:v>
                </c:pt>
                <c:pt idx="239">
                  <c:v>46855.269</c:v>
                </c:pt>
                <c:pt idx="240">
                  <c:v>47055.269</c:v>
                </c:pt>
                <c:pt idx="241">
                  <c:v>47255.269</c:v>
                </c:pt>
                <c:pt idx="242">
                  <c:v>47455.269</c:v>
                </c:pt>
                <c:pt idx="243">
                  <c:v>47655.269</c:v>
                </c:pt>
                <c:pt idx="244">
                  <c:v>47855.269</c:v>
                </c:pt>
                <c:pt idx="245">
                  <c:v>48055.269</c:v>
                </c:pt>
                <c:pt idx="246">
                  <c:v>48255.269</c:v>
                </c:pt>
                <c:pt idx="247">
                  <c:v>48455.269</c:v>
                </c:pt>
                <c:pt idx="248">
                  <c:v>48655.269</c:v>
                </c:pt>
                <c:pt idx="249">
                  <c:v>48855.269</c:v>
                </c:pt>
                <c:pt idx="250">
                  <c:v>49055.269</c:v>
                </c:pt>
                <c:pt idx="251">
                  <c:v>49255.269</c:v>
                </c:pt>
                <c:pt idx="252">
                  <c:v>49455.269</c:v>
                </c:pt>
                <c:pt idx="253">
                  <c:v>49655.269</c:v>
                </c:pt>
                <c:pt idx="254">
                  <c:v>49855.269</c:v>
                </c:pt>
                <c:pt idx="255">
                  <c:v>50055.269</c:v>
                </c:pt>
                <c:pt idx="256">
                  <c:v>50255.269</c:v>
                </c:pt>
                <c:pt idx="257">
                  <c:v>50455.269</c:v>
                </c:pt>
                <c:pt idx="258">
                  <c:v>50655.269</c:v>
                </c:pt>
                <c:pt idx="259">
                  <c:v>50855.269</c:v>
                </c:pt>
                <c:pt idx="260">
                  <c:v>51055.269</c:v>
                </c:pt>
                <c:pt idx="261">
                  <c:v>51255.269</c:v>
                </c:pt>
                <c:pt idx="262">
                  <c:v>51455.269</c:v>
                </c:pt>
                <c:pt idx="263">
                  <c:v>51655.269</c:v>
                </c:pt>
                <c:pt idx="264">
                  <c:v>51855.269</c:v>
                </c:pt>
                <c:pt idx="265">
                  <c:v>52055.269</c:v>
                </c:pt>
                <c:pt idx="266">
                  <c:v>52255.269</c:v>
                </c:pt>
                <c:pt idx="267">
                  <c:v>52455.269</c:v>
                </c:pt>
                <c:pt idx="268">
                  <c:v>52655.269</c:v>
                </c:pt>
                <c:pt idx="269">
                  <c:v>52855.269</c:v>
                </c:pt>
                <c:pt idx="270">
                  <c:v>53055.269</c:v>
                </c:pt>
                <c:pt idx="271">
                  <c:v>53255.269</c:v>
                </c:pt>
                <c:pt idx="272">
                  <c:v>53455.269</c:v>
                </c:pt>
                <c:pt idx="273">
                  <c:v>53655.269</c:v>
                </c:pt>
                <c:pt idx="274">
                  <c:v>53855.269</c:v>
                </c:pt>
                <c:pt idx="275">
                  <c:v>54055.269</c:v>
                </c:pt>
                <c:pt idx="276">
                  <c:v>54255.269</c:v>
                </c:pt>
                <c:pt idx="277">
                  <c:v>54455.269</c:v>
                </c:pt>
                <c:pt idx="278">
                  <c:v>54655.269</c:v>
                </c:pt>
                <c:pt idx="279">
                  <c:v>54855.269</c:v>
                </c:pt>
                <c:pt idx="280">
                  <c:v>55055.269</c:v>
                </c:pt>
                <c:pt idx="281">
                  <c:v>55255.269</c:v>
                </c:pt>
                <c:pt idx="282">
                  <c:v>55455.269</c:v>
                </c:pt>
                <c:pt idx="283">
                  <c:v>55655.269</c:v>
                </c:pt>
                <c:pt idx="284">
                  <c:v>55855.269</c:v>
                </c:pt>
                <c:pt idx="285">
                  <c:v>56055.269</c:v>
                </c:pt>
                <c:pt idx="286">
                  <c:v>56255.269</c:v>
                </c:pt>
                <c:pt idx="287">
                  <c:v>56455.269</c:v>
                </c:pt>
                <c:pt idx="288">
                  <c:v>56655.269</c:v>
                </c:pt>
                <c:pt idx="289">
                  <c:v>56855.269</c:v>
                </c:pt>
                <c:pt idx="290">
                  <c:v>57055.269</c:v>
                </c:pt>
                <c:pt idx="291">
                  <c:v>57255.269</c:v>
                </c:pt>
                <c:pt idx="292">
                  <c:v>57455.269</c:v>
                </c:pt>
                <c:pt idx="293">
                  <c:v>57655.269</c:v>
                </c:pt>
                <c:pt idx="294">
                  <c:v>57855.269</c:v>
                </c:pt>
                <c:pt idx="295">
                  <c:v>58055.269</c:v>
                </c:pt>
                <c:pt idx="296">
                  <c:v>58255.269</c:v>
                </c:pt>
                <c:pt idx="297">
                  <c:v>58455.269</c:v>
                </c:pt>
                <c:pt idx="298">
                  <c:v>58655.269</c:v>
                </c:pt>
                <c:pt idx="299">
                  <c:v>58855.269</c:v>
                </c:pt>
                <c:pt idx="300">
                  <c:v>59055.269</c:v>
                </c:pt>
                <c:pt idx="301">
                  <c:v>59255.269</c:v>
                </c:pt>
                <c:pt idx="302">
                  <c:v>59455.269</c:v>
                </c:pt>
                <c:pt idx="303">
                  <c:v>59655.269</c:v>
                </c:pt>
                <c:pt idx="304">
                  <c:v>59855.269</c:v>
                </c:pt>
                <c:pt idx="305">
                  <c:v>60055.269</c:v>
                </c:pt>
                <c:pt idx="306">
                  <c:v>60255.269</c:v>
                </c:pt>
                <c:pt idx="307">
                  <c:v>60455.269</c:v>
                </c:pt>
                <c:pt idx="308">
                  <c:v>60655.269</c:v>
                </c:pt>
                <c:pt idx="309">
                  <c:v>60855.269</c:v>
                </c:pt>
                <c:pt idx="310">
                  <c:v>61055.269</c:v>
                </c:pt>
                <c:pt idx="311">
                  <c:v>61255.269</c:v>
                </c:pt>
                <c:pt idx="312">
                  <c:v>61455.269</c:v>
                </c:pt>
                <c:pt idx="313">
                  <c:v>61655.269</c:v>
                </c:pt>
                <c:pt idx="314">
                  <c:v>61855.269</c:v>
                </c:pt>
                <c:pt idx="315">
                  <c:v>62055.269</c:v>
                </c:pt>
                <c:pt idx="316">
                  <c:v>62255.269</c:v>
                </c:pt>
                <c:pt idx="317">
                  <c:v>62455.269</c:v>
                </c:pt>
                <c:pt idx="318">
                  <c:v>62655.269</c:v>
                </c:pt>
                <c:pt idx="319">
                  <c:v>62855.269</c:v>
                </c:pt>
                <c:pt idx="320">
                  <c:v>63055.269</c:v>
                </c:pt>
                <c:pt idx="321">
                  <c:v>63255.269</c:v>
                </c:pt>
                <c:pt idx="322">
                  <c:v>63455.269</c:v>
                </c:pt>
                <c:pt idx="323">
                  <c:v>63655.269</c:v>
                </c:pt>
                <c:pt idx="324">
                  <c:v>63855.269</c:v>
                </c:pt>
                <c:pt idx="325">
                  <c:v>64055.269</c:v>
                </c:pt>
                <c:pt idx="326">
                  <c:v>64255.269</c:v>
                </c:pt>
                <c:pt idx="327">
                  <c:v>64455.269</c:v>
                </c:pt>
                <c:pt idx="328">
                  <c:v>64655.269</c:v>
                </c:pt>
                <c:pt idx="329">
                  <c:v>64855.269</c:v>
                </c:pt>
                <c:pt idx="330">
                  <c:v>65055.269</c:v>
                </c:pt>
                <c:pt idx="331">
                  <c:v>65255.269</c:v>
                </c:pt>
                <c:pt idx="332">
                  <c:v>65455.269</c:v>
                </c:pt>
                <c:pt idx="333">
                  <c:v>65655.269</c:v>
                </c:pt>
                <c:pt idx="334">
                  <c:v>65855.269</c:v>
                </c:pt>
                <c:pt idx="335">
                  <c:v>65939.157000000007</c:v>
                </c:pt>
                <c:pt idx="336">
                  <c:v>65939.157000000007</c:v>
                </c:pt>
                <c:pt idx="337">
                  <c:v>66239.157000000007</c:v>
                </c:pt>
                <c:pt idx="338">
                  <c:v>66279.157000000007</c:v>
                </c:pt>
              </c:numCache>
            </c:numRef>
          </c:xVal>
          <c:yVal>
            <c:numRef>
              <c:f>'Pig Location Testing'!$D$3:$D$341</c:f>
              <c:numCache>
                <c:formatCode>General</c:formatCode>
                <c:ptCount val="339"/>
                <c:pt idx="0">
                  <c:v>25.08</c:v>
                </c:pt>
                <c:pt idx="1">
                  <c:v>25.08</c:v>
                </c:pt>
                <c:pt idx="2">
                  <c:v>-30.92</c:v>
                </c:pt>
                <c:pt idx="3">
                  <c:v>-34.24</c:v>
                </c:pt>
                <c:pt idx="4">
                  <c:v>-32.97</c:v>
                </c:pt>
                <c:pt idx="5">
                  <c:v>-32.31</c:v>
                </c:pt>
                <c:pt idx="6">
                  <c:v>-32.31</c:v>
                </c:pt>
                <c:pt idx="7">
                  <c:v>-30.69</c:v>
                </c:pt>
                <c:pt idx="8">
                  <c:v>-28.25</c:v>
                </c:pt>
                <c:pt idx="9">
                  <c:v>-27.09</c:v>
                </c:pt>
                <c:pt idx="10">
                  <c:v>-27.09</c:v>
                </c:pt>
                <c:pt idx="11">
                  <c:v>-25.9</c:v>
                </c:pt>
                <c:pt idx="12">
                  <c:v>-27.27</c:v>
                </c:pt>
                <c:pt idx="13">
                  <c:v>-26.31</c:v>
                </c:pt>
                <c:pt idx="14">
                  <c:v>-26.31</c:v>
                </c:pt>
                <c:pt idx="15">
                  <c:v>-25.59</c:v>
                </c:pt>
                <c:pt idx="16">
                  <c:v>-25.04</c:v>
                </c:pt>
                <c:pt idx="17">
                  <c:v>-25.32</c:v>
                </c:pt>
                <c:pt idx="18">
                  <c:v>-26.33</c:v>
                </c:pt>
                <c:pt idx="19">
                  <c:v>-27.09</c:v>
                </c:pt>
                <c:pt idx="20">
                  <c:v>-30.99</c:v>
                </c:pt>
                <c:pt idx="21">
                  <c:v>-31.73</c:v>
                </c:pt>
                <c:pt idx="22">
                  <c:v>-32.22</c:v>
                </c:pt>
                <c:pt idx="23">
                  <c:v>-33.119999999999997</c:v>
                </c:pt>
                <c:pt idx="24">
                  <c:v>-33.119999999999997</c:v>
                </c:pt>
                <c:pt idx="25">
                  <c:v>-33.19</c:v>
                </c:pt>
                <c:pt idx="26">
                  <c:v>-33.119999999999997</c:v>
                </c:pt>
                <c:pt idx="27">
                  <c:v>-33.08</c:v>
                </c:pt>
                <c:pt idx="28">
                  <c:v>-33.08</c:v>
                </c:pt>
                <c:pt idx="29">
                  <c:v>-33.76</c:v>
                </c:pt>
                <c:pt idx="30">
                  <c:v>-33.42</c:v>
                </c:pt>
                <c:pt idx="31">
                  <c:v>-33.42</c:v>
                </c:pt>
                <c:pt idx="32">
                  <c:v>-34.340000000000003</c:v>
                </c:pt>
                <c:pt idx="33">
                  <c:v>-34.340000000000003</c:v>
                </c:pt>
                <c:pt idx="34">
                  <c:v>-34.1</c:v>
                </c:pt>
                <c:pt idx="35">
                  <c:v>-34.03</c:v>
                </c:pt>
                <c:pt idx="36">
                  <c:v>-34.03</c:v>
                </c:pt>
                <c:pt idx="37">
                  <c:v>-33.24</c:v>
                </c:pt>
                <c:pt idx="38">
                  <c:v>-30.89</c:v>
                </c:pt>
                <c:pt idx="39">
                  <c:v>-29.34</c:v>
                </c:pt>
                <c:pt idx="40">
                  <c:v>-21.73</c:v>
                </c:pt>
                <c:pt idx="41">
                  <c:v>-18.28</c:v>
                </c:pt>
                <c:pt idx="42">
                  <c:v>-10.15</c:v>
                </c:pt>
                <c:pt idx="43">
                  <c:v>-8.09</c:v>
                </c:pt>
                <c:pt idx="44">
                  <c:v>-8.81</c:v>
                </c:pt>
                <c:pt idx="45">
                  <c:v>-8.81</c:v>
                </c:pt>
                <c:pt idx="46">
                  <c:v>-10.34</c:v>
                </c:pt>
                <c:pt idx="47">
                  <c:v>-10.74</c:v>
                </c:pt>
                <c:pt idx="48">
                  <c:v>-11.35</c:v>
                </c:pt>
                <c:pt idx="49">
                  <c:v>-14.65</c:v>
                </c:pt>
                <c:pt idx="50">
                  <c:v>-15.26</c:v>
                </c:pt>
                <c:pt idx="51">
                  <c:v>-19.940000000000001</c:v>
                </c:pt>
                <c:pt idx="52">
                  <c:v>-19.940000000000001</c:v>
                </c:pt>
                <c:pt idx="53">
                  <c:v>-20.89</c:v>
                </c:pt>
                <c:pt idx="54">
                  <c:v>-27.55</c:v>
                </c:pt>
                <c:pt idx="55">
                  <c:v>-28.22</c:v>
                </c:pt>
                <c:pt idx="56">
                  <c:v>-30.92</c:v>
                </c:pt>
                <c:pt idx="57">
                  <c:v>-31.5</c:v>
                </c:pt>
                <c:pt idx="58">
                  <c:v>-32.21</c:v>
                </c:pt>
                <c:pt idx="59">
                  <c:v>-32.29</c:v>
                </c:pt>
                <c:pt idx="60">
                  <c:v>-32.409999999999997</c:v>
                </c:pt>
                <c:pt idx="61">
                  <c:v>-32.21</c:v>
                </c:pt>
                <c:pt idx="62">
                  <c:v>-33.700000000000003</c:v>
                </c:pt>
                <c:pt idx="63">
                  <c:v>-33.93</c:v>
                </c:pt>
                <c:pt idx="64">
                  <c:v>-34.21</c:v>
                </c:pt>
                <c:pt idx="65">
                  <c:v>-33.82</c:v>
                </c:pt>
                <c:pt idx="66">
                  <c:v>-33.74</c:v>
                </c:pt>
                <c:pt idx="67">
                  <c:v>-32.85</c:v>
                </c:pt>
                <c:pt idx="68">
                  <c:v>-33.35</c:v>
                </c:pt>
                <c:pt idx="69">
                  <c:v>-34.380000000000003</c:v>
                </c:pt>
                <c:pt idx="70">
                  <c:v>-33.93</c:v>
                </c:pt>
                <c:pt idx="71">
                  <c:v>-34.86</c:v>
                </c:pt>
                <c:pt idx="72">
                  <c:v>-34.28</c:v>
                </c:pt>
                <c:pt idx="73">
                  <c:v>-33.08</c:v>
                </c:pt>
                <c:pt idx="74">
                  <c:v>-33.08</c:v>
                </c:pt>
                <c:pt idx="75">
                  <c:v>-32.74</c:v>
                </c:pt>
                <c:pt idx="76">
                  <c:v>-31.54</c:v>
                </c:pt>
                <c:pt idx="77">
                  <c:v>-31.79</c:v>
                </c:pt>
                <c:pt idx="78">
                  <c:v>-30.4</c:v>
                </c:pt>
                <c:pt idx="79">
                  <c:v>-28.88</c:v>
                </c:pt>
                <c:pt idx="80">
                  <c:v>-24.58</c:v>
                </c:pt>
                <c:pt idx="81">
                  <c:v>-15.65</c:v>
                </c:pt>
                <c:pt idx="82">
                  <c:v>-11.66</c:v>
                </c:pt>
                <c:pt idx="83">
                  <c:v>-6.49</c:v>
                </c:pt>
                <c:pt idx="84">
                  <c:v>-6.62</c:v>
                </c:pt>
                <c:pt idx="85">
                  <c:v>-6.61</c:v>
                </c:pt>
                <c:pt idx="86">
                  <c:v>-8.15</c:v>
                </c:pt>
                <c:pt idx="87">
                  <c:v>-9.31</c:v>
                </c:pt>
                <c:pt idx="88">
                  <c:v>-9.31</c:v>
                </c:pt>
                <c:pt idx="89">
                  <c:v>-12.09</c:v>
                </c:pt>
                <c:pt idx="90">
                  <c:v>-13.73</c:v>
                </c:pt>
                <c:pt idx="91">
                  <c:v>-15.75</c:v>
                </c:pt>
                <c:pt idx="92">
                  <c:v>-22.75</c:v>
                </c:pt>
                <c:pt idx="93">
                  <c:v>-26.82</c:v>
                </c:pt>
                <c:pt idx="94">
                  <c:v>-28.5</c:v>
                </c:pt>
                <c:pt idx="95">
                  <c:v>-33.01</c:v>
                </c:pt>
                <c:pt idx="96">
                  <c:v>-33.01</c:v>
                </c:pt>
                <c:pt idx="97">
                  <c:v>-33.67</c:v>
                </c:pt>
                <c:pt idx="98">
                  <c:v>-34.31</c:v>
                </c:pt>
                <c:pt idx="99">
                  <c:v>-33.97</c:v>
                </c:pt>
                <c:pt idx="100">
                  <c:v>-33.25</c:v>
                </c:pt>
                <c:pt idx="101">
                  <c:v>-33.56</c:v>
                </c:pt>
                <c:pt idx="102">
                  <c:v>-34.15</c:v>
                </c:pt>
                <c:pt idx="103">
                  <c:v>-34.81</c:v>
                </c:pt>
                <c:pt idx="104">
                  <c:v>-34.700000000000003</c:v>
                </c:pt>
                <c:pt idx="105">
                  <c:v>-36.56</c:v>
                </c:pt>
                <c:pt idx="106">
                  <c:v>-40.32</c:v>
                </c:pt>
                <c:pt idx="107">
                  <c:v>-41.13</c:v>
                </c:pt>
                <c:pt idx="108">
                  <c:v>-40.770000000000003</c:v>
                </c:pt>
                <c:pt idx="109">
                  <c:v>-40.1</c:v>
                </c:pt>
                <c:pt idx="110">
                  <c:v>-40.1</c:v>
                </c:pt>
                <c:pt idx="111">
                  <c:v>-39.61</c:v>
                </c:pt>
                <c:pt idx="112">
                  <c:v>-37.49</c:v>
                </c:pt>
                <c:pt idx="113">
                  <c:v>-36.78</c:v>
                </c:pt>
                <c:pt idx="114">
                  <c:v>-36.33</c:v>
                </c:pt>
                <c:pt idx="115">
                  <c:v>-36.380000000000003</c:v>
                </c:pt>
                <c:pt idx="116">
                  <c:v>-35.51</c:v>
                </c:pt>
                <c:pt idx="117">
                  <c:v>-36.74</c:v>
                </c:pt>
                <c:pt idx="118">
                  <c:v>-36.19</c:v>
                </c:pt>
                <c:pt idx="119">
                  <c:v>-36.1</c:v>
                </c:pt>
                <c:pt idx="120">
                  <c:v>-34.96</c:v>
                </c:pt>
                <c:pt idx="121">
                  <c:v>-36.44</c:v>
                </c:pt>
                <c:pt idx="122">
                  <c:v>-36.03</c:v>
                </c:pt>
                <c:pt idx="123">
                  <c:v>-35.35</c:v>
                </c:pt>
                <c:pt idx="124">
                  <c:v>-35.35</c:v>
                </c:pt>
                <c:pt idx="125">
                  <c:v>-33.39</c:v>
                </c:pt>
                <c:pt idx="126">
                  <c:v>-32.6</c:v>
                </c:pt>
                <c:pt idx="127">
                  <c:v>-33.119999999999997</c:v>
                </c:pt>
                <c:pt idx="128">
                  <c:v>-32.28</c:v>
                </c:pt>
                <c:pt idx="129">
                  <c:v>-33.15</c:v>
                </c:pt>
                <c:pt idx="130">
                  <c:v>-36.549999999999997</c:v>
                </c:pt>
                <c:pt idx="131">
                  <c:v>-38.119999999999997</c:v>
                </c:pt>
                <c:pt idx="132">
                  <c:v>-38.299999999999997</c:v>
                </c:pt>
                <c:pt idx="133">
                  <c:v>-38.72</c:v>
                </c:pt>
                <c:pt idx="134">
                  <c:v>-38.85</c:v>
                </c:pt>
                <c:pt idx="135">
                  <c:v>-38.85</c:v>
                </c:pt>
                <c:pt idx="136">
                  <c:v>-39.42</c:v>
                </c:pt>
                <c:pt idx="137">
                  <c:v>-39.42</c:v>
                </c:pt>
                <c:pt idx="138">
                  <c:v>-39.69</c:v>
                </c:pt>
                <c:pt idx="139">
                  <c:v>-39.17</c:v>
                </c:pt>
                <c:pt idx="140">
                  <c:v>-38.74</c:v>
                </c:pt>
                <c:pt idx="141">
                  <c:v>-36.94</c:v>
                </c:pt>
                <c:pt idx="142">
                  <c:v>-36.78</c:v>
                </c:pt>
                <c:pt idx="143">
                  <c:v>-35.840000000000003</c:v>
                </c:pt>
                <c:pt idx="144">
                  <c:v>-35.07</c:v>
                </c:pt>
                <c:pt idx="145">
                  <c:v>-34.340000000000003</c:v>
                </c:pt>
                <c:pt idx="146">
                  <c:v>-34.92</c:v>
                </c:pt>
                <c:pt idx="147">
                  <c:v>-35.25</c:v>
                </c:pt>
                <c:pt idx="148">
                  <c:v>-34.28</c:v>
                </c:pt>
                <c:pt idx="149">
                  <c:v>-34.47</c:v>
                </c:pt>
                <c:pt idx="150">
                  <c:v>-36.340000000000003</c:v>
                </c:pt>
                <c:pt idx="151">
                  <c:v>-36.340000000000003</c:v>
                </c:pt>
                <c:pt idx="152">
                  <c:v>-37.450000000000003</c:v>
                </c:pt>
                <c:pt idx="153">
                  <c:v>-37.9</c:v>
                </c:pt>
                <c:pt idx="154">
                  <c:v>-38.03</c:v>
                </c:pt>
                <c:pt idx="155">
                  <c:v>-36.9</c:v>
                </c:pt>
                <c:pt idx="156">
                  <c:v>-37.520000000000003</c:v>
                </c:pt>
                <c:pt idx="157">
                  <c:v>-37.99</c:v>
                </c:pt>
                <c:pt idx="158">
                  <c:v>-37.340000000000003</c:v>
                </c:pt>
                <c:pt idx="159">
                  <c:v>-37.6</c:v>
                </c:pt>
                <c:pt idx="160">
                  <c:v>-36.770000000000003</c:v>
                </c:pt>
                <c:pt idx="161">
                  <c:v>-36.76</c:v>
                </c:pt>
                <c:pt idx="162">
                  <c:v>-36.47</c:v>
                </c:pt>
                <c:pt idx="163">
                  <c:v>-36.85</c:v>
                </c:pt>
                <c:pt idx="164">
                  <c:v>-35.590000000000003</c:v>
                </c:pt>
                <c:pt idx="165">
                  <c:v>-34.56</c:v>
                </c:pt>
                <c:pt idx="166">
                  <c:v>-32.119999999999997</c:v>
                </c:pt>
                <c:pt idx="167">
                  <c:v>-31.65</c:v>
                </c:pt>
                <c:pt idx="168">
                  <c:v>-32.26</c:v>
                </c:pt>
                <c:pt idx="169">
                  <c:v>-33.32</c:v>
                </c:pt>
                <c:pt idx="170">
                  <c:v>-35.24</c:v>
                </c:pt>
                <c:pt idx="171">
                  <c:v>-35.49</c:v>
                </c:pt>
                <c:pt idx="172">
                  <c:v>-35.78</c:v>
                </c:pt>
                <c:pt idx="173">
                  <c:v>-36</c:v>
                </c:pt>
                <c:pt idx="174">
                  <c:v>-36</c:v>
                </c:pt>
                <c:pt idx="175">
                  <c:v>-36.28</c:v>
                </c:pt>
                <c:pt idx="176">
                  <c:v>-36.24</c:v>
                </c:pt>
                <c:pt idx="177">
                  <c:v>-35.28</c:v>
                </c:pt>
                <c:pt idx="178">
                  <c:v>-35.24</c:v>
                </c:pt>
                <c:pt idx="179">
                  <c:v>-35.01</c:v>
                </c:pt>
                <c:pt idx="180">
                  <c:v>-35.08</c:v>
                </c:pt>
                <c:pt idx="181">
                  <c:v>-35.08</c:v>
                </c:pt>
                <c:pt idx="182">
                  <c:v>-34.64</c:v>
                </c:pt>
                <c:pt idx="183">
                  <c:v>-35.549999999999997</c:v>
                </c:pt>
                <c:pt idx="184">
                  <c:v>-35.549999999999997</c:v>
                </c:pt>
                <c:pt idx="185">
                  <c:v>-35.92</c:v>
                </c:pt>
                <c:pt idx="186">
                  <c:v>-34.909999999999997</c:v>
                </c:pt>
                <c:pt idx="187">
                  <c:v>-33.94</c:v>
                </c:pt>
                <c:pt idx="188">
                  <c:v>-34.03</c:v>
                </c:pt>
                <c:pt idx="189">
                  <c:v>-33.69</c:v>
                </c:pt>
                <c:pt idx="190">
                  <c:v>-34.22</c:v>
                </c:pt>
                <c:pt idx="191">
                  <c:v>-33.369999999999997</c:v>
                </c:pt>
                <c:pt idx="192">
                  <c:v>-33.340000000000003</c:v>
                </c:pt>
                <c:pt idx="193">
                  <c:v>-31.76</c:v>
                </c:pt>
                <c:pt idx="194">
                  <c:v>-31.34</c:v>
                </c:pt>
                <c:pt idx="195">
                  <c:v>-30.86</c:v>
                </c:pt>
                <c:pt idx="196">
                  <c:v>-33.54</c:v>
                </c:pt>
                <c:pt idx="197">
                  <c:v>-33.57</c:v>
                </c:pt>
                <c:pt idx="198">
                  <c:v>-33.57</c:v>
                </c:pt>
                <c:pt idx="199">
                  <c:v>-34.72</c:v>
                </c:pt>
                <c:pt idx="200">
                  <c:v>-34.85</c:v>
                </c:pt>
                <c:pt idx="201">
                  <c:v>-34.18</c:v>
                </c:pt>
                <c:pt idx="202">
                  <c:v>-34.18</c:v>
                </c:pt>
                <c:pt idx="203">
                  <c:v>-33.15</c:v>
                </c:pt>
                <c:pt idx="204">
                  <c:v>-31.77</c:v>
                </c:pt>
                <c:pt idx="205">
                  <c:v>-32.67</c:v>
                </c:pt>
                <c:pt idx="206">
                  <c:v>-30.7</c:v>
                </c:pt>
                <c:pt idx="207">
                  <c:v>-33.67</c:v>
                </c:pt>
                <c:pt idx="208">
                  <c:v>-33.06</c:v>
                </c:pt>
                <c:pt idx="209">
                  <c:v>-33.06</c:v>
                </c:pt>
                <c:pt idx="210">
                  <c:v>-32.97</c:v>
                </c:pt>
                <c:pt idx="211">
                  <c:v>-33.520000000000003</c:v>
                </c:pt>
                <c:pt idx="212">
                  <c:v>-33.31</c:v>
                </c:pt>
                <c:pt idx="213">
                  <c:v>-33.42</c:v>
                </c:pt>
                <c:pt idx="214">
                  <c:v>-33.19</c:v>
                </c:pt>
                <c:pt idx="215">
                  <c:v>-32.9</c:v>
                </c:pt>
                <c:pt idx="216">
                  <c:v>-31.57</c:v>
                </c:pt>
                <c:pt idx="217">
                  <c:v>-31.45</c:v>
                </c:pt>
                <c:pt idx="218">
                  <c:v>-31.23</c:v>
                </c:pt>
                <c:pt idx="219">
                  <c:v>-30.88</c:v>
                </c:pt>
                <c:pt idx="220">
                  <c:v>-31.6</c:v>
                </c:pt>
                <c:pt idx="221">
                  <c:v>-31.23</c:v>
                </c:pt>
                <c:pt idx="222">
                  <c:v>-31.4</c:v>
                </c:pt>
                <c:pt idx="223">
                  <c:v>-30.97</c:v>
                </c:pt>
                <c:pt idx="224">
                  <c:v>-30.53</c:v>
                </c:pt>
                <c:pt idx="225">
                  <c:v>-30.55</c:v>
                </c:pt>
                <c:pt idx="226">
                  <c:v>-30.14</c:v>
                </c:pt>
                <c:pt idx="227">
                  <c:v>-30.14</c:v>
                </c:pt>
                <c:pt idx="228">
                  <c:v>-30.16</c:v>
                </c:pt>
                <c:pt idx="229">
                  <c:v>-29.2</c:v>
                </c:pt>
                <c:pt idx="230">
                  <c:v>-29.82</c:v>
                </c:pt>
                <c:pt idx="231">
                  <c:v>-30.17</c:v>
                </c:pt>
                <c:pt idx="232">
                  <c:v>-29.76</c:v>
                </c:pt>
                <c:pt idx="233">
                  <c:v>-29.53</c:v>
                </c:pt>
                <c:pt idx="234">
                  <c:v>-29.53</c:v>
                </c:pt>
                <c:pt idx="235">
                  <c:v>-29.35</c:v>
                </c:pt>
                <c:pt idx="236">
                  <c:v>-29.23</c:v>
                </c:pt>
                <c:pt idx="237">
                  <c:v>-29.23</c:v>
                </c:pt>
                <c:pt idx="238">
                  <c:v>-29.13</c:v>
                </c:pt>
                <c:pt idx="239">
                  <c:v>-28.52</c:v>
                </c:pt>
                <c:pt idx="240">
                  <c:v>-28.4</c:v>
                </c:pt>
                <c:pt idx="241">
                  <c:v>-28.89</c:v>
                </c:pt>
                <c:pt idx="242">
                  <c:v>-28.13</c:v>
                </c:pt>
                <c:pt idx="243">
                  <c:v>-28.13</c:v>
                </c:pt>
                <c:pt idx="244">
                  <c:v>-27.5</c:v>
                </c:pt>
                <c:pt idx="245">
                  <c:v>-27.76</c:v>
                </c:pt>
                <c:pt idx="246">
                  <c:v>-28.31</c:v>
                </c:pt>
                <c:pt idx="247">
                  <c:v>-28.36</c:v>
                </c:pt>
                <c:pt idx="248">
                  <c:v>-27.77</c:v>
                </c:pt>
                <c:pt idx="249">
                  <c:v>-27.22</c:v>
                </c:pt>
                <c:pt idx="250">
                  <c:v>-27.22</c:v>
                </c:pt>
                <c:pt idx="251">
                  <c:v>-26.08</c:v>
                </c:pt>
                <c:pt idx="252">
                  <c:v>-25.55</c:v>
                </c:pt>
                <c:pt idx="253">
                  <c:v>-25.38</c:v>
                </c:pt>
                <c:pt idx="254">
                  <c:v>-25.38</c:v>
                </c:pt>
                <c:pt idx="255">
                  <c:v>-25.38</c:v>
                </c:pt>
                <c:pt idx="256">
                  <c:v>-25.32</c:v>
                </c:pt>
                <c:pt idx="257">
                  <c:v>-24.82</c:v>
                </c:pt>
                <c:pt idx="258">
                  <c:v>-25</c:v>
                </c:pt>
                <c:pt idx="259">
                  <c:v>-25.39</c:v>
                </c:pt>
                <c:pt idx="260">
                  <c:v>-25.09</c:v>
                </c:pt>
                <c:pt idx="261">
                  <c:v>-25.09</c:v>
                </c:pt>
                <c:pt idx="262">
                  <c:v>-25.06</c:v>
                </c:pt>
                <c:pt idx="263">
                  <c:v>-24.7</c:v>
                </c:pt>
                <c:pt idx="264">
                  <c:v>-24.18</c:v>
                </c:pt>
                <c:pt idx="265">
                  <c:v>-23.82</c:v>
                </c:pt>
                <c:pt idx="266">
                  <c:v>-23.82</c:v>
                </c:pt>
                <c:pt idx="267">
                  <c:v>-23.9</c:v>
                </c:pt>
                <c:pt idx="268">
                  <c:v>-23.71</c:v>
                </c:pt>
                <c:pt idx="269">
                  <c:v>-23.42</c:v>
                </c:pt>
                <c:pt idx="270">
                  <c:v>-23.26</c:v>
                </c:pt>
                <c:pt idx="271">
                  <c:v>-23</c:v>
                </c:pt>
                <c:pt idx="272">
                  <c:v>-23</c:v>
                </c:pt>
                <c:pt idx="273">
                  <c:v>-22.57</c:v>
                </c:pt>
                <c:pt idx="274">
                  <c:v>-22.1</c:v>
                </c:pt>
                <c:pt idx="275">
                  <c:v>-22.15</c:v>
                </c:pt>
                <c:pt idx="276">
                  <c:v>-22.05</c:v>
                </c:pt>
                <c:pt idx="277">
                  <c:v>-22.05</c:v>
                </c:pt>
                <c:pt idx="278">
                  <c:v>-21.67</c:v>
                </c:pt>
                <c:pt idx="279">
                  <c:v>-21.44</c:v>
                </c:pt>
                <c:pt idx="280">
                  <c:v>-21.83</c:v>
                </c:pt>
                <c:pt idx="281">
                  <c:v>-21.59</c:v>
                </c:pt>
                <c:pt idx="282">
                  <c:v>-21.39</c:v>
                </c:pt>
                <c:pt idx="283">
                  <c:v>-21.39</c:v>
                </c:pt>
                <c:pt idx="284">
                  <c:v>-21.07</c:v>
                </c:pt>
                <c:pt idx="285">
                  <c:v>-21.15</c:v>
                </c:pt>
                <c:pt idx="286">
                  <c:v>-20.52</c:v>
                </c:pt>
                <c:pt idx="287">
                  <c:v>-19.95</c:v>
                </c:pt>
                <c:pt idx="288">
                  <c:v>-19.95</c:v>
                </c:pt>
                <c:pt idx="289">
                  <c:v>-19.91</c:v>
                </c:pt>
                <c:pt idx="290">
                  <c:v>-19.98</c:v>
                </c:pt>
                <c:pt idx="291">
                  <c:v>-19.760000000000002</c:v>
                </c:pt>
                <c:pt idx="292">
                  <c:v>-19.87</c:v>
                </c:pt>
                <c:pt idx="293">
                  <c:v>-19.38</c:v>
                </c:pt>
                <c:pt idx="294">
                  <c:v>-19.38</c:v>
                </c:pt>
                <c:pt idx="295">
                  <c:v>-19.02</c:v>
                </c:pt>
                <c:pt idx="296">
                  <c:v>-18.3</c:v>
                </c:pt>
                <c:pt idx="297">
                  <c:v>-18.440000000000001</c:v>
                </c:pt>
                <c:pt idx="298">
                  <c:v>-19.25</c:v>
                </c:pt>
                <c:pt idx="299">
                  <c:v>-19.37</c:v>
                </c:pt>
                <c:pt idx="300">
                  <c:v>-18.149999999999999</c:v>
                </c:pt>
                <c:pt idx="301">
                  <c:v>-19.309999999999999</c:v>
                </c:pt>
                <c:pt idx="302">
                  <c:v>-18.809999999999999</c:v>
                </c:pt>
                <c:pt idx="303">
                  <c:v>-18.809999999999999</c:v>
                </c:pt>
                <c:pt idx="304">
                  <c:v>-18.97</c:v>
                </c:pt>
                <c:pt idx="305">
                  <c:v>-18.97</c:v>
                </c:pt>
                <c:pt idx="306">
                  <c:v>-18.57</c:v>
                </c:pt>
                <c:pt idx="307">
                  <c:v>-18.25</c:v>
                </c:pt>
                <c:pt idx="308">
                  <c:v>-17.78</c:v>
                </c:pt>
                <c:pt idx="309">
                  <c:v>-16.93</c:v>
                </c:pt>
                <c:pt idx="310">
                  <c:v>-16.93</c:v>
                </c:pt>
                <c:pt idx="311">
                  <c:v>-15.74</c:v>
                </c:pt>
                <c:pt idx="312">
                  <c:v>-15.11</c:v>
                </c:pt>
                <c:pt idx="313">
                  <c:v>-15.52</c:v>
                </c:pt>
                <c:pt idx="314">
                  <c:v>-15.69</c:v>
                </c:pt>
                <c:pt idx="315">
                  <c:v>-14.72</c:v>
                </c:pt>
                <c:pt idx="316">
                  <c:v>-13.6</c:v>
                </c:pt>
                <c:pt idx="317">
                  <c:v>-13.28</c:v>
                </c:pt>
                <c:pt idx="318">
                  <c:v>-13.28</c:v>
                </c:pt>
                <c:pt idx="319">
                  <c:v>-9.94</c:v>
                </c:pt>
                <c:pt idx="320">
                  <c:v>-9.94</c:v>
                </c:pt>
                <c:pt idx="321">
                  <c:v>-8.8800000000000008</c:v>
                </c:pt>
                <c:pt idx="322">
                  <c:v>-8.9700000000000006</c:v>
                </c:pt>
                <c:pt idx="323">
                  <c:v>-11.41</c:v>
                </c:pt>
                <c:pt idx="324">
                  <c:v>-11.49</c:v>
                </c:pt>
                <c:pt idx="325">
                  <c:v>-11.43</c:v>
                </c:pt>
                <c:pt idx="326">
                  <c:v>-11.16</c:v>
                </c:pt>
                <c:pt idx="327">
                  <c:v>-10.73</c:v>
                </c:pt>
                <c:pt idx="328">
                  <c:v>-10.23</c:v>
                </c:pt>
                <c:pt idx="329">
                  <c:v>-9.68</c:v>
                </c:pt>
                <c:pt idx="330">
                  <c:v>-8.2200000000000006</c:v>
                </c:pt>
                <c:pt idx="331">
                  <c:v>-5.93</c:v>
                </c:pt>
                <c:pt idx="332">
                  <c:v>-2.82</c:v>
                </c:pt>
                <c:pt idx="333">
                  <c:v>-1.7929999999999999</c:v>
                </c:pt>
                <c:pt idx="334">
                  <c:v>2.8</c:v>
                </c:pt>
                <c:pt idx="335">
                  <c:v>4.7130000000000001</c:v>
                </c:pt>
                <c:pt idx="336">
                  <c:v>23.262</c:v>
                </c:pt>
                <c:pt idx="337">
                  <c:v>28.262</c:v>
                </c:pt>
                <c:pt idx="338">
                  <c:v>28.262</c:v>
                </c:pt>
              </c:numCache>
            </c:numRef>
          </c:yVal>
          <c:smooth val="1"/>
          <c:extLst>
            <c:ext xmlns:c16="http://schemas.microsoft.com/office/drawing/2014/chart" uri="{C3380CC4-5D6E-409C-BE32-E72D297353CC}">
              <c16:uniqueId val="{00000000-9467-42B4-96E8-DD409F477D1C}"/>
            </c:ext>
          </c:extLst>
        </c:ser>
        <c:ser>
          <c:idx val="3"/>
          <c:order val="1"/>
          <c:tx>
            <c:v>Sphere 3</c:v>
          </c:tx>
          <c:marker>
            <c:symbol val="circle"/>
            <c:size val="6"/>
            <c:spPr>
              <a:solidFill>
                <a:srgbClr val="FFC000"/>
              </a:solidFill>
              <a:ln>
                <a:solidFill>
                  <a:schemeClr val="tx1"/>
                </a:solidFill>
              </a:ln>
            </c:spPr>
          </c:marker>
          <c:xVal>
            <c:numRef>
              <c:f>'Pig Location Testing'!$R$19</c:f>
              <c:numCache>
                <c:formatCode>General</c:formatCode>
                <c:ptCount val="1"/>
                <c:pt idx="0">
                  <c:v>19655.269</c:v>
                </c:pt>
              </c:numCache>
            </c:numRef>
          </c:xVal>
          <c:yVal>
            <c:numRef>
              <c:f>'Pig Location Testing'!$S$19</c:f>
              <c:numCache>
                <c:formatCode>0.00</c:formatCode>
                <c:ptCount val="1"/>
                <c:pt idx="0">
                  <c:v>-34.81</c:v>
                </c:pt>
              </c:numCache>
            </c:numRef>
          </c:yVal>
          <c:smooth val="1"/>
          <c:extLst>
            <c:ext xmlns:c16="http://schemas.microsoft.com/office/drawing/2014/chart" uri="{C3380CC4-5D6E-409C-BE32-E72D297353CC}">
              <c16:uniqueId val="{00000001-9467-42B4-96E8-DD409F477D1C}"/>
            </c:ext>
          </c:extLst>
        </c:ser>
        <c:ser>
          <c:idx val="5"/>
          <c:order val="2"/>
          <c:tx>
            <c:v>Sphere 4</c:v>
          </c:tx>
          <c:marker>
            <c:symbol val="circle"/>
            <c:size val="6"/>
            <c:spPr>
              <a:solidFill>
                <a:srgbClr val="00B0F0"/>
              </a:solidFill>
              <a:ln>
                <a:solidFill>
                  <a:schemeClr val="tx1"/>
                </a:solidFill>
              </a:ln>
            </c:spPr>
          </c:marker>
          <c:xVal>
            <c:numRef>
              <c:f>'Pig Location Testing'!$R$20</c:f>
              <c:numCache>
                <c:formatCode>General</c:formatCode>
                <c:ptCount val="1"/>
                <c:pt idx="0">
                  <c:v>7655.2690000000002</c:v>
                </c:pt>
              </c:numCache>
            </c:numRef>
          </c:xVal>
          <c:yVal>
            <c:numRef>
              <c:f>'Pig Location Testing'!$S$20</c:f>
              <c:numCache>
                <c:formatCode>0.00</c:formatCode>
                <c:ptCount val="1"/>
                <c:pt idx="0">
                  <c:v>-8.09</c:v>
                </c:pt>
              </c:numCache>
            </c:numRef>
          </c:yVal>
          <c:smooth val="1"/>
          <c:extLst>
            <c:ext xmlns:c16="http://schemas.microsoft.com/office/drawing/2014/chart" uri="{C3380CC4-5D6E-409C-BE32-E72D297353CC}">
              <c16:uniqueId val="{00000002-9467-42B4-96E8-DD409F477D1C}"/>
            </c:ext>
          </c:extLst>
        </c:ser>
        <c:ser>
          <c:idx val="7"/>
          <c:order val="3"/>
          <c:tx>
            <c:v>Sphere 5</c:v>
          </c:tx>
          <c:marker>
            <c:symbol val="circle"/>
            <c:size val="6"/>
            <c:spPr>
              <a:solidFill>
                <a:srgbClr val="00B050"/>
              </a:solidFill>
              <a:ln>
                <a:solidFill>
                  <a:schemeClr val="tx1"/>
                </a:solidFill>
              </a:ln>
            </c:spPr>
          </c:marker>
          <c:xVal>
            <c:numRef>
              <c:f>'Pig Location Testing'!$R$21</c:f>
              <c:numCache>
                <c:formatCode>General</c:formatCode>
                <c:ptCount val="1"/>
                <c:pt idx="0">
                  <c:v>-1</c:v>
                </c:pt>
              </c:numCache>
            </c:numRef>
          </c:xVal>
          <c:yVal>
            <c:numRef>
              <c:f>'Pig Location Testing'!$S$21</c:f>
              <c:numCache>
                <c:formatCode>0.00</c:formatCode>
                <c:ptCount val="1"/>
                <c:pt idx="0">
                  <c:v>-1</c:v>
                </c:pt>
              </c:numCache>
            </c:numRef>
          </c:yVal>
          <c:smooth val="1"/>
          <c:extLst>
            <c:ext xmlns:c16="http://schemas.microsoft.com/office/drawing/2014/chart" uri="{C3380CC4-5D6E-409C-BE32-E72D297353CC}">
              <c16:uniqueId val="{00000003-9467-42B4-96E8-DD409F477D1C}"/>
            </c:ext>
          </c:extLst>
        </c:ser>
        <c:ser>
          <c:idx val="1"/>
          <c:order val="4"/>
          <c:tx>
            <c:v>Sphere 6</c:v>
          </c:tx>
          <c:marker>
            <c:symbol val="circle"/>
            <c:size val="6"/>
            <c:spPr>
              <a:solidFill>
                <a:srgbClr val="FF0000"/>
              </a:solidFill>
              <a:ln>
                <a:solidFill>
                  <a:schemeClr val="tx1"/>
                </a:solidFill>
              </a:ln>
            </c:spPr>
          </c:marker>
          <c:xVal>
            <c:numRef>
              <c:f>'Pig Location Testing'!$R$22</c:f>
              <c:numCache>
                <c:formatCode>General</c:formatCode>
                <c:ptCount val="1"/>
                <c:pt idx="0">
                  <c:v>-1</c:v>
                </c:pt>
              </c:numCache>
            </c:numRef>
          </c:xVal>
          <c:yVal>
            <c:numRef>
              <c:f>'Pig Location Testing'!$S$22</c:f>
              <c:numCache>
                <c:formatCode>0.00</c:formatCode>
                <c:ptCount val="1"/>
                <c:pt idx="0">
                  <c:v>-1</c:v>
                </c:pt>
              </c:numCache>
            </c:numRef>
          </c:yVal>
          <c:smooth val="1"/>
          <c:extLst>
            <c:ext xmlns:c16="http://schemas.microsoft.com/office/drawing/2014/chart" uri="{C3380CC4-5D6E-409C-BE32-E72D297353CC}">
              <c16:uniqueId val="{00000004-9467-42B4-96E8-DD409F477D1C}"/>
            </c:ext>
          </c:extLst>
        </c:ser>
        <c:dLbls>
          <c:showLegendKey val="0"/>
          <c:showVal val="0"/>
          <c:showCatName val="0"/>
          <c:showSerName val="0"/>
          <c:showPercent val="0"/>
          <c:showBubbleSize val="0"/>
        </c:dLbls>
        <c:axId val="804069648"/>
        <c:axId val="664000464"/>
      </c:scatterChart>
      <c:valAx>
        <c:axId val="804069648"/>
        <c:scaling>
          <c:orientation val="minMax"/>
          <c:max val="70000"/>
          <c:min val="0"/>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GB"/>
                  <a:t>Distance [m]</a:t>
                </a:r>
              </a:p>
            </c:rich>
          </c:tx>
          <c:overlay val="0"/>
          <c:spPr>
            <a:noFill/>
            <a:ln>
              <a:noFill/>
            </a:ln>
            <a:effectLst/>
          </c:spPr>
        </c:title>
        <c:numFmt formatCode="0" sourceLinked="1"/>
        <c:majorTickMark val="out"/>
        <c:minorTickMark val="none"/>
        <c:tickLblPos val="high"/>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664000464"/>
        <c:crosses val="autoZero"/>
        <c:crossBetween val="midCat"/>
      </c:valAx>
      <c:valAx>
        <c:axId val="664000464"/>
        <c:scaling>
          <c:orientation val="minMax"/>
          <c:min val="-5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GB"/>
                  <a:t>Elevation [m]</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804069648"/>
        <c:crosses val="autoZero"/>
        <c:crossBetween val="midCat"/>
      </c:valAx>
    </c:plotArea>
    <c:plotVisOnly val="1"/>
    <c:dispBlanksAs val="gap"/>
    <c:showDLblsOverMax val="0"/>
    <c:extLst/>
  </c:chart>
  <c:txPr>
    <a:bodyPr/>
    <a:lstStyle/>
    <a:p>
      <a:pPr>
        <a:defRPr b="0">
          <a:solidFill>
            <a:schemeClr val="tx1"/>
          </a:solidFill>
        </a:defRPr>
      </a:pPr>
      <a:endParaRPr lang="en-US"/>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11</xdr:col>
      <xdr:colOff>84666</xdr:colOff>
      <xdr:row>31</xdr:row>
      <xdr:rowOff>59267</xdr:rowOff>
    </xdr:from>
    <xdr:to>
      <xdr:col>21</xdr:col>
      <xdr:colOff>397933</xdr:colOff>
      <xdr:row>52</xdr:row>
      <xdr:rowOff>25400</xdr:rowOff>
    </xdr:to>
    <xdr:graphicFrame macro="">
      <xdr:nvGraphicFramePr>
        <xdr:cNvPr id="2" name="Chart 1">
          <a:extLst>
            <a:ext uri="{FF2B5EF4-FFF2-40B4-BE49-F238E27FC236}">
              <a16:creationId xmlns:a16="http://schemas.microsoft.com/office/drawing/2014/main" id="{F1C0D29D-A190-4924-A137-82D20F9A3A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211668</xdr:colOff>
      <xdr:row>10</xdr:row>
      <xdr:rowOff>110065</xdr:rowOff>
    </xdr:from>
    <xdr:to>
      <xdr:col>6</xdr:col>
      <xdr:colOff>220134</xdr:colOff>
      <xdr:row>15</xdr:row>
      <xdr:rowOff>33867</xdr:rowOff>
    </xdr:to>
    <xdr:sp macro="" textlink="">
      <xdr:nvSpPr>
        <xdr:cNvPr id="4" name="TextBox 3">
          <a:extLst>
            <a:ext uri="{FF2B5EF4-FFF2-40B4-BE49-F238E27FC236}">
              <a16:creationId xmlns:a16="http://schemas.microsoft.com/office/drawing/2014/main" id="{94ADA165-997C-48FE-961C-7FD12AAB93DB}"/>
            </a:ext>
          </a:extLst>
        </xdr:cNvPr>
        <xdr:cNvSpPr txBox="1"/>
      </xdr:nvSpPr>
      <xdr:spPr>
        <a:xfrm>
          <a:off x="211668" y="110065"/>
          <a:ext cx="3666066" cy="982135"/>
        </a:xfrm>
        <a:prstGeom prst="rect">
          <a:avLst/>
        </a:prstGeom>
        <a:solidFill>
          <a:schemeClr val="lt1"/>
        </a:solidFill>
        <a:ln w="190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baseline="0"/>
            <a:t>1. If no CGRs are specified then the default will be used.</a:t>
          </a:r>
        </a:p>
        <a:p>
          <a:r>
            <a:rPr lang="en-GB" sz="1100" b="1" baseline="0"/>
            <a:t>2. </a:t>
          </a:r>
          <a:r>
            <a:rPr lang="en-GB" sz="1100" b="1" baseline="0">
              <a:solidFill>
                <a:schemeClr val="dk1"/>
              </a:solidFill>
              <a:effectLst/>
              <a:latin typeface="+mn-lt"/>
              <a:ea typeface="+mn-ea"/>
              <a:cs typeface="+mn-cs"/>
            </a:rPr>
            <a:t>CGRs can be overridden with user input by typing desired CGR values into the white boxes.</a:t>
          </a:r>
        </a:p>
        <a:p>
          <a:r>
            <a:rPr lang="en-GB" sz="1050" b="0" i="1">
              <a:solidFill>
                <a:schemeClr val="dk1"/>
              </a:solidFill>
              <a:effectLst/>
              <a:latin typeface="+mn-lt"/>
              <a:ea typeface="+mn-ea"/>
              <a:cs typeface="+mn-cs"/>
            </a:rPr>
            <a:t>Defualt CGRs</a:t>
          </a:r>
          <a:r>
            <a:rPr lang="en-GB" sz="1050" b="0" i="1" baseline="0">
              <a:solidFill>
                <a:schemeClr val="dk1"/>
              </a:solidFill>
              <a:effectLst/>
              <a:latin typeface="+mn-lt"/>
              <a:ea typeface="+mn-ea"/>
              <a:cs typeface="+mn-cs"/>
            </a:rPr>
            <a:t> are based upon linear correlations from existing data of gas flowrates and condensate flowrates.</a:t>
          </a:r>
          <a:endParaRPr lang="en-GB" sz="1050" b="0" i="1">
            <a:effectLst/>
          </a:endParaRPr>
        </a:p>
      </xdr:txBody>
    </xdr:sp>
    <xdr:clientData/>
  </xdr:twoCellAnchor>
  <xdr:twoCellAnchor>
    <xdr:from>
      <xdr:col>0</xdr:col>
      <xdr:colOff>67733</xdr:colOff>
      <xdr:row>17</xdr:row>
      <xdr:rowOff>0</xdr:rowOff>
    </xdr:from>
    <xdr:to>
      <xdr:col>5</xdr:col>
      <xdr:colOff>541866</xdr:colOff>
      <xdr:row>21</xdr:row>
      <xdr:rowOff>67734</xdr:rowOff>
    </xdr:to>
    <xdr:sp macro="" textlink="">
      <xdr:nvSpPr>
        <xdr:cNvPr id="5" name="TextBox 4">
          <a:extLst>
            <a:ext uri="{FF2B5EF4-FFF2-40B4-BE49-F238E27FC236}">
              <a16:creationId xmlns:a16="http://schemas.microsoft.com/office/drawing/2014/main" id="{EFF6CA5A-18CF-43FD-9F8A-DBC67C524C2F}"/>
            </a:ext>
          </a:extLst>
        </xdr:cNvPr>
        <xdr:cNvSpPr txBox="1"/>
      </xdr:nvSpPr>
      <xdr:spPr>
        <a:xfrm>
          <a:off x="67733" y="1439333"/>
          <a:ext cx="3522133" cy="1845734"/>
        </a:xfrm>
        <a:prstGeom prst="rect">
          <a:avLst/>
        </a:prstGeom>
        <a:solidFill>
          <a:schemeClr val="lt1"/>
        </a:solidFill>
        <a:ln w="190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t>1. Gas Flowrates for Southwark and Blythe Platforms are require</a:t>
          </a:r>
          <a:r>
            <a:rPr lang="en-GB" sz="1100" b="1" baseline="0"/>
            <a:t>d as input for the table. </a:t>
          </a:r>
        </a:p>
        <a:p>
          <a:r>
            <a:rPr lang="en-GB" sz="1100" b="1" baseline="0"/>
            <a:t>2. Each case is a seperate instance which can be used for comparison.</a:t>
          </a:r>
        </a:p>
        <a:p>
          <a:r>
            <a:rPr lang="en-GB" sz="1100" b="0" i="1" baseline="0"/>
            <a:t>Note 1: "Gas Flowrate at Blythe Platform" is representative of the combined flowrates of the Blythe and Elgood wells at the Blythe Platform.</a:t>
          </a:r>
        </a:p>
        <a:p>
          <a:r>
            <a:rPr lang="en-GB" sz="1100" b="0" i="1" baseline="0"/>
            <a:t>Note 2: Condensate flowrate at Bacton is based upon the combined condensate flowrates from Southwark and Blythe in the 24" branch from Blythe Hub to Bacton</a:t>
          </a:r>
        </a:p>
        <a:p>
          <a:endParaRPr lang="en-GB" sz="1100" b="1"/>
        </a:p>
        <a:p>
          <a:endParaRPr lang="en-GB" sz="1100" b="1"/>
        </a:p>
        <a:p>
          <a:endParaRPr lang="en-GB" sz="1100" b="1"/>
        </a:p>
        <a:p>
          <a:endParaRPr lang="en-GB" sz="1100" b="1"/>
        </a:p>
      </xdr:txBody>
    </xdr:sp>
    <xdr:clientData/>
  </xdr:twoCellAnchor>
  <xdr:twoCellAnchor>
    <xdr:from>
      <xdr:col>0</xdr:col>
      <xdr:colOff>96943</xdr:colOff>
      <xdr:row>32</xdr:row>
      <xdr:rowOff>10372</xdr:rowOff>
    </xdr:from>
    <xdr:to>
      <xdr:col>6</xdr:col>
      <xdr:colOff>108162</xdr:colOff>
      <xdr:row>44</xdr:row>
      <xdr:rowOff>19050</xdr:rowOff>
    </xdr:to>
    <xdr:sp macro="" textlink="">
      <xdr:nvSpPr>
        <xdr:cNvPr id="6" name="TextBox 5">
          <a:extLst>
            <a:ext uri="{FF2B5EF4-FFF2-40B4-BE49-F238E27FC236}">
              <a16:creationId xmlns:a16="http://schemas.microsoft.com/office/drawing/2014/main" id="{E3B22828-5236-46BD-856B-3A823AFB1E3C}"/>
            </a:ext>
          </a:extLst>
        </xdr:cNvPr>
        <xdr:cNvSpPr txBox="1"/>
      </xdr:nvSpPr>
      <xdr:spPr>
        <a:xfrm>
          <a:off x="96943" y="7973272"/>
          <a:ext cx="3668819" cy="2999528"/>
        </a:xfrm>
        <a:prstGeom prst="rect">
          <a:avLst/>
        </a:prstGeom>
        <a:solidFill>
          <a:schemeClr val="lt1"/>
        </a:solidFill>
        <a:ln w="190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t>1.  If no "Pigging Period" or "Transit Time" </a:t>
          </a:r>
          <a:r>
            <a:rPr lang="en-GB" sz="1100" b="1" baseline="0"/>
            <a:t>are selected, then these will default to values calculated from Case 1.</a:t>
          </a:r>
        </a:p>
        <a:p>
          <a:r>
            <a:rPr lang="en-GB" sz="1100" b="1" baseline="0"/>
            <a:t>2. "Pigging Period" and "Transit Time" can overriden with user input by adding values to the corresponding white box.</a:t>
          </a:r>
        </a:p>
        <a:p>
          <a:r>
            <a:rPr lang="en-GB" sz="1100" b="1" baseline="0"/>
            <a:t>3. The "Time in Run" is defaulted as 1st sphere approaches Bacton for data to be shown. This can be overriden with user input but will only show data after the time specifed by "1st Sphere Enters at:".</a:t>
          </a:r>
        </a:p>
        <a:p>
          <a:r>
            <a:rPr lang="en-GB" sz="1100" b="1" baseline="0"/>
            <a:t>4. The Sphere analysis can be performed without any data intputted into the main case table.</a:t>
          </a:r>
        </a:p>
        <a:p>
          <a:r>
            <a:rPr lang="en-GB" sz="1100" b="0" i="1" baseline="0"/>
            <a:t>Note 1: It is assumed that intelligent pigging has taken place and the pipeline is running at operating conditions. Sphere 1 shows the first sphere running at operating conditions.</a:t>
          </a:r>
        </a:p>
        <a:p>
          <a:r>
            <a:rPr lang="en-GB" sz="1100" b="0" i="1" baseline="0"/>
            <a:t>Note 2: Only 4 spheres will be shown in a line at once as it is unlikely that that 5 or more spheres will be in the line a the same time.</a:t>
          </a:r>
        </a:p>
        <a:p>
          <a:endParaRPr lang="en-GB" sz="1100" b="0" i="1" baseline="0"/>
        </a:p>
        <a:p>
          <a:endParaRPr lang="en-GB" sz="1100" b="1"/>
        </a:p>
        <a:p>
          <a:endParaRPr lang="en-GB" sz="1100" b="1"/>
        </a:p>
        <a:p>
          <a:endParaRPr lang="en-GB" sz="1100" b="1"/>
        </a:p>
        <a:p>
          <a:endParaRPr lang="en-GB" sz="1100" b="1"/>
        </a:p>
      </xdr:txBody>
    </xdr:sp>
    <xdr:clientData/>
  </xdr:twoCellAnchor>
  <xdr:twoCellAnchor>
    <xdr:from>
      <xdr:col>0</xdr:col>
      <xdr:colOff>67733</xdr:colOff>
      <xdr:row>21</xdr:row>
      <xdr:rowOff>135467</xdr:rowOff>
    </xdr:from>
    <xdr:to>
      <xdr:col>5</xdr:col>
      <xdr:colOff>541866</xdr:colOff>
      <xdr:row>24</xdr:row>
      <xdr:rowOff>296334</xdr:rowOff>
    </xdr:to>
    <xdr:sp macro="" textlink="">
      <xdr:nvSpPr>
        <xdr:cNvPr id="7" name="TextBox 6">
          <a:extLst>
            <a:ext uri="{FF2B5EF4-FFF2-40B4-BE49-F238E27FC236}">
              <a16:creationId xmlns:a16="http://schemas.microsoft.com/office/drawing/2014/main" id="{4881254D-CCB5-40C4-A1DB-7F7C83C7F4E9}"/>
            </a:ext>
          </a:extLst>
        </xdr:cNvPr>
        <xdr:cNvSpPr txBox="1"/>
      </xdr:nvSpPr>
      <xdr:spPr>
        <a:xfrm>
          <a:off x="67733" y="3352800"/>
          <a:ext cx="3522133" cy="1532467"/>
        </a:xfrm>
        <a:prstGeom prst="rect">
          <a:avLst/>
        </a:prstGeom>
        <a:solidFill>
          <a:schemeClr val="lt1"/>
        </a:solidFill>
        <a:ln w="190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1" baseline="0"/>
            <a:t>Pigging terms defined:</a:t>
          </a:r>
          <a:br>
            <a:rPr lang="en-GB" sz="1100" b="1" i="1" baseline="0"/>
          </a:br>
          <a:r>
            <a:rPr lang="en-GB" sz="1100" b="0" i="1" baseline="0"/>
            <a:t>1. "No. (max)" is the maximum number of pigs that can be present in the line at one time, for that case.</a:t>
          </a:r>
        </a:p>
        <a:p>
          <a:r>
            <a:rPr lang="en-GB" sz="1100" b="0" i="1" baseline="0"/>
            <a:t>2. "Period" is the frequency that the pigging spheres are entered into the line</a:t>
          </a:r>
        </a:p>
        <a:p>
          <a:r>
            <a:rPr lang="en-GB" sz="1100" b="0" i="1" baseline="0"/>
            <a:t>3. "Transit Time" is the total time taken for a pigging sphere to travel the entire 24" line from Southwark to Bacton.</a:t>
          </a:r>
        </a:p>
        <a:p>
          <a:endParaRPr lang="en-GB" sz="1100" b="1"/>
        </a:p>
        <a:p>
          <a:endParaRPr lang="en-GB" sz="1100" b="1"/>
        </a:p>
        <a:p>
          <a:endParaRPr lang="en-GB" sz="1100" b="1"/>
        </a:p>
        <a:p>
          <a:endParaRPr lang="en-GB" sz="1100" b="1"/>
        </a:p>
      </xdr:txBody>
    </xdr:sp>
    <xdr:clientData/>
  </xdr:twoCellAnchor>
  <xdr:twoCellAnchor editAs="oneCell">
    <xdr:from>
      <xdr:col>0</xdr:col>
      <xdr:colOff>142875</xdr:colOff>
      <xdr:row>0</xdr:row>
      <xdr:rowOff>38100</xdr:rowOff>
    </xdr:from>
    <xdr:to>
      <xdr:col>6</xdr:col>
      <xdr:colOff>321734</xdr:colOff>
      <xdr:row>6</xdr:row>
      <xdr:rowOff>74931</xdr:rowOff>
    </xdr:to>
    <xdr:pic>
      <xdr:nvPicPr>
        <xdr:cNvPr id="10" name="Picture 9">
          <a:extLst>
            <a:ext uri="{FF2B5EF4-FFF2-40B4-BE49-F238E27FC236}">
              <a16:creationId xmlns:a16="http://schemas.microsoft.com/office/drawing/2014/main" id="{50673839-D2C7-465B-A667-CBFBA037F480}"/>
            </a:ext>
          </a:extLst>
        </xdr:cNvPr>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l="4539" t="6695" r="4300" b="8742"/>
        <a:stretch/>
      </xdr:blipFill>
      <xdr:spPr bwMode="auto">
        <a:xfrm>
          <a:off x="142875" y="38100"/>
          <a:ext cx="3830744" cy="1122681"/>
        </a:xfrm>
        <a:prstGeom prst="rect">
          <a:avLst/>
        </a:prstGeom>
        <a:noFill/>
        <a:ln>
          <a:noFill/>
        </a:ln>
        <a:extLst>
          <a:ext uri="{53640926-AAD7-44D8-BBD7-CCE9431645EC}">
            <a14:shadowObscured xmlns:a14="http://schemas.microsoft.com/office/drawing/2010/main"/>
          </a:ext>
        </a:extLst>
      </xdr:spPr>
    </xdr:pic>
    <xdr:clientData/>
  </xdr:twoCellAnchor>
  <xdr:twoCellAnchor>
    <xdr:from>
      <xdr:col>4</xdr:col>
      <xdr:colOff>197483</xdr:colOff>
      <xdr:row>2</xdr:row>
      <xdr:rowOff>18416</xdr:rowOff>
    </xdr:from>
    <xdr:to>
      <xdr:col>6</xdr:col>
      <xdr:colOff>408729</xdr:colOff>
      <xdr:row>4</xdr:row>
      <xdr:rowOff>92710</xdr:rowOff>
    </xdr:to>
    <xdr:sp macro="" textlink="">
      <xdr:nvSpPr>
        <xdr:cNvPr id="11" name="TextBox 10">
          <a:extLst>
            <a:ext uri="{FF2B5EF4-FFF2-40B4-BE49-F238E27FC236}">
              <a16:creationId xmlns:a16="http://schemas.microsoft.com/office/drawing/2014/main" id="{879A8DF9-11E2-4F3F-BA75-73A04D17F1AB}"/>
            </a:ext>
          </a:extLst>
        </xdr:cNvPr>
        <xdr:cNvSpPr txBox="1"/>
      </xdr:nvSpPr>
      <xdr:spPr>
        <a:xfrm>
          <a:off x="2635883" y="380366"/>
          <a:ext cx="1430446" cy="4362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solidFill>
            </a:rPr>
            <a:t>Author:</a:t>
          </a:r>
          <a:r>
            <a:rPr lang="en-GB" sz="1100" b="1" baseline="0">
              <a:solidFill>
                <a:schemeClr val="bg1"/>
              </a:solidFill>
            </a:rPr>
            <a:t> Matt Winter</a:t>
          </a:r>
        </a:p>
        <a:p>
          <a:r>
            <a:rPr lang="en-GB" sz="1100" b="1" baseline="0">
              <a:solidFill>
                <a:schemeClr val="bg1"/>
              </a:solidFill>
            </a:rPr>
            <a:t>Date: 17/09/2020</a:t>
          </a:r>
          <a:endParaRPr lang="en-GB" sz="1100" b="1">
            <a:solidFill>
              <a:schemeClr val="bg1"/>
            </a:solidFill>
          </a:endParaRPr>
        </a:p>
      </xdr:txBody>
    </xdr:sp>
    <xdr:clientData/>
  </xdr:twoCellAnchor>
  <xdr:twoCellAnchor>
    <xdr:from>
      <xdr:col>7</xdr:col>
      <xdr:colOff>0</xdr:colOff>
      <xdr:row>0</xdr:row>
      <xdr:rowOff>87631</xdr:rowOff>
    </xdr:from>
    <xdr:to>
      <xdr:col>14</xdr:col>
      <xdr:colOff>815340</xdr:colOff>
      <xdr:row>9</xdr:row>
      <xdr:rowOff>144780</xdr:rowOff>
    </xdr:to>
    <xdr:sp macro="" textlink="">
      <xdr:nvSpPr>
        <xdr:cNvPr id="9" name="TextBox 8">
          <a:extLst>
            <a:ext uri="{FF2B5EF4-FFF2-40B4-BE49-F238E27FC236}">
              <a16:creationId xmlns:a16="http://schemas.microsoft.com/office/drawing/2014/main" id="{CFF23DE7-6B82-4E35-BD86-E0A557C74E2E}"/>
            </a:ext>
          </a:extLst>
        </xdr:cNvPr>
        <xdr:cNvSpPr txBox="1"/>
      </xdr:nvSpPr>
      <xdr:spPr>
        <a:xfrm>
          <a:off x="4297680" y="87631"/>
          <a:ext cx="8618220" cy="1703069"/>
        </a:xfrm>
        <a:prstGeom prst="rect">
          <a:avLst/>
        </a:prstGeom>
        <a:solidFill>
          <a:schemeClr val="lt1"/>
        </a:solidFill>
        <a:ln w="190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1" baseline="0"/>
            <a:t>Limitations of this Model:</a:t>
          </a:r>
          <a:br>
            <a:rPr lang="en-GB" sz="1100" b="1" i="1" baseline="0"/>
          </a:br>
          <a:r>
            <a:rPr lang="en-GB" sz="1100" b="0" i="1" baseline="0"/>
            <a:t>1. Southwark gas flowates are suitable between 16-73 MMscfd. </a:t>
          </a:r>
        </a:p>
        <a:p>
          <a:r>
            <a:rPr lang="en-GB" sz="1100" b="0" i="1" baseline="0"/>
            <a:t>2. </a:t>
          </a:r>
          <a:r>
            <a:rPr lang="en-GB" sz="1100" b="0" i="1" baseline="0">
              <a:solidFill>
                <a:schemeClr val="dk1"/>
              </a:solidFill>
              <a:effectLst/>
              <a:latin typeface="+mn-lt"/>
              <a:ea typeface="+mn-ea"/>
              <a:cs typeface="+mn-cs"/>
            </a:rPr>
            <a:t>Blythe gas flowate are suitable between 35-120 MMscfd.</a:t>
          </a:r>
        </a:p>
        <a:p>
          <a:pPr marL="0" marR="0" lvl="0" indent="0" defTabSz="914400" eaLnBrk="1" fontAlgn="auto" latinLnBrk="0" hangingPunct="1">
            <a:lnSpc>
              <a:spcPct val="100000"/>
            </a:lnSpc>
            <a:spcBef>
              <a:spcPts val="0"/>
            </a:spcBef>
            <a:spcAft>
              <a:spcPts val="0"/>
            </a:spcAft>
            <a:buClrTx/>
            <a:buSzTx/>
            <a:buFontTx/>
            <a:buNone/>
            <a:tabLst/>
            <a:defRPr/>
          </a:pPr>
          <a:r>
            <a:rPr lang="en-GB" sz="1100" b="0" i="1" baseline="0">
              <a:solidFill>
                <a:schemeClr val="dk1"/>
              </a:solidFill>
              <a:effectLst/>
              <a:latin typeface="+mn-lt"/>
              <a:ea typeface="+mn-ea"/>
              <a:cs typeface="+mn-cs"/>
            </a:rPr>
            <a:t>3. Due to this model being based on 10 cases modelled with OLGA, some combinations of Blythe and Southwark flowrates produced are not as accurate as others. This follows the following recomendations: </a:t>
          </a:r>
        </a:p>
        <a:p>
          <a:pPr marL="457200" marR="0" lvl="1" indent="0" defTabSz="914400" eaLnBrk="1" fontAlgn="auto" latinLnBrk="0" hangingPunct="1">
            <a:lnSpc>
              <a:spcPct val="100000"/>
            </a:lnSpc>
            <a:spcBef>
              <a:spcPts val="0"/>
            </a:spcBef>
            <a:spcAft>
              <a:spcPts val="0"/>
            </a:spcAft>
            <a:buClrTx/>
            <a:buSzTx/>
            <a:buFontTx/>
            <a:buNone/>
            <a:tabLst/>
            <a:defRPr/>
          </a:pPr>
          <a:r>
            <a:rPr lang="en-GB" sz="1100" b="0" i="1" baseline="0">
              <a:solidFill>
                <a:schemeClr val="dk1"/>
              </a:solidFill>
              <a:effectLst/>
              <a:latin typeface="+mn-lt"/>
              <a:ea typeface="+mn-ea"/>
              <a:cs typeface="+mn-cs"/>
            </a:rPr>
            <a:t>- Most accurate Southwark gas flowrates are acheived below 35 MMscfd </a:t>
          </a:r>
        </a:p>
        <a:p>
          <a:pPr marL="457200" marR="0" lvl="1" indent="0" defTabSz="914400" eaLnBrk="1" fontAlgn="auto" latinLnBrk="0" hangingPunct="1">
            <a:lnSpc>
              <a:spcPct val="100000"/>
            </a:lnSpc>
            <a:spcBef>
              <a:spcPts val="0"/>
            </a:spcBef>
            <a:spcAft>
              <a:spcPts val="0"/>
            </a:spcAft>
            <a:buClrTx/>
            <a:buSzTx/>
            <a:buFontTx/>
            <a:buNone/>
            <a:tabLst/>
            <a:defRPr/>
          </a:pPr>
          <a:r>
            <a:rPr lang="en-GB" sz="1100" b="0" i="1" baseline="0">
              <a:solidFill>
                <a:schemeClr val="dk1"/>
              </a:solidFill>
              <a:effectLst/>
              <a:latin typeface="+mn-lt"/>
              <a:ea typeface="+mn-ea"/>
              <a:cs typeface="+mn-cs"/>
            </a:rPr>
            <a:t>- Most accurate Blythe gas flowrates  are acheived above 70 MMscfd.</a:t>
          </a:r>
          <a:endParaRPr lang="en-GB">
            <a:effectLst/>
          </a:endParaRPr>
        </a:p>
        <a:p>
          <a:r>
            <a:rPr lang="en-GB" sz="1100" b="0"/>
            <a:t>4. Back pressure</a:t>
          </a:r>
          <a:r>
            <a:rPr lang="en-GB" sz="1100" b="0" baseline="0"/>
            <a:t> for Southwark is dependent on both condensate rates from Southwark and Blythe, as due to the very low condensate flow rate range at Southwark compared to Blythe condensate flow rate the model is limited to a discrete range based on number of pigged spheres.</a:t>
          </a:r>
          <a:endParaRPr lang="en-GB" sz="1100" b="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16</xdr:col>
      <xdr:colOff>209549</xdr:colOff>
      <xdr:row>0</xdr:row>
      <xdr:rowOff>102870</xdr:rowOff>
    </xdr:from>
    <xdr:to>
      <xdr:col>21</xdr:col>
      <xdr:colOff>1009650</xdr:colOff>
      <xdr:row>9</xdr:row>
      <xdr:rowOff>94298</xdr:rowOff>
    </xdr:to>
    <xdr:graphicFrame macro="">
      <xdr:nvGraphicFramePr>
        <xdr:cNvPr id="2" name="Chart 1">
          <a:extLst>
            <a:ext uri="{FF2B5EF4-FFF2-40B4-BE49-F238E27FC236}">
              <a16:creationId xmlns:a16="http://schemas.microsoft.com/office/drawing/2014/main" id="{34DE4F74-5E85-43AF-9BD8-715C73D34C7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20</xdr:col>
      <xdr:colOff>325756</xdr:colOff>
      <xdr:row>1</xdr:row>
      <xdr:rowOff>62865</xdr:rowOff>
    </xdr:from>
    <xdr:to>
      <xdr:col>33</xdr:col>
      <xdr:colOff>99060</xdr:colOff>
      <xdr:row>13</xdr:row>
      <xdr:rowOff>53340</xdr:rowOff>
    </xdr:to>
    <xdr:graphicFrame macro="">
      <xdr:nvGraphicFramePr>
        <xdr:cNvPr id="3" name="Chart 2">
          <a:extLst>
            <a:ext uri="{FF2B5EF4-FFF2-40B4-BE49-F238E27FC236}">
              <a16:creationId xmlns:a16="http://schemas.microsoft.com/office/drawing/2014/main" id="{D357279C-72AB-4432-B7E1-FF7E859BB0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285750</xdr:colOff>
      <xdr:row>13</xdr:row>
      <xdr:rowOff>161925</xdr:rowOff>
    </xdr:from>
    <xdr:to>
      <xdr:col>33</xdr:col>
      <xdr:colOff>59054</xdr:colOff>
      <xdr:row>25</xdr:row>
      <xdr:rowOff>144780</xdr:rowOff>
    </xdr:to>
    <xdr:graphicFrame macro="">
      <xdr:nvGraphicFramePr>
        <xdr:cNvPr id="4" name="Chart 3">
          <a:extLst>
            <a:ext uri="{FF2B5EF4-FFF2-40B4-BE49-F238E27FC236}">
              <a16:creationId xmlns:a16="http://schemas.microsoft.com/office/drawing/2014/main" id="{BC95CFA5-04E5-4011-B816-3BA40F865A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57B289-7C05-47BA-9AA8-C1FF0553C820}">
  <sheetPr codeName="Sheet1"/>
  <dimension ref="G11:U43"/>
  <sheetViews>
    <sheetView topLeftCell="A21" workbookViewId="0">
      <selection activeCell="I35" sqref="I35"/>
    </sheetView>
  </sheetViews>
  <sheetFormatPr defaultRowHeight="15" x14ac:dyDescent="0.25"/>
  <cols>
    <col min="7" max="7" width="9.28515625" customWidth="1"/>
    <col min="8" max="8" width="23.85546875" customWidth="1"/>
    <col min="9" max="9" width="17.5703125" customWidth="1"/>
    <col min="10" max="10" width="15.85546875" bestFit="1" customWidth="1"/>
    <col min="11" max="11" width="13.7109375" customWidth="1"/>
    <col min="12" max="13" width="14.28515625" customWidth="1"/>
    <col min="14" max="14" width="14.28515625" bestFit="1" customWidth="1"/>
    <col min="15" max="15" width="13.140625" bestFit="1" customWidth="1"/>
    <col min="16" max="16" width="19.28515625" customWidth="1"/>
    <col min="17" max="17" width="13.140625" bestFit="1" customWidth="1"/>
    <col min="18" max="18" width="9" bestFit="1" customWidth="1"/>
    <col min="19" max="19" width="13.85546875" customWidth="1"/>
    <col min="20" max="20" width="8.85546875" customWidth="1"/>
    <col min="21" max="21" width="0" hidden="1" customWidth="1"/>
  </cols>
  <sheetData>
    <row r="11" spans="8:11" ht="15.75" thickBot="1" x14ac:dyDescent="0.3"/>
    <row r="12" spans="8:11" ht="16.5" thickBot="1" x14ac:dyDescent="0.3">
      <c r="H12" s="74"/>
      <c r="I12" s="156" t="s">
        <v>53</v>
      </c>
      <c r="J12" s="76" t="str">
        <f>IF(OR(J13&lt;&gt;0.8909,J14&lt;&gt;20.205),"User Override","Default CGR")</f>
        <v>Default CGR</v>
      </c>
      <c r="K12" s="75"/>
    </row>
    <row r="13" spans="8:11" ht="19.5" thickBot="1" x14ac:dyDescent="0.35">
      <c r="H13" s="71" t="s">
        <v>51</v>
      </c>
      <c r="I13" s="157">
        <v>0</v>
      </c>
      <c r="J13" s="72">
        <f>IF(OR(I13="",I13=0),0.8909,I13)</f>
        <v>0.89090000000000003</v>
      </c>
      <c r="K13" s="73" t="s">
        <v>88</v>
      </c>
    </row>
    <row r="14" spans="8:11" ht="19.5" thickBot="1" x14ac:dyDescent="0.35">
      <c r="H14" s="49" t="s">
        <v>39</v>
      </c>
      <c r="I14" s="157">
        <v>0</v>
      </c>
      <c r="J14" s="69">
        <f>IF(OR(I14="",I14=0),20.205,I14)</f>
        <v>20.204999999999998</v>
      </c>
      <c r="K14" s="70" t="s">
        <v>88</v>
      </c>
    </row>
    <row r="17" spans="7:21" ht="15.75" thickBot="1" x14ac:dyDescent="0.3"/>
    <row r="18" spans="7:21" ht="30" customHeight="1" x14ac:dyDescent="0.35">
      <c r="G18" s="221"/>
      <c r="H18" s="225" t="s">
        <v>25</v>
      </c>
      <c r="I18" s="224" t="s">
        <v>28</v>
      </c>
      <c r="J18" s="221" t="s">
        <v>26</v>
      </c>
      <c r="K18" s="223"/>
      <c r="L18" s="229" t="s">
        <v>85</v>
      </c>
      <c r="M18" s="230"/>
      <c r="N18" s="221" t="s">
        <v>10</v>
      </c>
      <c r="O18" s="223"/>
      <c r="P18" s="220" t="s">
        <v>92</v>
      </c>
      <c r="Q18" s="221" t="s">
        <v>11</v>
      </c>
      <c r="R18" s="224"/>
      <c r="S18" s="223"/>
    </row>
    <row r="19" spans="7:21" ht="37.9" customHeight="1" x14ac:dyDescent="0.35">
      <c r="G19" s="222"/>
      <c r="H19" s="226"/>
      <c r="I19" s="228"/>
      <c r="J19" s="222"/>
      <c r="K19" s="227"/>
      <c r="L19" s="36" t="s">
        <v>12</v>
      </c>
      <c r="M19" s="36" t="s">
        <v>13</v>
      </c>
      <c r="N19" s="32" t="s">
        <v>12</v>
      </c>
      <c r="O19" s="28" t="s">
        <v>13</v>
      </c>
      <c r="P19" s="219" t="s">
        <v>13</v>
      </c>
      <c r="Q19" s="32" t="s">
        <v>14</v>
      </c>
      <c r="R19" s="33" t="s">
        <v>15</v>
      </c>
      <c r="S19" s="217" t="s">
        <v>16</v>
      </c>
    </row>
    <row r="20" spans="7:21" ht="36" customHeight="1" thickBot="1" x14ac:dyDescent="0.35">
      <c r="G20" s="29" t="s">
        <v>7</v>
      </c>
      <c r="H20" s="35" t="s">
        <v>8</v>
      </c>
      <c r="I20" s="30" t="s">
        <v>8</v>
      </c>
      <c r="J20" s="29" t="s">
        <v>9</v>
      </c>
      <c r="K20" s="31" t="s">
        <v>19</v>
      </c>
      <c r="L20" s="37" t="s">
        <v>9</v>
      </c>
      <c r="M20" s="37" t="s">
        <v>9</v>
      </c>
      <c r="N20" s="29" t="s">
        <v>17</v>
      </c>
      <c r="O20" s="31" t="s">
        <v>17</v>
      </c>
      <c r="P20" s="218" t="s">
        <v>17</v>
      </c>
      <c r="Q20" s="29"/>
      <c r="R20" s="30" t="s">
        <v>18</v>
      </c>
      <c r="S20" s="31" t="s">
        <v>18</v>
      </c>
    </row>
    <row r="21" spans="7:21" ht="36" customHeight="1" x14ac:dyDescent="0.25">
      <c r="G21" s="192">
        <v>1</v>
      </c>
      <c r="H21" s="193">
        <v>33</v>
      </c>
      <c r="I21" s="194">
        <v>74.099999999999994</v>
      </c>
      <c r="J21" s="192">
        <f>L21+M21</f>
        <v>1526.5901999999996</v>
      </c>
      <c r="K21" s="195">
        <f t="shared" ref="K21:K31" si="0">J21*0.0066</f>
        <v>10.075495319999998</v>
      </c>
      <c r="L21" s="196">
        <f t="shared" ref="L21:L31" si="1">H21*$J$13</f>
        <v>29.399699999999999</v>
      </c>
      <c r="M21" s="197">
        <f t="shared" ref="M21:M31" si="2">I21*$J$14</f>
        <v>1497.1904999999997</v>
      </c>
      <c r="N21" s="198" t="str">
        <f>IFERROR(VLOOKUP(Q21,'Look-ups'!$P$3:$Q$12,2,FALSE),0)</f>
        <v>87-89</v>
      </c>
      <c r="O21" s="195">
        <f>IF(OR(I21="",I21=0),0,(0.0021*I21^2)-(0.151*I21)+86.101)</f>
        <v>86.442600999999996</v>
      </c>
      <c r="P21" s="215">
        <f>(0.651*O21)-50.113</f>
        <v>6.1611332510000025</v>
      </c>
      <c r="Q21" s="198">
        <f>IFERROR(ROUNDUP(ROUND(S21,0)/ROUND(R21,0),0),0)</f>
        <v>2</v>
      </c>
      <c r="R21" s="199">
        <f t="shared" ref="R21:R31" si="3">IF(OR(J21="",J21=0),"",((0.3195*K21^2)-(9.5667*K21)+85.095))</f>
        <v>21.139995021053736</v>
      </c>
      <c r="S21" s="195">
        <f>IFERROR(2315.4*U21^-1.148,)</f>
        <v>33.141856202750688</v>
      </c>
      <c r="U21">
        <f t="shared" ref="U21:U31" si="4">(H21*0.9)+((H21+I21)*0.1)</f>
        <v>40.409999999999997</v>
      </c>
    </row>
    <row r="22" spans="7:21" ht="36" customHeight="1" x14ac:dyDescent="0.25">
      <c r="G22" s="192">
        <v>2</v>
      </c>
      <c r="H22" s="193">
        <v>73.7</v>
      </c>
      <c r="I22" s="194">
        <v>65.3</v>
      </c>
      <c r="J22" s="192">
        <f t="shared" ref="J22:J31" si="5">L22+M22</f>
        <v>1385.0458299999998</v>
      </c>
      <c r="K22" s="200">
        <f t="shared" si="0"/>
        <v>9.1413024779999983</v>
      </c>
      <c r="L22" s="196">
        <f t="shared" si="1"/>
        <v>65.659330000000011</v>
      </c>
      <c r="M22" s="195">
        <f t="shared" si="2"/>
        <v>1319.3864999999998</v>
      </c>
      <c r="N22" s="198" t="str">
        <f>IFERROR(VLOOKUP(Q22,'Look-ups'!$P$3:$Q$12,2,FALSE),0)</f>
        <v>85-86</v>
      </c>
      <c r="O22" s="195">
        <f t="shared" ref="O22:O31" si="6">IF(OR(I22="",I22=0),0,(0.0021*I22^2)-(0.151*I22)+86.101)</f>
        <v>85.195289000000002</v>
      </c>
      <c r="P22" s="215">
        <f t="shared" ref="P22:P31" si="7">(0.651*O22)-50.113</f>
        <v>5.3491331390000028</v>
      </c>
      <c r="Q22" s="198">
        <f t="shared" ref="Q22:Q31" si="8">IFERROR(ROUNDUP(ROUND(S22,0)/ROUND(R22,0),0),0)</f>
        <v>1</v>
      </c>
      <c r="R22" s="199">
        <f t="shared" si="3"/>
        <v>24.341411396392715</v>
      </c>
      <c r="S22" s="195">
        <f t="shared" ref="S22:S31" si="9">IFERROR(2315.4*U22^-1.148,)</f>
        <v>15.081599077209496</v>
      </c>
      <c r="U22">
        <f t="shared" si="4"/>
        <v>80.23</v>
      </c>
    </row>
    <row r="23" spans="7:21" ht="36" customHeight="1" x14ac:dyDescent="0.25">
      <c r="G23" s="192">
        <v>3</v>
      </c>
      <c r="H23" s="193">
        <v>73.8</v>
      </c>
      <c r="I23" s="194">
        <v>79.5</v>
      </c>
      <c r="J23" s="192">
        <f t="shared" si="5"/>
        <v>1672.0459199999998</v>
      </c>
      <c r="K23" s="200">
        <f t="shared" si="0"/>
        <v>11.035503071999999</v>
      </c>
      <c r="L23" s="196">
        <f t="shared" si="1"/>
        <v>65.748419999999996</v>
      </c>
      <c r="M23" s="195">
        <f t="shared" si="2"/>
        <v>1606.2974999999999</v>
      </c>
      <c r="N23" s="198" t="str">
        <f>IFERROR(VLOOKUP(Q23,'Look-ups'!$P$3:$Q$12,2,FALSE),0)</f>
        <v>85-86</v>
      </c>
      <c r="O23" s="195">
        <f t="shared" si="6"/>
        <v>87.369024999999993</v>
      </c>
      <c r="P23" s="215">
        <f t="shared" si="7"/>
        <v>6.7642352749999972</v>
      </c>
      <c r="Q23" s="198">
        <f t="shared" si="8"/>
        <v>1</v>
      </c>
      <c r="R23" s="199">
        <f t="shared" si="3"/>
        <v>18.431106573750384</v>
      </c>
      <c r="S23" s="195">
        <f t="shared" si="9"/>
        <v>14.760126478611268</v>
      </c>
      <c r="U23">
        <f t="shared" si="4"/>
        <v>81.75</v>
      </c>
    </row>
    <row r="24" spans="7:21" ht="36" customHeight="1" x14ac:dyDescent="0.25">
      <c r="G24" s="192">
        <v>4</v>
      </c>
      <c r="H24" s="193">
        <v>35.799999999999997</v>
      </c>
      <c r="I24" s="194">
        <v>88.5</v>
      </c>
      <c r="J24" s="192">
        <f t="shared" si="5"/>
        <v>1820.0367199999998</v>
      </c>
      <c r="K24" s="200">
        <f t="shared" si="0"/>
        <v>12.012242351999999</v>
      </c>
      <c r="L24" s="196">
        <f t="shared" si="1"/>
        <v>31.894219999999997</v>
      </c>
      <c r="M24" s="195">
        <f t="shared" si="2"/>
        <v>1788.1424999999999</v>
      </c>
      <c r="N24" s="198" t="str">
        <f>IFERROR(VLOOKUP(Q24,'Look-ups'!$P$3:$Q$12,2,FALSE),0)</f>
        <v>87-89</v>
      </c>
      <c r="O24" s="195">
        <f t="shared" si="6"/>
        <v>89.185225000000003</v>
      </c>
      <c r="P24" s="215">
        <f t="shared" si="7"/>
        <v>7.9465814750000021</v>
      </c>
      <c r="Q24" s="198">
        <f t="shared" si="8"/>
        <v>2</v>
      </c>
      <c r="R24" s="199">
        <f t="shared" si="3"/>
        <v>16.279403331378404</v>
      </c>
      <c r="S24" s="195">
        <f t="shared" si="9"/>
        <v>29.555001734555113</v>
      </c>
      <c r="U24">
        <f t="shared" si="4"/>
        <v>44.65</v>
      </c>
    </row>
    <row r="25" spans="7:21" ht="36" customHeight="1" x14ac:dyDescent="0.25">
      <c r="G25" s="192">
        <v>5</v>
      </c>
      <c r="H25" s="193"/>
      <c r="I25" s="194"/>
      <c r="J25" s="192">
        <f t="shared" si="5"/>
        <v>0</v>
      </c>
      <c r="K25" s="200">
        <f t="shared" si="0"/>
        <v>0</v>
      </c>
      <c r="L25" s="196">
        <f t="shared" si="1"/>
        <v>0</v>
      </c>
      <c r="M25" s="195">
        <f t="shared" si="2"/>
        <v>0</v>
      </c>
      <c r="N25" s="198">
        <f>IFERROR(VLOOKUP(Q25,'Look-ups'!$P$3:$Q$12,2,FALSE),0)</f>
        <v>0</v>
      </c>
      <c r="O25" s="195">
        <f t="shared" si="6"/>
        <v>0</v>
      </c>
      <c r="P25" s="215">
        <f t="shared" si="7"/>
        <v>-50.113</v>
      </c>
      <c r="Q25" s="198">
        <f t="shared" si="8"/>
        <v>0</v>
      </c>
      <c r="R25" s="199" t="str">
        <f t="shared" si="3"/>
        <v/>
      </c>
      <c r="S25" s="195">
        <f t="shared" si="9"/>
        <v>0</v>
      </c>
      <c r="U25">
        <f t="shared" si="4"/>
        <v>0</v>
      </c>
    </row>
    <row r="26" spans="7:21" ht="36" customHeight="1" x14ac:dyDescent="0.25">
      <c r="G26" s="192">
        <v>6</v>
      </c>
      <c r="H26" s="193"/>
      <c r="I26" s="194"/>
      <c r="J26" s="192">
        <f t="shared" si="5"/>
        <v>0</v>
      </c>
      <c r="K26" s="200">
        <f t="shared" si="0"/>
        <v>0</v>
      </c>
      <c r="L26" s="196">
        <f t="shared" si="1"/>
        <v>0</v>
      </c>
      <c r="M26" s="195">
        <f t="shared" si="2"/>
        <v>0</v>
      </c>
      <c r="N26" s="198">
        <f>IFERROR(VLOOKUP(Q26,'Look-ups'!$P$3:$Q$12,2,FALSE),0)</f>
        <v>0</v>
      </c>
      <c r="O26" s="195">
        <f t="shared" si="6"/>
        <v>0</v>
      </c>
      <c r="P26" s="215">
        <f t="shared" si="7"/>
        <v>-50.113</v>
      </c>
      <c r="Q26" s="198">
        <f t="shared" si="8"/>
        <v>0</v>
      </c>
      <c r="R26" s="199" t="str">
        <f t="shared" si="3"/>
        <v/>
      </c>
      <c r="S26" s="195">
        <f t="shared" si="9"/>
        <v>0</v>
      </c>
      <c r="U26">
        <f t="shared" si="4"/>
        <v>0</v>
      </c>
    </row>
    <row r="27" spans="7:21" ht="36" customHeight="1" x14ac:dyDescent="0.25">
      <c r="G27" s="192">
        <v>7</v>
      </c>
      <c r="H27" s="193"/>
      <c r="I27" s="194"/>
      <c r="J27" s="192">
        <f t="shared" si="5"/>
        <v>0</v>
      </c>
      <c r="K27" s="200">
        <f t="shared" si="0"/>
        <v>0</v>
      </c>
      <c r="L27" s="196">
        <f t="shared" si="1"/>
        <v>0</v>
      </c>
      <c r="M27" s="195">
        <f t="shared" si="2"/>
        <v>0</v>
      </c>
      <c r="N27" s="198">
        <f>IFERROR(VLOOKUP(Q27,'Look-ups'!$P$3:$Q$12,2,FALSE),0)</f>
        <v>0</v>
      </c>
      <c r="O27" s="195">
        <f t="shared" si="6"/>
        <v>0</v>
      </c>
      <c r="P27" s="215">
        <f t="shared" si="7"/>
        <v>-50.113</v>
      </c>
      <c r="Q27" s="198">
        <f t="shared" si="8"/>
        <v>0</v>
      </c>
      <c r="R27" s="199" t="str">
        <f t="shared" si="3"/>
        <v/>
      </c>
      <c r="S27" s="195">
        <f t="shared" si="9"/>
        <v>0</v>
      </c>
      <c r="U27">
        <f t="shared" si="4"/>
        <v>0</v>
      </c>
    </row>
    <row r="28" spans="7:21" ht="36" customHeight="1" x14ac:dyDescent="0.25">
      <c r="G28" s="192">
        <v>8</v>
      </c>
      <c r="H28" s="193"/>
      <c r="I28" s="194"/>
      <c r="J28" s="192">
        <f t="shared" si="5"/>
        <v>0</v>
      </c>
      <c r="K28" s="200">
        <f t="shared" si="0"/>
        <v>0</v>
      </c>
      <c r="L28" s="196">
        <f t="shared" si="1"/>
        <v>0</v>
      </c>
      <c r="M28" s="195">
        <f t="shared" si="2"/>
        <v>0</v>
      </c>
      <c r="N28" s="198">
        <f>IFERROR(VLOOKUP(Q28,'Look-ups'!$P$3:$Q$12,2,FALSE),0)</f>
        <v>0</v>
      </c>
      <c r="O28" s="195">
        <f t="shared" si="6"/>
        <v>0</v>
      </c>
      <c r="P28" s="215">
        <f t="shared" si="7"/>
        <v>-50.113</v>
      </c>
      <c r="Q28" s="198">
        <f t="shared" si="8"/>
        <v>0</v>
      </c>
      <c r="R28" s="199" t="str">
        <f t="shared" si="3"/>
        <v/>
      </c>
      <c r="S28" s="195">
        <f t="shared" si="9"/>
        <v>0</v>
      </c>
      <c r="U28">
        <f t="shared" si="4"/>
        <v>0</v>
      </c>
    </row>
    <row r="29" spans="7:21" ht="36" customHeight="1" x14ac:dyDescent="0.25">
      <c r="G29" s="192">
        <v>9</v>
      </c>
      <c r="H29" s="193"/>
      <c r="I29" s="194"/>
      <c r="J29" s="192">
        <f t="shared" si="5"/>
        <v>0</v>
      </c>
      <c r="K29" s="200">
        <f t="shared" si="0"/>
        <v>0</v>
      </c>
      <c r="L29" s="196">
        <f t="shared" si="1"/>
        <v>0</v>
      </c>
      <c r="M29" s="195">
        <f t="shared" si="2"/>
        <v>0</v>
      </c>
      <c r="N29" s="198">
        <f>IFERROR(VLOOKUP(Q29,'Look-ups'!$P$3:$Q$12,2,FALSE),0)</f>
        <v>0</v>
      </c>
      <c r="O29" s="195">
        <f t="shared" si="6"/>
        <v>0</v>
      </c>
      <c r="P29" s="215">
        <f t="shared" si="7"/>
        <v>-50.113</v>
      </c>
      <c r="Q29" s="198">
        <f t="shared" si="8"/>
        <v>0</v>
      </c>
      <c r="R29" s="199" t="str">
        <f t="shared" si="3"/>
        <v/>
      </c>
      <c r="S29" s="195">
        <f t="shared" si="9"/>
        <v>0</v>
      </c>
      <c r="U29">
        <f t="shared" si="4"/>
        <v>0</v>
      </c>
    </row>
    <row r="30" spans="7:21" ht="36" customHeight="1" x14ac:dyDescent="0.25">
      <c r="G30" s="192">
        <v>10</v>
      </c>
      <c r="H30" s="201"/>
      <c r="I30" s="201"/>
      <c r="J30" s="202">
        <f t="shared" ref="J30" si="10">L30+M30</f>
        <v>0</v>
      </c>
      <c r="K30" s="200">
        <f t="shared" ref="K30" si="11">J30*0.0066</f>
        <v>0</v>
      </c>
      <c r="L30" s="202">
        <f t="shared" ref="L30" si="12">H30*$J$13</f>
        <v>0</v>
      </c>
      <c r="M30" s="200">
        <f t="shared" ref="M30" si="13">I30*$J$14</f>
        <v>0</v>
      </c>
      <c r="N30" s="203">
        <f>IFERROR(VLOOKUP(Q30,'Look-ups'!$P$3:$Q$12,2,FALSE),0)</f>
        <v>0</v>
      </c>
      <c r="O30" s="200">
        <f t="shared" ref="O30" si="14">IF(OR(I30="",I30=0),0,(0.0021*I30^2)-(0.151*I30)+86.101)</f>
        <v>0</v>
      </c>
      <c r="P30" s="215">
        <f t="shared" si="7"/>
        <v>-50.113</v>
      </c>
      <c r="Q30" s="203">
        <f t="shared" ref="Q30" si="15">IFERROR(ROUNDUP(ROUND(S30,0)/ROUND(R30,0),0),0)</f>
        <v>0</v>
      </c>
      <c r="R30" s="204" t="str">
        <f t="shared" si="3"/>
        <v/>
      </c>
      <c r="S30" s="200">
        <f t="shared" ref="S30" si="16">IFERROR(2315.4*U30^-1.148,)</f>
        <v>0</v>
      </c>
      <c r="U30">
        <f t="shared" si="4"/>
        <v>0</v>
      </c>
    </row>
    <row r="31" spans="7:21" ht="36" customHeight="1" thickBot="1" x14ac:dyDescent="0.3">
      <c r="G31" s="192">
        <v>11</v>
      </c>
      <c r="H31" s="205"/>
      <c r="I31" s="206"/>
      <c r="J31" s="207">
        <f t="shared" si="5"/>
        <v>0</v>
      </c>
      <c r="K31" s="208">
        <f t="shared" si="0"/>
        <v>0</v>
      </c>
      <c r="L31" s="207">
        <f t="shared" si="1"/>
        <v>0</v>
      </c>
      <c r="M31" s="208">
        <f t="shared" si="2"/>
        <v>0</v>
      </c>
      <c r="N31" s="209">
        <f>IFERROR(VLOOKUP(Q31,'Look-ups'!$P$3:$Q$12,2,FALSE),0)</f>
        <v>0</v>
      </c>
      <c r="O31" s="208">
        <f t="shared" si="6"/>
        <v>0</v>
      </c>
      <c r="P31" s="216">
        <f t="shared" si="7"/>
        <v>-50.113</v>
      </c>
      <c r="Q31" s="209">
        <f t="shared" si="8"/>
        <v>0</v>
      </c>
      <c r="R31" s="210" t="str">
        <f t="shared" si="3"/>
        <v/>
      </c>
      <c r="S31" s="208">
        <f t="shared" si="9"/>
        <v>0</v>
      </c>
      <c r="U31">
        <f t="shared" si="4"/>
        <v>0</v>
      </c>
    </row>
    <row r="32" spans="7:21" ht="15.75" thickBot="1" x14ac:dyDescent="0.3"/>
    <row r="33" spans="8:11" ht="19.5" thickBot="1" x14ac:dyDescent="0.35">
      <c r="H33" s="119"/>
      <c r="I33" s="120" t="s">
        <v>83</v>
      </c>
      <c r="J33" s="122" t="str">
        <f>IF(OR(J34&lt;&gt;R21,J35&lt;&gt;S21,J36&lt;&gt;I37+J35),"User Override","Default (Case 1)")</f>
        <v>User Override</v>
      </c>
      <c r="K33" s="121"/>
    </row>
    <row r="34" spans="8:11" ht="19.5" thickBot="1" x14ac:dyDescent="0.35">
      <c r="H34" s="106" t="s">
        <v>20</v>
      </c>
      <c r="I34" s="115">
        <v>20</v>
      </c>
      <c r="J34" s="158">
        <f>IF(OR(I34=0,I34=""),$R$21,I34)</f>
        <v>20</v>
      </c>
      <c r="K34" s="107" t="s">
        <v>79</v>
      </c>
    </row>
    <row r="35" spans="8:11" ht="19.5" thickBot="1" x14ac:dyDescent="0.35">
      <c r="H35" s="106" t="s">
        <v>21</v>
      </c>
      <c r="I35" s="115">
        <v>70</v>
      </c>
      <c r="J35" s="158">
        <f>IF(OR(I35=0,I35=""),$S$21,I35)</f>
        <v>70</v>
      </c>
      <c r="K35" s="107" t="s">
        <v>79</v>
      </c>
    </row>
    <row r="36" spans="8:11" ht="18.600000000000001" customHeight="1" thickBot="1" x14ac:dyDescent="0.35">
      <c r="H36" s="161" t="s">
        <v>81</v>
      </c>
      <c r="I36" s="115">
        <v>110</v>
      </c>
      <c r="J36" s="158">
        <f>IF(OR(I36=0,I36=""),$I$37+J35,I36)</f>
        <v>110</v>
      </c>
      <c r="K36" s="107" t="s">
        <v>79</v>
      </c>
    </row>
    <row r="37" spans="8:11" ht="38.25" thickBot="1" x14ac:dyDescent="0.35">
      <c r="H37" s="161" t="s">
        <v>89</v>
      </c>
      <c r="I37" s="163">
        <f>IFERROR(1+(2*$J$34),0)</f>
        <v>41</v>
      </c>
      <c r="J37" s="114" t="s">
        <v>79</v>
      </c>
      <c r="K37" s="160"/>
    </row>
    <row r="38" spans="8:11" ht="38.25" thickBot="1" x14ac:dyDescent="0.35">
      <c r="H38" s="162" t="s">
        <v>59</v>
      </c>
      <c r="I38" s="162" t="s">
        <v>77</v>
      </c>
      <c r="J38" s="162" t="s">
        <v>78</v>
      </c>
      <c r="K38" s="190" t="s">
        <v>80</v>
      </c>
    </row>
    <row r="39" spans="8:11" ht="18.75" x14ac:dyDescent="0.3">
      <c r="H39" s="116" t="s">
        <v>90</v>
      </c>
      <c r="I39" s="117">
        <f>IFERROR(VLOOKUP($J$36,'Look-ups'!$C$3:$E$342,2,TRUE),-1)</f>
        <v>62255.269</v>
      </c>
      <c r="J39" s="117">
        <f>IFERROR(VLOOKUP($J$36,'Look-ups'!$C$3:$E$342,3,TRUE),-1)</f>
        <v>-13.6</v>
      </c>
      <c r="K39" s="118">
        <f>IF(I39=75000,"Arrived",0)</f>
        <v>0</v>
      </c>
    </row>
    <row r="40" spans="8:11" ht="18.75" x14ac:dyDescent="0.3">
      <c r="H40" s="108" t="s">
        <v>91</v>
      </c>
      <c r="I40" s="109">
        <f>IFERROR(VLOOKUP($J$36,'Look-ups'!$F$3:$H$342,2,TRUE),-1)</f>
        <v>28655.269</v>
      </c>
      <c r="J40" s="109">
        <f>IFERROR(VLOOKUP($J$36,'Look-ups'!$F$3:$H$342,3,TRUE),-1)</f>
        <v>-34.28</v>
      </c>
      <c r="K40" s="110">
        <f>IF(I40=75000,"Arrived",0)</f>
        <v>0</v>
      </c>
    </row>
    <row r="41" spans="8:11" ht="18.75" x14ac:dyDescent="0.3">
      <c r="H41" s="108" t="s">
        <v>73</v>
      </c>
      <c r="I41" s="109">
        <f>IFERROR(VLOOKUP($J$36,'Look-ups'!$I$3:$K$342,2,TRUE),-1)</f>
        <v>16655.269</v>
      </c>
      <c r="J41" s="109">
        <f>IFERROR(VLOOKUP($J$36,'Look-ups'!$I$3:$K$342,3,TRUE),-1)</f>
        <v>-9.31</v>
      </c>
      <c r="K41" s="110">
        <f>IF(I41=75000,"Arrived",0)</f>
        <v>0</v>
      </c>
    </row>
    <row r="42" spans="8:11" ht="19.5" thickBot="1" x14ac:dyDescent="0.35">
      <c r="H42" s="111" t="s">
        <v>74</v>
      </c>
      <c r="I42" s="112">
        <f>IFERROR(VLOOKUP($J$36,'Look-ups'!$L$3:$N$342,2,TRUE),-1)</f>
        <v>5200</v>
      </c>
      <c r="J42" s="112">
        <f>IFERROR(VLOOKUP($J$36,'Look-ups'!$L$3:$N$342,3,TRUE),-1)</f>
        <v>-33.08</v>
      </c>
      <c r="K42" s="113">
        <f>IF(I42=75000,"Arrived",0)</f>
        <v>0</v>
      </c>
    </row>
    <row r="43" spans="8:11" ht="18.75" x14ac:dyDescent="0.3">
      <c r="H43" s="105"/>
      <c r="I43" s="105"/>
      <c r="J43" s="105"/>
    </row>
  </sheetData>
  <mergeCells count="7">
    <mergeCell ref="G18:G19"/>
    <mergeCell ref="N18:O18"/>
    <mergeCell ref="Q18:S18"/>
    <mergeCell ref="H18:H19"/>
    <mergeCell ref="J18:K19"/>
    <mergeCell ref="I18:I19"/>
    <mergeCell ref="L18:M18"/>
  </mergeCells>
  <conditionalFormatting sqref="I34:I36 H25:S31 J21:S24">
    <cfRule type="cellIs" dxfId="43" priority="22" operator="equal">
      <formula>0</formula>
    </cfRule>
  </conditionalFormatting>
  <conditionalFormatting sqref="I25:I31">
    <cfRule type="cellIs" dxfId="42" priority="21" operator="equal">
      <formula>0</formula>
    </cfRule>
  </conditionalFormatting>
  <conditionalFormatting sqref="I13:I14">
    <cfRule type="cellIs" dxfId="41" priority="19" operator="equal">
      <formula>0</formula>
    </cfRule>
  </conditionalFormatting>
  <conditionalFormatting sqref="I39:J42">
    <cfRule type="cellIs" dxfId="40" priority="15" operator="equal">
      <formula>-50</formula>
    </cfRule>
    <cfRule type="cellIs" dxfId="39" priority="16" operator="equal">
      <formula>75000</formula>
    </cfRule>
    <cfRule type="cellIs" dxfId="38" priority="17" operator="equal">
      <formula>-1</formula>
    </cfRule>
  </conditionalFormatting>
  <conditionalFormatting sqref="I39:J42">
    <cfRule type="cellIs" dxfId="37" priority="18" operator="equal">
      <formula>0</formula>
    </cfRule>
  </conditionalFormatting>
  <conditionalFormatting sqref="K39:K41">
    <cfRule type="cellIs" dxfId="36" priority="11" operator="equal">
      <formula>-50</formula>
    </cfRule>
    <cfRule type="cellIs" dxfId="35" priority="12" operator="equal">
      <formula>75000</formula>
    </cfRule>
    <cfRule type="cellIs" dxfId="34" priority="13" operator="equal">
      <formula>-1</formula>
    </cfRule>
  </conditionalFormatting>
  <conditionalFormatting sqref="K39:K41">
    <cfRule type="cellIs" dxfId="33" priority="14" operator="equal">
      <formula>0</formula>
    </cfRule>
  </conditionalFormatting>
  <conditionalFormatting sqref="K42">
    <cfRule type="cellIs" dxfId="32" priority="7" operator="equal">
      <formula>-50</formula>
    </cfRule>
    <cfRule type="cellIs" dxfId="31" priority="8" operator="equal">
      <formula>75000</formula>
    </cfRule>
    <cfRule type="cellIs" dxfId="30" priority="9" operator="equal">
      <formula>-1</formula>
    </cfRule>
  </conditionalFormatting>
  <conditionalFormatting sqref="K42">
    <cfRule type="cellIs" dxfId="29" priority="10" operator="equal">
      <formula>0</formula>
    </cfRule>
  </conditionalFormatting>
  <conditionalFormatting sqref="J34:J36">
    <cfRule type="cellIs" dxfId="28" priority="5" operator="equal">
      <formula>0</formula>
    </cfRule>
  </conditionalFormatting>
  <conditionalFormatting sqref="I37">
    <cfRule type="cellIs" dxfId="27" priority="4" operator="equal">
      <formula>0</formula>
    </cfRule>
  </conditionalFormatting>
  <conditionalFormatting sqref="J30:J31">
    <cfRule type="cellIs" dxfId="26" priority="3" operator="equal">
      <formula>0</formula>
    </cfRule>
  </conditionalFormatting>
  <conditionalFormatting sqref="H21:I24">
    <cfRule type="cellIs" dxfId="25" priority="2" operator="equal">
      <formula>0</formula>
    </cfRule>
  </conditionalFormatting>
  <conditionalFormatting sqref="I21:I24">
    <cfRule type="cellIs" dxfId="24" priority="1" operator="equal">
      <formula>0</formula>
    </cfRule>
  </conditionalFormatting>
  <pageMargins left="0.7" right="0.7" top="0.75" bottom="0.75" header="0.3" footer="0.3"/>
  <pageSetup paperSize="9" orientation="portrait" horizontalDpi="4294967293" verticalDpi="4294967293"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BD8AF7-D12B-4044-BCA1-4142E2FD7349}">
  <sheetPr codeName="Sheet2"/>
  <dimension ref="A2:AA34"/>
  <sheetViews>
    <sheetView workbookViewId="0">
      <selection activeCell="H6" sqref="H6:H7"/>
    </sheetView>
  </sheetViews>
  <sheetFormatPr defaultRowHeight="15" x14ac:dyDescent="0.25"/>
  <cols>
    <col min="2" max="2" width="9.5703125" bestFit="1" customWidth="1"/>
    <col min="3" max="3" width="10.140625" bestFit="1" customWidth="1"/>
    <col min="4" max="4" width="10.140625" customWidth="1"/>
    <col min="5" max="5" width="10.28515625" customWidth="1"/>
    <col min="6" max="6" width="10.140625" bestFit="1" customWidth="1"/>
    <col min="7" max="7" width="11.28515625" bestFit="1" customWidth="1"/>
    <col min="8" max="8" width="10.140625" bestFit="1" customWidth="1"/>
    <col min="9" max="9" width="11.28515625" bestFit="1" customWidth="1"/>
    <col min="10" max="10" width="14.28515625" bestFit="1" customWidth="1"/>
    <col min="11" max="11" width="10.5703125" bestFit="1" customWidth="1"/>
    <col min="12" max="12" width="18.7109375" customWidth="1"/>
    <col min="13" max="13" width="11.85546875" bestFit="1" customWidth="1"/>
    <col min="14" max="14" width="15.85546875" bestFit="1" customWidth="1"/>
    <col min="15" max="15" width="9.7109375" customWidth="1"/>
    <col min="16" max="16" width="10.5703125" bestFit="1" customWidth="1"/>
    <col min="17" max="17" width="18.5703125" customWidth="1"/>
    <col min="19" max="19" width="11.28515625" bestFit="1" customWidth="1"/>
    <col min="22" max="22" width="18.5703125" customWidth="1"/>
    <col min="24" max="24" width="11.140625" customWidth="1"/>
  </cols>
  <sheetData>
    <row r="2" spans="1:18" ht="15.75" thickBot="1" x14ac:dyDescent="0.3">
      <c r="B2" t="s">
        <v>29</v>
      </c>
    </row>
    <row r="3" spans="1:18" ht="62.45" customHeight="1" thickTop="1" thickBot="1" x14ac:dyDescent="0.4">
      <c r="B3" s="1"/>
      <c r="C3" s="231" t="s">
        <v>0</v>
      </c>
      <c r="D3" s="232"/>
      <c r="E3" s="233"/>
      <c r="F3" s="231" t="s">
        <v>1</v>
      </c>
      <c r="G3" s="233"/>
      <c r="H3" s="231" t="s">
        <v>2</v>
      </c>
      <c r="I3" s="233"/>
      <c r="J3" s="231" t="s">
        <v>10</v>
      </c>
      <c r="K3" s="233"/>
      <c r="L3" s="231" t="s">
        <v>11</v>
      </c>
      <c r="M3" s="232"/>
      <c r="N3" s="233"/>
    </row>
    <row r="4" spans="1:18" ht="42.75" thickBot="1" x14ac:dyDescent="0.4">
      <c r="B4" s="2"/>
      <c r="C4" s="3" t="s">
        <v>3</v>
      </c>
      <c r="D4" s="18" t="s">
        <v>4</v>
      </c>
      <c r="E4" s="4" t="s">
        <v>4</v>
      </c>
      <c r="F4" s="3" t="s">
        <v>5</v>
      </c>
      <c r="G4" s="4" t="s">
        <v>6</v>
      </c>
      <c r="H4" s="3" t="s">
        <v>5</v>
      </c>
      <c r="I4" s="4" t="s">
        <v>6</v>
      </c>
      <c r="J4" s="3" t="s">
        <v>12</v>
      </c>
      <c r="K4" s="14" t="s">
        <v>13</v>
      </c>
      <c r="L4" s="14" t="s">
        <v>14</v>
      </c>
      <c r="M4" s="14" t="s">
        <v>15</v>
      </c>
      <c r="N4" s="4" t="s">
        <v>16</v>
      </c>
    </row>
    <row r="5" spans="1:18" ht="38.25" thickBot="1" x14ac:dyDescent="0.35">
      <c r="B5" s="5" t="s">
        <v>7</v>
      </c>
      <c r="C5" s="6" t="s">
        <v>8</v>
      </c>
      <c r="D5" s="19" t="s">
        <v>9</v>
      </c>
      <c r="E5" s="7" t="s">
        <v>19</v>
      </c>
      <c r="F5" s="6" t="s">
        <v>8</v>
      </c>
      <c r="G5" s="7" t="s">
        <v>9</v>
      </c>
      <c r="H5" s="6" t="s">
        <v>8</v>
      </c>
      <c r="I5" s="7" t="s">
        <v>9</v>
      </c>
      <c r="J5" s="6" t="s">
        <v>17</v>
      </c>
      <c r="K5" s="17" t="s">
        <v>17</v>
      </c>
      <c r="L5" s="17"/>
      <c r="M5" s="17" t="s">
        <v>18</v>
      </c>
      <c r="N5" s="7" t="s">
        <v>18</v>
      </c>
    </row>
    <row r="6" spans="1:18" ht="19.5" thickBot="1" x14ac:dyDescent="0.35">
      <c r="B6" s="8">
        <v>44409</v>
      </c>
      <c r="C6" s="9">
        <v>54.6</v>
      </c>
      <c r="D6" s="20">
        <f t="shared" ref="D6:D15" si="0">G6+I6</f>
        <v>925.67</v>
      </c>
      <c r="E6" s="10">
        <f t="shared" ref="E6:E15" si="1">D6*0.0066</f>
        <v>6.1094219999999995</v>
      </c>
      <c r="F6" s="9">
        <v>21.7</v>
      </c>
      <c r="G6" s="10">
        <v>19.670000000000002</v>
      </c>
      <c r="H6" s="9">
        <v>35.200000000000003</v>
      </c>
      <c r="I6" s="10">
        <v>906</v>
      </c>
      <c r="J6" s="9">
        <v>89.1</v>
      </c>
      <c r="K6" s="15">
        <v>83.4</v>
      </c>
      <c r="L6" s="15">
        <v>2</v>
      </c>
      <c r="M6" s="15">
        <v>40</v>
      </c>
      <c r="N6" s="10">
        <v>48</v>
      </c>
      <c r="O6" s="212"/>
      <c r="P6" s="39"/>
    </row>
    <row r="7" spans="1:18" ht="19.5" thickBot="1" x14ac:dyDescent="0.35">
      <c r="B7" s="8">
        <v>44440</v>
      </c>
      <c r="C7" s="9">
        <v>79.900000000000006</v>
      </c>
      <c r="D7" s="20">
        <f t="shared" si="0"/>
        <v>1712.12</v>
      </c>
      <c r="E7" s="10">
        <f t="shared" si="1"/>
        <v>11.299992</v>
      </c>
      <c r="F7" s="9">
        <v>19.899999999999999</v>
      </c>
      <c r="G7" s="41">
        <v>18.12</v>
      </c>
      <c r="H7" s="9">
        <v>64.2</v>
      </c>
      <c r="I7" s="10">
        <v>1694</v>
      </c>
      <c r="J7" s="9">
        <v>89.8</v>
      </c>
      <c r="K7" s="15">
        <v>86.3</v>
      </c>
      <c r="L7" s="15">
        <v>3</v>
      </c>
      <c r="M7" s="15">
        <v>22</v>
      </c>
      <c r="N7" s="10">
        <v>48</v>
      </c>
      <c r="O7" s="212"/>
      <c r="P7" s="39"/>
    </row>
    <row r="8" spans="1:18" ht="19.5" thickBot="1" x14ac:dyDescent="0.35">
      <c r="B8" s="8">
        <v>44470</v>
      </c>
      <c r="C8" s="9">
        <v>138.5</v>
      </c>
      <c r="D8" s="20">
        <f t="shared" si="0"/>
        <v>2348.9</v>
      </c>
      <c r="E8" s="10">
        <f t="shared" si="1"/>
        <v>15.502740000000001</v>
      </c>
      <c r="F8" s="9">
        <v>18.600000000000001</v>
      </c>
      <c r="G8" s="10">
        <v>16.899999999999999</v>
      </c>
      <c r="H8" s="9">
        <v>120.1</v>
      </c>
      <c r="I8" s="10">
        <v>2332</v>
      </c>
      <c r="J8" s="9">
        <v>90.1</v>
      </c>
      <c r="K8" s="15">
        <v>97.8</v>
      </c>
      <c r="L8" s="15">
        <v>4</v>
      </c>
      <c r="M8" s="15">
        <v>12</v>
      </c>
      <c r="N8" s="10">
        <v>47</v>
      </c>
      <c r="O8" s="212"/>
      <c r="P8" s="39"/>
    </row>
    <row r="9" spans="1:18" ht="19.5" thickBot="1" x14ac:dyDescent="0.35">
      <c r="A9">
        <v>1</v>
      </c>
      <c r="B9" s="8">
        <v>44501</v>
      </c>
      <c r="C9" s="9">
        <v>133.69999999999999</v>
      </c>
      <c r="D9" s="20">
        <f t="shared" si="0"/>
        <v>2302.9699999999998</v>
      </c>
      <c r="E9" s="10">
        <f t="shared" si="1"/>
        <v>15.199601999999999</v>
      </c>
      <c r="F9" s="9">
        <v>17.600000000000001</v>
      </c>
      <c r="G9" s="10">
        <v>15.97</v>
      </c>
      <c r="H9" s="9">
        <v>116.3</v>
      </c>
      <c r="I9" s="10">
        <v>2287</v>
      </c>
      <c r="J9" s="9">
        <v>90.2</v>
      </c>
      <c r="K9" s="15">
        <v>96.9</v>
      </c>
      <c r="L9" s="15">
        <v>4</v>
      </c>
      <c r="M9" s="15">
        <v>13</v>
      </c>
      <c r="N9" s="10">
        <v>49</v>
      </c>
      <c r="O9" s="212"/>
      <c r="P9" s="39"/>
    </row>
    <row r="10" spans="1:18" ht="19.5" thickBot="1" x14ac:dyDescent="0.35">
      <c r="B10" s="8">
        <v>44531</v>
      </c>
      <c r="C10" s="9">
        <v>128.6</v>
      </c>
      <c r="D10" s="20">
        <f t="shared" si="0"/>
        <v>2251.34</v>
      </c>
      <c r="E10" s="10">
        <f t="shared" si="1"/>
        <v>14.858844000000001</v>
      </c>
      <c r="F10" s="9">
        <v>16.8</v>
      </c>
      <c r="G10" s="10">
        <v>15.34</v>
      </c>
      <c r="H10" s="9">
        <v>112</v>
      </c>
      <c r="I10" s="10">
        <v>2236</v>
      </c>
      <c r="J10" s="9">
        <v>90.2</v>
      </c>
      <c r="K10" s="15">
        <v>96</v>
      </c>
      <c r="L10" s="15">
        <v>4</v>
      </c>
      <c r="M10" s="15">
        <v>14</v>
      </c>
      <c r="N10" s="10">
        <v>51</v>
      </c>
      <c r="O10" s="212"/>
      <c r="P10" s="39"/>
    </row>
    <row r="11" spans="1:18" ht="19.5" thickBot="1" x14ac:dyDescent="0.35">
      <c r="A11">
        <v>1</v>
      </c>
      <c r="B11" s="8">
        <v>44562</v>
      </c>
      <c r="C11" s="9">
        <v>124.3</v>
      </c>
      <c r="D11" s="20">
        <f t="shared" si="0"/>
        <v>2207.77</v>
      </c>
      <c r="E11" s="10">
        <f t="shared" si="1"/>
        <v>14.571282</v>
      </c>
      <c r="F11" s="9">
        <v>16.2</v>
      </c>
      <c r="G11" s="10">
        <v>14.77</v>
      </c>
      <c r="H11" s="85">
        <v>108.3</v>
      </c>
      <c r="I11" s="10">
        <v>2193</v>
      </c>
      <c r="J11" s="9">
        <v>90.3</v>
      </c>
      <c r="K11" s="15">
        <v>95.2</v>
      </c>
      <c r="L11" s="15">
        <v>4</v>
      </c>
      <c r="M11" s="15">
        <v>14</v>
      </c>
      <c r="N11" s="10">
        <v>53</v>
      </c>
      <c r="O11" s="211">
        <v>12.14</v>
      </c>
      <c r="P11" s="39"/>
    </row>
    <row r="12" spans="1:18" ht="19.5" thickBot="1" x14ac:dyDescent="0.35">
      <c r="B12" s="8">
        <v>44593</v>
      </c>
      <c r="C12" s="9">
        <v>116.4</v>
      </c>
      <c r="D12" s="20">
        <f t="shared" si="0"/>
        <v>2049.35</v>
      </c>
      <c r="E12" s="10">
        <f t="shared" si="1"/>
        <v>13.52571</v>
      </c>
      <c r="F12" s="9">
        <v>15.7</v>
      </c>
      <c r="G12" s="10">
        <v>14.35</v>
      </c>
      <c r="H12" s="85">
        <v>100.9</v>
      </c>
      <c r="I12" s="10">
        <v>2035</v>
      </c>
      <c r="J12" s="9">
        <v>90.4</v>
      </c>
      <c r="K12" s="15">
        <v>93.7</v>
      </c>
      <c r="L12" s="15">
        <v>4</v>
      </c>
      <c r="M12" s="15">
        <v>15</v>
      </c>
      <c r="N12" s="10">
        <v>55</v>
      </c>
      <c r="O12" s="211">
        <v>10.52</v>
      </c>
      <c r="P12" s="39"/>
      <c r="R12" s="22"/>
    </row>
    <row r="13" spans="1:18" ht="19.5" thickBot="1" x14ac:dyDescent="0.35">
      <c r="B13" s="8">
        <v>44621</v>
      </c>
      <c r="C13" s="9">
        <v>124.3</v>
      </c>
      <c r="D13" s="20">
        <f t="shared" si="0"/>
        <v>1775.03</v>
      </c>
      <c r="E13" s="10">
        <f t="shared" si="1"/>
        <v>11.715197999999999</v>
      </c>
      <c r="F13" s="9">
        <v>35.799999999999997</v>
      </c>
      <c r="G13" s="10">
        <v>32.03</v>
      </c>
      <c r="H13" s="85">
        <v>88.7</v>
      </c>
      <c r="I13" s="10">
        <v>1743</v>
      </c>
      <c r="J13" s="9">
        <v>87.4</v>
      </c>
      <c r="K13" s="15">
        <v>89.2</v>
      </c>
      <c r="L13" s="15">
        <v>2</v>
      </c>
      <c r="M13" s="15">
        <v>17</v>
      </c>
      <c r="N13" s="10">
        <v>28</v>
      </c>
      <c r="O13" s="211">
        <v>8.0500000000000007</v>
      </c>
      <c r="P13" s="39"/>
      <c r="R13" s="22"/>
    </row>
    <row r="14" spans="1:18" ht="19.5" thickBot="1" x14ac:dyDescent="0.35">
      <c r="B14" s="8">
        <v>44652</v>
      </c>
      <c r="C14" s="9">
        <v>153.4</v>
      </c>
      <c r="D14" s="20">
        <f t="shared" si="0"/>
        <v>1600.52</v>
      </c>
      <c r="E14" s="10">
        <f t="shared" si="1"/>
        <v>10.563432000000001</v>
      </c>
      <c r="F14" s="9">
        <v>73.8</v>
      </c>
      <c r="G14" s="10">
        <v>65.52</v>
      </c>
      <c r="H14" s="9">
        <v>79.7</v>
      </c>
      <c r="I14" s="10">
        <v>1535</v>
      </c>
      <c r="J14" s="9">
        <v>85.3</v>
      </c>
      <c r="K14" s="15">
        <v>86.4</v>
      </c>
      <c r="L14" s="15">
        <v>1</v>
      </c>
      <c r="M14" s="15">
        <v>18</v>
      </c>
      <c r="N14" s="10">
        <v>15</v>
      </c>
      <c r="O14" s="212"/>
      <c r="P14" s="39"/>
      <c r="R14" s="22"/>
    </row>
    <row r="15" spans="1:18" ht="19.5" thickBot="1" x14ac:dyDescent="0.35">
      <c r="B15" s="11">
        <v>44682</v>
      </c>
      <c r="C15" s="12">
        <v>128.69999999999999</v>
      </c>
      <c r="D15" s="21">
        <f t="shared" si="0"/>
        <v>1363.02</v>
      </c>
      <c r="E15" s="13">
        <f t="shared" si="1"/>
        <v>8.9959319999999998</v>
      </c>
      <c r="F15" s="12">
        <v>58.8</v>
      </c>
      <c r="G15" s="13">
        <v>52.02</v>
      </c>
      <c r="H15" s="12">
        <v>70</v>
      </c>
      <c r="I15" s="13">
        <v>1311</v>
      </c>
      <c r="J15" s="12">
        <v>85.8</v>
      </c>
      <c r="K15" s="16">
        <v>85</v>
      </c>
      <c r="L15" s="16">
        <v>1</v>
      </c>
      <c r="M15" s="16">
        <v>21</v>
      </c>
      <c r="N15" s="13">
        <v>19</v>
      </c>
      <c r="O15" s="212"/>
      <c r="P15" s="39"/>
      <c r="R15" s="22"/>
    </row>
    <row r="16" spans="1:18" ht="15.75" thickTop="1" x14ac:dyDescent="0.25">
      <c r="P16" s="39"/>
    </row>
    <row r="18" spans="1:27" ht="15.75" thickBot="1" x14ac:dyDescent="0.3">
      <c r="B18" t="s">
        <v>24</v>
      </c>
    </row>
    <row r="19" spans="1:27" ht="22.15" customHeight="1" thickTop="1" thickBot="1" x14ac:dyDescent="0.4">
      <c r="B19" s="1"/>
      <c r="C19" s="231" t="s">
        <v>0</v>
      </c>
      <c r="D19" s="232"/>
      <c r="E19" s="233"/>
      <c r="F19" s="231" t="s">
        <v>1</v>
      </c>
      <c r="G19" s="233"/>
      <c r="H19" s="231" t="s">
        <v>2</v>
      </c>
      <c r="I19" s="233"/>
      <c r="J19" s="231" t="s">
        <v>10</v>
      </c>
      <c r="K19" s="233"/>
      <c r="L19" s="191" t="s">
        <v>92</v>
      </c>
      <c r="M19" s="231" t="s">
        <v>11</v>
      </c>
      <c r="N19" s="232"/>
      <c r="O19" s="233"/>
    </row>
    <row r="20" spans="1:27" ht="42.75" thickBot="1" x14ac:dyDescent="0.4">
      <c r="B20" s="2"/>
      <c r="C20" s="3" t="s">
        <v>3</v>
      </c>
      <c r="D20" s="18" t="s">
        <v>4</v>
      </c>
      <c r="E20" s="4" t="s">
        <v>4</v>
      </c>
      <c r="F20" s="3" t="s">
        <v>5</v>
      </c>
      <c r="G20" s="4" t="s">
        <v>6</v>
      </c>
      <c r="H20" s="3" t="s">
        <v>5</v>
      </c>
      <c r="I20" s="4" t="s">
        <v>6</v>
      </c>
      <c r="J20" s="3" t="s">
        <v>12</v>
      </c>
      <c r="K20" s="14" t="s">
        <v>13</v>
      </c>
      <c r="L20" s="14" t="s">
        <v>13</v>
      </c>
      <c r="M20" s="14" t="s">
        <v>14</v>
      </c>
      <c r="N20" s="14" t="s">
        <v>15</v>
      </c>
      <c r="O20" s="4" t="s">
        <v>16</v>
      </c>
      <c r="P20" s="38" t="s">
        <v>48</v>
      </c>
    </row>
    <row r="21" spans="1:27" ht="38.25" thickBot="1" x14ac:dyDescent="0.35">
      <c r="B21" s="5" t="s">
        <v>7</v>
      </c>
      <c r="C21" s="6" t="s">
        <v>8</v>
      </c>
      <c r="D21" s="19" t="s">
        <v>9</v>
      </c>
      <c r="E21" s="7" t="s">
        <v>19</v>
      </c>
      <c r="F21" s="6" t="s">
        <v>8</v>
      </c>
      <c r="G21" s="7" t="s">
        <v>9</v>
      </c>
      <c r="H21" s="6" t="s">
        <v>8</v>
      </c>
      <c r="I21" s="7" t="s">
        <v>9</v>
      </c>
      <c r="J21" s="6" t="s">
        <v>17</v>
      </c>
      <c r="K21" s="17" t="s">
        <v>17</v>
      </c>
      <c r="L21" s="17" t="s">
        <v>17</v>
      </c>
      <c r="M21" s="17"/>
      <c r="N21" s="17" t="s">
        <v>18</v>
      </c>
      <c r="O21" s="7" t="s">
        <v>18</v>
      </c>
      <c r="R21" s="43" t="s">
        <v>47</v>
      </c>
      <c r="S21" s="44"/>
      <c r="T21" s="44"/>
      <c r="U21" s="44"/>
      <c r="V21" s="45"/>
      <c r="W21" s="56" t="s">
        <v>32</v>
      </c>
      <c r="X21" s="57"/>
      <c r="Y21" s="57"/>
      <c r="Z21" s="57"/>
      <c r="AA21" s="58"/>
    </row>
    <row r="22" spans="1:27" ht="19.5" thickBot="1" x14ac:dyDescent="0.35">
      <c r="A22" s="34"/>
      <c r="B22" s="8">
        <v>44409</v>
      </c>
      <c r="C22" s="9">
        <v>54.6</v>
      </c>
      <c r="D22" s="159">
        <f>I22+G22</f>
        <v>730.54853000000003</v>
      </c>
      <c r="E22" s="10">
        <f t="shared" ref="E22:E31" si="2">D22*0.0066</f>
        <v>4.821620298</v>
      </c>
      <c r="F22" s="9">
        <v>21.7</v>
      </c>
      <c r="G22" s="41">
        <f t="shared" ref="G22:G31" si="3">F22*$S$29</f>
        <v>19.332529999999998</v>
      </c>
      <c r="H22" s="9">
        <v>35.200000000000003</v>
      </c>
      <c r="I22" s="41">
        <f t="shared" ref="I22:I31" si="4">H22*$S$30</f>
        <v>711.21600000000001</v>
      </c>
      <c r="J22" s="9" t="str">
        <f>VLOOKUP(M22,'Look-ups'!$P$3:$Q$12,2,FALSE)</f>
        <v>87-89</v>
      </c>
      <c r="K22" s="23">
        <f>(0.0021*H22^2)-(0.151*H22)+86.101</f>
        <v>83.387783999999996</v>
      </c>
      <c r="L22" s="213">
        <f>(0.651*K22)-50.113</f>
        <v>4.1724473840000016</v>
      </c>
      <c r="M22" s="15">
        <f>ROUNDUP(ROUND(O22,0)/ROUND(N22,0),0)</f>
        <v>2</v>
      </c>
      <c r="N22" s="23">
        <f t="shared" ref="N22:N31" si="5">(0.3195*E22^2)-(9.5667*E22)+85.095</f>
        <v>46.395748219361749</v>
      </c>
      <c r="O22" s="26">
        <f>2315.4*P22^-1.148</f>
        <v>56.940683310606751</v>
      </c>
      <c r="P22">
        <f t="shared" ref="P22:P31" si="6">(F22*0.9)+((F22+H22)*0.1)</f>
        <v>25.220000000000002</v>
      </c>
      <c r="Q22" s="212"/>
      <c r="R22" s="50" t="s">
        <v>20</v>
      </c>
      <c r="S22" s="167" t="s">
        <v>87</v>
      </c>
      <c r="T22" s="52"/>
      <c r="U22" s="52"/>
      <c r="V22" s="53"/>
      <c r="W22" s="59" t="s">
        <v>20</v>
      </c>
      <c r="X22" s="165" t="s">
        <v>38</v>
      </c>
      <c r="Y22" s="60"/>
      <c r="Z22" s="60"/>
      <c r="AA22" s="61"/>
    </row>
    <row r="23" spans="1:27" ht="19.5" thickBot="1" x14ac:dyDescent="0.35">
      <c r="A23" s="34"/>
      <c r="B23" s="8">
        <v>44440</v>
      </c>
      <c r="C23" s="9">
        <v>79.900000000000006</v>
      </c>
      <c r="D23" s="159">
        <f t="shared" ref="D23:D31" si="7">I23+G23</f>
        <v>1314.8899100000001</v>
      </c>
      <c r="E23" s="10">
        <f t="shared" si="2"/>
        <v>8.6782734060000006</v>
      </c>
      <c r="F23" s="9">
        <v>19.899999999999999</v>
      </c>
      <c r="G23" s="41">
        <f t="shared" si="3"/>
        <v>17.728909999999999</v>
      </c>
      <c r="H23" s="9">
        <v>64.2</v>
      </c>
      <c r="I23" s="41">
        <f t="shared" si="4"/>
        <v>1297.1610000000001</v>
      </c>
      <c r="J23" s="9" t="str">
        <f>VLOOKUP(M23,'Look-ups'!$P$3:$Q$12,2,FALSE)</f>
        <v>89-90</v>
      </c>
      <c r="K23" s="23">
        <f t="shared" ref="K23:K31" si="8">(0.0021*H23^2)-(0.151*H23)+86.101</f>
        <v>85.062243999999993</v>
      </c>
      <c r="L23" s="213">
        <f t="shared" ref="L23:L31" si="9">(0.651*K23)-50.113</f>
        <v>5.2625208440000009</v>
      </c>
      <c r="M23" s="15">
        <f t="shared" ref="M23:M27" si="10">ROUNDUP(ROUND(O23,0)/ROUND(N23,0),0)</f>
        <v>3</v>
      </c>
      <c r="N23" s="23">
        <f t="shared" si="5"/>
        <v>26.134882971136946</v>
      </c>
      <c r="O23" s="26">
        <f t="shared" ref="O23:O31" si="11">2315.4*P23^-1.148</f>
        <v>54.217293377416318</v>
      </c>
      <c r="P23">
        <f t="shared" si="6"/>
        <v>26.32</v>
      </c>
      <c r="Q23" s="212"/>
      <c r="R23" s="54" t="s">
        <v>21</v>
      </c>
      <c r="S23" s="51" t="s">
        <v>46</v>
      </c>
      <c r="T23" s="52"/>
      <c r="U23" s="52"/>
      <c r="V23" s="53"/>
      <c r="W23" s="62" t="s">
        <v>21</v>
      </c>
      <c r="X23" s="165" t="s">
        <v>46</v>
      </c>
      <c r="Y23" s="60"/>
      <c r="Z23" s="60"/>
      <c r="AA23" s="61"/>
    </row>
    <row r="24" spans="1:27" ht="19.5" thickBot="1" x14ac:dyDescent="0.35">
      <c r="A24" s="34"/>
      <c r="B24" s="8">
        <v>44470</v>
      </c>
      <c r="C24" s="9">
        <v>138.5</v>
      </c>
      <c r="D24" s="159">
        <f t="shared" si="7"/>
        <v>2443.1912399999997</v>
      </c>
      <c r="E24" s="10">
        <f t="shared" si="2"/>
        <v>16.125062183999997</v>
      </c>
      <c r="F24" s="9">
        <v>18.600000000000001</v>
      </c>
      <c r="G24" s="41">
        <f t="shared" si="3"/>
        <v>16.570740000000001</v>
      </c>
      <c r="H24" s="9">
        <v>120.1</v>
      </c>
      <c r="I24" s="41">
        <f t="shared" si="4"/>
        <v>2426.6204999999995</v>
      </c>
      <c r="J24" s="9" t="str">
        <f>VLOOKUP(M24,'Look-ups'!$P$3:$Q$12,2,FALSE)</f>
        <v>90-91</v>
      </c>
      <c r="K24" s="23">
        <f t="shared" si="8"/>
        <v>98.256321</v>
      </c>
      <c r="L24" s="213">
        <f t="shared" si="9"/>
        <v>13.851864971000005</v>
      </c>
      <c r="M24" s="15">
        <f t="shared" si="10"/>
        <v>4</v>
      </c>
      <c r="N24" s="23">
        <f t="shared" si="5"/>
        <v>13.907000529225641</v>
      </c>
      <c r="O24" s="24">
        <f t="shared" si="11"/>
        <v>45.588460504180212</v>
      </c>
      <c r="P24">
        <f t="shared" si="6"/>
        <v>30.61</v>
      </c>
      <c r="Q24" s="212"/>
      <c r="R24" s="46" t="s">
        <v>27</v>
      </c>
      <c r="S24" s="55" t="s">
        <v>49</v>
      </c>
      <c r="T24" s="47"/>
      <c r="U24" s="47"/>
      <c r="V24" s="48"/>
      <c r="W24" s="63" t="s">
        <v>27</v>
      </c>
      <c r="X24" s="166" t="s">
        <v>49</v>
      </c>
      <c r="Y24" s="64"/>
      <c r="Z24" s="64"/>
      <c r="AA24" s="65"/>
    </row>
    <row r="25" spans="1:27" ht="19.5" thickBot="1" x14ac:dyDescent="0.35">
      <c r="A25" s="34"/>
      <c r="B25" s="8">
        <v>44501</v>
      </c>
      <c r="C25" s="9">
        <v>133.69999999999999</v>
      </c>
      <c r="D25" s="159">
        <f t="shared" si="7"/>
        <v>2365.5213399999993</v>
      </c>
      <c r="E25" s="10">
        <f t="shared" si="2"/>
        <v>15.612440843999995</v>
      </c>
      <c r="F25" s="9">
        <v>17.600000000000001</v>
      </c>
      <c r="G25" s="41">
        <f t="shared" si="3"/>
        <v>15.679840000000002</v>
      </c>
      <c r="H25" s="9">
        <v>116.3</v>
      </c>
      <c r="I25" s="41">
        <f t="shared" si="4"/>
        <v>2349.8414999999995</v>
      </c>
      <c r="J25" s="9" t="str">
        <f>VLOOKUP(M25,'Look-ups'!$P$3:$Q$12,2,FALSE)</f>
        <v>90-91</v>
      </c>
      <c r="K25" s="23">
        <f t="shared" si="8"/>
        <v>96.943648999999994</v>
      </c>
      <c r="L25" s="213">
        <f t="shared" si="9"/>
        <v>12.997315498999995</v>
      </c>
      <c r="M25" s="15">
        <f t="shared" si="10"/>
        <v>4</v>
      </c>
      <c r="N25" s="23">
        <f t="shared" si="5"/>
        <v>13.613046937519314</v>
      </c>
      <c r="O25" s="24">
        <f t="shared" si="11"/>
        <v>48.067833583545827</v>
      </c>
      <c r="P25">
        <f t="shared" si="6"/>
        <v>29.230000000000004</v>
      </c>
      <c r="Q25" s="212"/>
      <c r="R25" s="44"/>
      <c r="S25" s="164"/>
      <c r="T25" s="44"/>
      <c r="U25" s="44"/>
      <c r="V25" s="44"/>
    </row>
    <row r="26" spans="1:27" ht="19.5" thickBot="1" x14ac:dyDescent="0.35">
      <c r="A26" s="34"/>
      <c r="B26" s="8">
        <v>44531</v>
      </c>
      <c r="C26" s="9">
        <v>128.6</v>
      </c>
      <c r="D26" s="159">
        <f t="shared" si="7"/>
        <v>2277.9271199999998</v>
      </c>
      <c r="E26" s="10">
        <f t="shared" si="2"/>
        <v>15.034318991999999</v>
      </c>
      <c r="F26" s="9">
        <v>16.8</v>
      </c>
      <c r="G26" s="41">
        <f t="shared" si="3"/>
        <v>14.967120000000001</v>
      </c>
      <c r="H26" s="9">
        <v>112</v>
      </c>
      <c r="I26" s="41">
        <f t="shared" si="4"/>
        <v>2262.96</v>
      </c>
      <c r="J26" s="9" t="str">
        <f>VLOOKUP(M26,'Look-ups'!$P$3:$Q$12,2,FALSE)</f>
        <v>90-91</v>
      </c>
      <c r="K26" s="23">
        <f t="shared" si="8"/>
        <v>95.531399999999991</v>
      </c>
      <c r="L26" s="213">
        <f t="shared" si="9"/>
        <v>12.077941399999993</v>
      </c>
      <c r="M26" s="15">
        <f t="shared" si="10"/>
        <v>4</v>
      </c>
      <c r="N26" s="23">
        <f t="shared" si="5"/>
        <v>13.48300434248479</v>
      </c>
      <c r="O26" s="24">
        <f t="shared" si="11"/>
        <v>50.499678003390137</v>
      </c>
      <c r="P26">
        <f t="shared" si="6"/>
        <v>28.000000000000004</v>
      </c>
      <c r="Q26" s="212"/>
    </row>
    <row r="27" spans="1:27" ht="19.5" thickBot="1" x14ac:dyDescent="0.35">
      <c r="A27" s="34"/>
      <c r="B27" s="8">
        <v>44562</v>
      </c>
      <c r="C27" s="9">
        <v>124.3</v>
      </c>
      <c r="D27" s="159">
        <f t="shared" si="7"/>
        <v>2202.6340799999998</v>
      </c>
      <c r="E27" s="10">
        <f t="shared" si="2"/>
        <v>14.537384927999998</v>
      </c>
      <c r="F27" s="9">
        <v>16.2</v>
      </c>
      <c r="G27" s="41">
        <f t="shared" si="3"/>
        <v>14.43258</v>
      </c>
      <c r="H27" s="9">
        <v>108.3</v>
      </c>
      <c r="I27" s="41">
        <f t="shared" si="4"/>
        <v>2188.2014999999997</v>
      </c>
      <c r="J27" s="9" t="str">
        <f>VLOOKUP(M27,'Look-ups'!$P$3:$Q$12,2,FALSE)</f>
        <v>90-91</v>
      </c>
      <c r="K27" s="23">
        <f t="shared" si="8"/>
        <v>94.378368999999992</v>
      </c>
      <c r="L27" s="213">
        <f t="shared" si="9"/>
        <v>11.327318218999999</v>
      </c>
      <c r="M27" s="15">
        <f t="shared" si="10"/>
        <v>4</v>
      </c>
      <c r="N27" s="23">
        <f t="shared" si="5"/>
        <v>13.541911203379271</v>
      </c>
      <c r="O27" s="24">
        <f t="shared" si="11"/>
        <v>52.585592120351414</v>
      </c>
      <c r="P27">
        <f t="shared" si="6"/>
        <v>27.03</v>
      </c>
      <c r="Q27" s="212"/>
      <c r="R27" s="66" t="s">
        <v>30</v>
      </c>
      <c r="S27" s="67" t="s">
        <v>31</v>
      </c>
      <c r="T27" s="68"/>
    </row>
    <row r="28" spans="1:27" ht="19.5" thickBot="1" x14ac:dyDescent="0.35">
      <c r="A28" s="34"/>
      <c r="B28" s="8">
        <v>44593</v>
      </c>
      <c r="C28" s="9">
        <v>116.4</v>
      </c>
      <c r="D28" s="159">
        <f t="shared" si="7"/>
        <v>2052.6716299999998</v>
      </c>
      <c r="E28" s="10">
        <f t="shared" si="2"/>
        <v>13.547632757999999</v>
      </c>
      <c r="F28" s="9">
        <v>15.7</v>
      </c>
      <c r="G28" s="41">
        <f t="shared" si="3"/>
        <v>13.987130000000001</v>
      </c>
      <c r="H28" s="9">
        <v>100.9</v>
      </c>
      <c r="I28" s="41">
        <f t="shared" si="4"/>
        <v>2038.6844999999998</v>
      </c>
      <c r="J28" s="9" t="str">
        <f>VLOOKUP(M28,'Look-ups'!$P$3:$Q$12,2,FALSE)</f>
        <v>90-91</v>
      </c>
      <c r="K28" s="23">
        <f t="shared" si="8"/>
        <v>92.244800999999995</v>
      </c>
      <c r="L28" s="213">
        <f t="shared" si="9"/>
        <v>9.9383654510000028</v>
      </c>
      <c r="M28" s="15">
        <f>ROUNDUP(ROUND(O28,0)/ROUND(N28,0),0)</f>
        <v>4</v>
      </c>
      <c r="N28" s="23">
        <f t="shared" si="5"/>
        <v>14.129365587971662</v>
      </c>
      <c r="O28" s="24">
        <f t="shared" si="11"/>
        <v>55.498326577117872</v>
      </c>
      <c r="P28">
        <f t="shared" si="6"/>
        <v>25.79</v>
      </c>
      <c r="Q28" s="212"/>
      <c r="W28" s="43" t="s">
        <v>50</v>
      </c>
      <c r="X28" s="44"/>
      <c r="Y28" s="45"/>
    </row>
    <row r="29" spans="1:27" ht="19.5" thickBot="1" x14ac:dyDescent="0.35">
      <c r="A29" s="34"/>
      <c r="B29" s="8">
        <v>44621</v>
      </c>
      <c r="C29" s="9">
        <v>124.3</v>
      </c>
      <c r="D29" s="159">
        <f t="shared" si="7"/>
        <v>1824.0777199999998</v>
      </c>
      <c r="E29" s="10">
        <f t="shared" si="2"/>
        <v>12.038912951999999</v>
      </c>
      <c r="F29" s="9">
        <v>35.799999999999997</v>
      </c>
      <c r="G29" s="41">
        <f t="shared" si="3"/>
        <v>31.894219999999997</v>
      </c>
      <c r="H29" s="9">
        <v>88.7</v>
      </c>
      <c r="I29" s="41">
        <f t="shared" si="4"/>
        <v>1792.1834999999999</v>
      </c>
      <c r="J29" s="9" t="str">
        <f>VLOOKUP(M29,'Look-ups'!$P$3:$Q$12,2,FALSE)</f>
        <v>87-89</v>
      </c>
      <c r="K29" s="23">
        <f t="shared" si="8"/>
        <v>89.229449000000002</v>
      </c>
      <c r="L29" s="213">
        <f t="shared" si="9"/>
        <v>7.9753712990000025</v>
      </c>
      <c r="M29" s="15">
        <f>ROUNDUP(ROUND(O29,0)/ROUND(N29,0),0)</f>
        <v>2</v>
      </c>
      <c r="N29" s="23">
        <f t="shared" si="5"/>
        <v>16.229199770635347</v>
      </c>
      <c r="O29" s="24">
        <f t="shared" si="11"/>
        <v>29.53981121845354</v>
      </c>
      <c r="P29">
        <f t="shared" si="6"/>
        <v>44.67</v>
      </c>
      <c r="Q29" s="212"/>
      <c r="R29" s="43" t="s">
        <v>51</v>
      </c>
      <c r="S29" s="44">
        <v>0.89090000000000003</v>
      </c>
      <c r="T29" s="45" t="s">
        <v>52</v>
      </c>
      <c r="W29" s="54" t="s">
        <v>43</v>
      </c>
      <c r="X29" s="52">
        <v>5.3E-3</v>
      </c>
      <c r="Y29" s="53" t="s">
        <v>41</v>
      </c>
    </row>
    <row r="30" spans="1:27" ht="19.5" thickBot="1" x14ac:dyDescent="0.35">
      <c r="A30" s="34"/>
      <c r="B30" s="8">
        <v>44652</v>
      </c>
      <c r="C30" s="9">
        <v>153.4</v>
      </c>
      <c r="D30" s="159">
        <f t="shared" si="7"/>
        <v>1676.0869199999997</v>
      </c>
      <c r="E30" s="10">
        <f t="shared" si="2"/>
        <v>11.062173671999998</v>
      </c>
      <c r="F30" s="9">
        <v>73.8</v>
      </c>
      <c r="G30" s="41">
        <f t="shared" si="3"/>
        <v>65.748419999999996</v>
      </c>
      <c r="H30" s="9">
        <v>79.7</v>
      </c>
      <c r="I30" s="41">
        <f t="shared" si="4"/>
        <v>1610.3384999999998</v>
      </c>
      <c r="J30" s="9" t="str">
        <f>VLOOKUP(M30,'Look-ups'!$P$3:$Q$12,2,FALSE)</f>
        <v>85-86</v>
      </c>
      <c r="K30" s="23">
        <f t="shared" si="8"/>
        <v>87.405688999999995</v>
      </c>
      <c r="L30" s="213">
        <f t="shared" si="9"/>
        <v>6.788103538999998</v>
      </c>
      <c r="M30" s="15">
        <f t="shared" ref="M30:M31" si="12">ROUNDUP(ROUND(O30,0)/ROUND(N30,0),0)</f>
        <v>1</v>
      </c>
      <c r="N30" s="23">
        <f t="shared" si="5"/>
        <v>18.364256920739635</v>
      </c>
      <c r="O30" s="24">
        <f t="shared" si="11"/>
        <v>14.755982093510097</v>
      </c>
      <c r="P30">
        <f t="shared" si="6"/>
        <v>81.77000000000001</v>
      </c>
      <c r="Q30" s="212"/>
      <c r="R30" s="46" t="s">
        <v>39</v>
      </c>
      <c r="S30" s="47">
        <v>20.204999999999998</v>
      </c>
      <c r="T30" s="48" t="s">
        <v>52</v>
      </c>
      <c r="W30" s="54" t="s">
        <v>44</v>
      </c>
      <c r="X30" s="52">
        <v>12.5</v>
      </c>
      <c r="Y30" s="53" t="s">
        <v>41</v>
      </c>
    </row>
    <row r="31" spans="1:27" ht="19.5" thickBot="1" x14ac:dyDescent="0.35">
      <c r="A31" s="34"/>
      <c r="B31" s="11">
        <v>44682</v>
      </c>
      <c r="C31" s="12">
        <v>128.69999999999999</v>
      </c>
      <c r="D31" s="12">
        <f t="shared" si="7"/>
        <v>1466.7349199999999</v>
      </c>
      <c r="E31" s="13">
        <f t="shared" si="2"/>
        <v>9.6804504719999986</v>
      </c>
      <c r="F31" s="12">
        <v>58.8</v>
      </c>
      <c r="G31" s="42">
        <f t="shared" si="3"/>
        <v>52.384920000000001</v>
      </c>
      <c r="H31" s="12">
        <v>70</v>
      </c>
      <c r="I31" s="42">
        <f t="shared" si="4"/>
        <v>1414.35</v>
      </c>
      <c r="J31" s="25" t="str">
        <f>VLOOKUP(M31,'Look-ups'!$P$3:$Q$12,2,FALSE)</f>
        <v>85-86</v>
      </c>
      <c r="K31" s="25">
        <f t="shared" si="8"/>
        <v>85.820999999999998</v>
      </c>
      <c r="L31" s="214">
        <f t="shared" si="9"/>
        <v>5.7564709999999977</v>
      </c>
      <c r="M31" s="25">
        <f t="shared" si="12"/>
        <v>1</v>
      </c>
      <c r="N31" s="25">
        <f t="shared" si="5"/>
        <v>22.425737737917579</v>
      </c>
      <c r="O31" s="25">
        <f t="shared" si="11"/>
        <v>18.936630411816829</v>
      </c>
      <c r="P31">
        <f t="shared" si="6"/>
        <v>65.800000000000011</v>
      </c>
      <c r="Q31" s="212"/>
      <c r="W31" s="46" t="s">
        <v>45</v>
      </c>
      <c r="X31" s="47">
        <v>1.0296000000000001</v>
      </c>
      <c r="Y31" s="48" t="s">
        <v>41</v>
      </c>
    </row>
    <row r="32" spans="1:27" ht="15.75" thickTop="1" x14ac:dyDescent="0.25">
      <c r="P32" s="40"/>
    </row>
    <row r="33" spans="22:24" x14ac:dyDescent="0.25">
      <c r="V33" t="s">
        <v>42</v>
      </c>
      <c r="W33">
        <v>9.6</v>
      </c>
      <c r="X33" t="s">
        <v>41</v>
      </c>
    </row>
    <row r="34" spans="22:24" x14ac:dyDescent="0.25">
      <c r="V34" t="s">
        <v>40</v>
      </c>
      <c r="W34">
        <v>13.4</v>
      </c>
      <c r="X34" t="s">
        <v>41</v>
      </c>
    </row>
  </sheetData>
  <autoFilter ref="A5:N15" xr:uid="{1E817357-EED6-4A8A-B973-BF94B67183F4}">
    <sortState xmlns:xlrd2="http://schemas.microsoft.com/office/spreadsheetml/2017/richdata2" ref="A6:N15">
      <sortCondition ref="B5:B15"/>
    </sortState>
  </autoFilter>
  <sortState xmlns:xlrd2="http://schemas.microsoft.com/office/spreadsheetml/2017/richdata2" ref="B22:O31">
    <sortCondition ref="B22:B31"/>
  </sortState>
  <mergeCells count="10">
    <mergeCell ref="C19:E19"/>
    <mergeCell ref="F19:G19"/>
    <mergeCell ref="H19:I19"/>
    <mergeCell ref="J19:K19"/>
    <mergeCell ref="M19:O19"/>
    <mergeCell ref="C3:E3"/>
    <mergeCell ref="F3:G3"/>
    <mergeCell ref="H3:I3"/>
    <mergeCell ref="J3:K3"/>
    <mergeCell ref="L3:N3"/>
  </mergeCells>
  <pageMargins left="0.7" right="0.7" top="0.75" bottom="0.75" header="0.3" footer="0.3"/>
  <pageSetup paperSize="9" orientation="portrait" horizontalDpi="4294967293" verticalDpi="4294967293"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B59DA0-67B5-4EC6-8161-E63A7D5E9DE4}">
  <sheetPr codeName="Sheet3"/>
  <dimension ref="B2:T342"/>
  <sheetViews>
    <sheetView workbookViewId="0"/>
  </sheetViews>
  <sheetFormatPr defaultRowHeight="15" x14ac:dyDescent="0.25"/>
  <cols>
    <col min="2" max="2" width="19.140625" style="27" customWidth="1"/>
    <col min="3" max="3" width="11.28515625" style="78" bestFit="1" customWidth="1"/>
    <col min="4" max="4" width="11.85546875" style="79" bestFit="1" customWidth="1"/>
    <col min="5" max="5" width="11.85546875" style="79" customWidth="1"/>
    <col min="6" max="6" width="12.5703125" customWidth="1"/>
    <col min="8" max="8" width="13.85546875" bestFit="1" customWidth="1"/>
    <col min="9" max="9" width="10.5703125" customWidth="1"/>
    <col min="10" max="10" width="8.85546875" customWidth="1"/>
    <col min="11" max="14" width="10.85546875" customWidth="1"/>
    <col min="15" max="15" width="8.85546875" style="27"/>
    <col min="17" max="17" width="13.28515625" customWidth="1"/>
    <col min="18" max="18" width="11.7109375" bestFit="1" customWidth="1"/>
    <col min="19" max="19" width="12.42578125" bestFit="1" customWidth="1"/>
    <col min="20" max="20" width="10.42578125" bestFit="1" customWidth="1"/>
  </cols>
  <sheetData>
    <row r="2" spans="2:20" ht="29.45" customHeight="1" thickBot="1" x14ac:dyDescent="0.3">
      <c r="C2" s="78" t="s">
        <v>54</v>
      </c>
      <c r="D2" s="79" t="s">
        <v>55</v>
      </c>
      <c r="F2" s="83" t="s">
        <v>69</v>
      </c>
      <c r="G2" s="82" t="s">
        <v>59</v>
      </c>
      <c r="H2" s="82" t="s">
        <v>60</v>
      </c>
      <c r="I2" s="82" t="s">
        <v>61</v>
      </c>
      <c r="J2" s="82" t="s">
        <v>62</v>
      </c>
      <c r="K2" s="82" t="s">
        <v>63</v>
      </c>
      <c r="L2" s="82" t="s">
        <v>64</v>
      </c>
      <c r="M2" s="82" t="s">
        <v>65</v>
      </c>
      <c r="N2" s="82" t="s">
        <v>66</v>
      </c>
      <c r="O2" s="82" t="s">
        <v>67</v>
      </c>
    </row>
    <row r="3" spans="2:20" ht="15.75" thickBot="1" x14ac:dyDescent="0.3">
      <c r="B3" s="27" t="s">
        <v>58</v>
      </c>
      <c r="C3" s="101">
        <v>-40</v>
      </c>
      <c r="D3" s="102">
        <v>25.08</v>
      </c>
      <c r="E3" s="86"/>
      <c r="G3" s="27">
        <v>3</v>
      </c>
      <c r="H3" s="27">
        <v>29</v>
      </c>
      <c r="I3" s="27">
        <v>36.5</v>
      </c>
      <c r="J3" s="27">
        <v>76.8</v>
      </c>
      <c r="K3" s="77">
        <v>82.3</v>
      </c>
      <c r="L3" s="77">
        <f>I3-H3</f>
        <v>7.5</v>
      </c>
      <c r="M3" s="77">
        <f>J3-I3</f>
        <v>40.299999999999997</v>
      </c>
      <c r="N3" s="77">
        <f>K3-J3</f>
        <v>5.5</v>
      </c>
      <c r="O3" s="77">
        <f>SUM(L3:N3)</f>
        <v>53.3</v>
      </c>
      <c r="Q3" s="91" t="s">
        <v>72</v>
      </c>
      <c r="R3" s="92">
        <v>66</v>
      </c>
      <c r="S3" s="93" t="s">
        <v>79</v>
      </c>
      <c r="T3" s="234" t="s">
        <v>80</v>
      </c>
    </row>
    <row r="4" spans="2:20" x14ac:dyDescent="0.25">
      <c r="C4" s="80">
        <v>0</v>
      </c>
      <c r="D4" s="81">
        <v>25.08</v>
      </c>
      <c r="E4" s="86"/>
      <c r="G4" s="27">
        <v>4</v>
      </c>
      <c r="H4" s="27">
        <v>43</v>
      </c>
      <c r="I4" s="27">
        <v>50.7</v>
      </c>
      <c r="J4" s="27">
        <v>90.4</v>
      </c>
      <c r="K4" s="77">
        <v>96</v>
      </c>
      <c r="L4" s="77">
        <f>I4-H4</f>
        <v>7.7000000000000028</v>
      </c>
      <c r="M4" s="77">
        <f t="shared" ref="M4:M6" si="0">J4-I4</f>
        <v>39.700000000000003</v>
      </c>
      <c r="N4" s="77">
        <f t="shared" ref="N4:N6" si="1">K4-J4</f>
        <v>5.5999999999999943</v>
      </c>
      <c r="O4" s="77">
        <f t="shared" ref="O4:O6" si="2">SUM(L4:N4)</f>
        <v>53</v>
      </c>
      <c r="Q4" s="94" t="s">
        <v>59</v>
      </c>
      <c r="R4" s="90" t="s">
        <v>77</v>
      </c>
      <c r="S4" s="95" t="s">
        <v>78</v>
      </c>
      <c r="T4" s="235"/>
    </row>
    <row r="5" spans="2:20" x14ac:dyDescent="0.25">
      <c r="C5" s="80">
        <v>0</v>
      </c>
      <c r="D5" s="81">
        <v>-30.92</v>
      </c>
      <c r="E5" s="86"/>
      <c r="G5" s="27">
        <v>5</v>
      </c>
      <c r="H5" s="27">
        <v>57</v>
      </c>
      <c r="I5" s="27">
        <v>64.2</v>
      </c>
      <c r="J5" s="27">
        <v>104.5</v>
      </c>
      <c r="K5" s="77">
        <v>110</v>
      </c>
      <c r="L5" s="77">
        <f>I5-H5</f>
        <v>7.2000000000000028</v>
      </c>
      <c r="M5" s="77">
        <f t="shared" si="0"/>
        <v>40.299999999999997</v>
      </c>
      <c r="N5" s="77">
        <f t="shared" si="1"/>
        <v>5.5</v>
      </c>
      <c r="O5" s="77">
        <f t="shared" si="2"/>
        <v>53</v>
      </c>
      <c r="Q5" s="96" t="s">
        <v>73</v>
      </c>
      <c r="R5" s="89">
        <f>IFERROR(VLOOKUP($R$3,'Look-ups'!AC3:AE342,2,TRUE),-1)</f>
        <v>28655.269</v>
      </c>
      <c r="S5" s="97">
        <f>IFERROR(VLOOKUP($R$3,'Look-ups'!AC3:AE342,3,TRUE),0)</f>
        <v>-34.28</v>
      </c>
      <c r="T5" s="97">
        <f>IF(R5=75000,"Arrived",0)</f>
        <v>0</v>
      </c>
    </row>
    <row r="6" spans="2:20" x14ac:dyDescent="0.25">
      <c r="C6" s="80">
        <v>200</v>
      </c>
      <c r="D6" s="81">
        <v>-34.24</v>
      </c>
      <c r="E6" s="86"/>
      <c r="G6" s="27">
        <v>6</v>
      </c>
      <c r="H6" s="27">
        <v>71</v>
      </c>
      <c r="I6" s="27">
        <v>78.2</v>
      </c>
      <c r="J6" s="27">
        <v>118.3</v>
      </c>
      <c r="K6" s="77">
        <v>123.9</v>
      </c>
      <c r="L6" s="77">
        <f>I6-H6</f>
        <v>7.2000000000000028</v>
      </c>
      <c r="M6" s="77">
        <f t="shared" si="0"/>
        <v>40.099999999999994</v>
      </c>
      <c r="N6" s="77">
        <f t="shared" si="1"/>
        <v>5.6000000000000085</v>
      </c>
      <c r="O6" s="77">
        <f t="shared" si="2"/>
        <v>52.900000000000006</v>
      </c>
      <c r="Q6" s="96" t="s">
        <v>74</v>
      </c>
      <c r="R6" s="89">
        <f>IFERROR(VLOOKUP($R$3,'Look-ups'!AF3:AH342,2,TRUE),-1)</f>
        <v>17655.269</v>
      </c>
      <c r="S6" s="97">
        <f>IFERROR(VLOOKUP($R$3,'Look-ups'!AF3:AH342,3,TRUE),0)</f>
        <v>-26.82</v>
      </c>
      <c r="T6" s="97">
        <f t="shared" ref="T6:T8" si="3">IF(R6=75000,"Arrived",0)</f>
        <v>0</v>
      </c>
    </row>
    <row r="7" spans="2:20" x14ac:dyDescent="0.25">
      <c r="C7" s="80">
        <v>400</v>
      </c>
      <c r="D7" s="81">
        <v>-32.97</v>
      </c>
      <c r="E7" s="86"/>
      <c r="L7" s="77">
        <f t="shared" ref="L7:N7" si="4">AVERAGE(L3:L6)</f>
        <v>7.4000000000000021</v>
      </c>
      <c r="M7" s="77">
        <f t="shared" si="4"/>
        <v>40.099999999999994</v>
      </c>
      <c r="N7" s="77">
        <f t="shared" si="4"/>
        <v>5.5500000000000007</v>
      </c>
      <c r="O7" s="77">
        <f>AVERAGE(O3:O6)</f>
        <v>53.050000000000004</v>
      </c>
      <c r="Q7" s="96" t="s">
        <v>75</v>
      </c>
      <c r="R7" s="89">
        <f>IFERROR(VLOOKUP($R$3,'Look-ups'!AI3:AK342,2,TRUE),-1)</f>
        <v>7055.2690000000002</v>
      </c>
      <c r="S7" s="97">
        <f>IFERROR(VLOOKUP($R$3,'Look-ups'!AI3:AK342,3,TRUE),0)</f>
        <v>-21.73</v>
      </c>
      <c r="T7" s="97">
        <f t="shared" si="3"/>
        <v>0</v>
      </c>
    </row>
    <row r="8" spans="2:20" ht="15.75" thickBot="1" x14ac:dyDescent="0.3">
      <c r="C8" s="80">
        <v>600</v>
      </c>
      <c r="D8" s="81">
        <v>-32.31</v>
      </c>
      <c r="E8" s="86"/>
      <c r="L8" s="84">
        <f t="shared" ref="L8:M8" si="5">L7/$O$7</f>
        <v>0.13949104618284641</v>
      </c>
      <c r="M8" s="84">
        <f t="shared" si="5"/>
        <v>0.75589066918001868</v>
      </c>
      <c r="N8" s="84">
        <f>N7/$O$7</f>
        <v>0.10461828463713478</v>
      </c>
      <c r="Q8" s="98" t="s">
        <v>76</v>
      </c>
      <c r="R8" s="99">
        <f>IFERROR(VLOOKUP($R$3,'Look-ups'!AL3:AN342,2,TRUE),-1)</f>
        <v>-1</v>
      </c>
      <c r="S8" s="100">
        <f>IFERROR(VLOOKUP($R$3,'Look-ups'!AL3:AN342,3,TRUE),0)</f>
        <v>0</v>
      </c>
      <c r="T8" s="100">
        <f t="shared" si="3"/>
        <v>0</v>
      </c>
    </row>
    <row r="9" spans="2:20" x14ac:dyDescent="0.25">
      <c r="C9" s="80">
        <v>800</v>
      </c>
      <c r="D9" s="81">
        <v>-32.31</v>
      </c>
      <c r="E9" s="86"/>
      <c r="Q9" s="88"/>
    </row>
    <row r="10" spans="2:20" x14ac:dyDescent="0.25">
      <c r="C10" s="80">
        <v>1000</v>
      </c>
      <c r="D10" s="81">
        <v>-30.69</v>
      </c>
      <c r="E10" s="86"/>
    </row>
    <row r="11" spans="2:20" x14ac:dyDescent="0.25">
      <c r="C11" s="80">
        <v>1200</v>
      </c>
      <c r="D11" s="81">
        <v>-28.25</v>
      </c>
      <c r="E11" s="86"/>
    </row>
    <row r="12" spans="2:20" x14ac:dyDescent="0.25">
      <c r="C12" s="80">
        <v>1400</v>
      </c>
      <c r="D12" s="81">
        <v>-27.09</v>
      </c>
      <c r="E12" s="86"/>
    </row>
    <row r="13" spans="2:20" x14ac:dyDescent="0.25">
      <c r="C13" s="80">
        <v>1600</v>
      </c>
      <c r="D13" s="81">
        <v>-27.09</v>
      </c>
      <c r="E13" s="86"/>
    </row>
    <row r="14" spans="2:20" ht="15.75" thickBot="1" x14ac:dyDescent="0.3">
      <c r="C14" s="80">
        <v>1800</v>
      </c>
      <c r="D14" s="81">
        <v>-25.9</v>
      </c>
      <c r="E14" s="86"/>
    </row>
    <row r="15" spans="2:20" ht="15.75" thickBot="1" x14ac:dyDescent="0.3">
      <c r="C15" s="80">
        <v>2000</v>
      </c>
      <c r="D15" s="81">
        <v>-27.27</v>
      </c>
      <c r="E15" s="86"/>
      <c r="Q15" s="91" t="s">
        <v>82</v>
      </c>
      <c r="R15" s="92">
        <v>14</v>
      </c>
      <c r="S15" s="104"/>
      <c r="T15" s="93" t="s">
        <v>79</v>
      </c>
    </row>
    <row r="16" spans="2:20" ht="15.75" thickBot="1" x14ac:dyDescent="0.3">
      <c r="C16" s="80">
        <v>2200</v>
      </c>
      <c r="D16" s="81">
        <v>-26.31</v>
      </c>
      <c r="E16" s="86"/>
      <c r="Q16" s="91" t="s">
        <v>67</v>
      </c>
      <c r="R16" s="92">
        <v>53.1</v>
      </c>
      <c r="S16" s="104"/>
      <c r="T16" s="93" t="s">
        <v>79</v>
      </c>
    </row>
    <row r="17" spans="3:20" ht="15" customHeight="1" thickBot="1" x14ac:dyDescent="0.3">
      <c r="C17" s="80">
        <v>2400</v>
      </c>
      <c r="D17" s="81">
        <v>-26.31</v>
      </c>
      <c r="E17" s="86"/>
      <c r="Q17" s="91" t="s">
        <v>81</v>
      </c>
      <c r="R17" s="92">
        <v>75</v>
      </c>
      <c r="S17" s="104"/>
      <c r="T17" s="93" t="s">
        <v>79</v>
      </c>
    </row>
    <row r="18" spans="3:20" ht="45" x14ac:dyDescent="0.25">
      <c r="C18" s="80">
        <v>2600</v>
      </c>
      <c r="D18" s="81">
        <v>-25.59</v>
      </c>
      <c r="E18" s="86"/>
      <c r="F18" s="83" t="s">
        <v>68</v>
      </c>
      <c r="G18" s="82" t="s">
        <v>59</v>
      </c>
      <c r="H18" s="82" t="s">
        <v>60</v>
      </c>
      <c r="I18" s="82" t="s">
        <v>61</v>
      </c>
      <c r="J18" s="82" t="s">
        <v>62</v>
      </c>
      <c r="K18" s="82" t="s">
        <v>63</v>
      </c>
      <c r="L18" s="82" t="s">
        <v>64</v>
      </c>
      <c r="M18" s="82" t="s">
        <v>65</v>
      </c>
      <c r="N18" s="82" t="s">
        <v>66</v>
      </c>
      <c r="O18" s="82" t="s">
        <v>67</v>
      </c>
      <c r="Q18" s="94" t="s">
        <v>59</v>
      </c>
      <c r="R18" s="90" t="s">
        <v>77</v>
      </c>
      <c r="S18" s="95" t="s">
        <v>78</v>
      </c>
      <c r="T18" s="103" t="s">
        <v>80</v>
      </c>
    </row>
    <row r="19" spans="3:20" x14ac:dyDescent="0.25">
      <c r="C19" s="80">
        <v>2800</v>
      </c>
      <c r="D19" s="81">
        <v>-25.04</v>
      </c>
      <c r="E19" s="86"/>
      <c r="G19" s="27">
        <v>3</v>
      </c>
      <c r="H19" s="27">
        <v>31</v>
      </c>
      <c r="I19" s="27">
        <v>38.9</v>
      </c>
      <c r="J19" s="27">
        <v>79.7</v>
      </c>
      <c r="K19" s="77">
        <v>85.7</v>
      </c>
      <c r="L19" s="77">
        <f>I19-H19</f>
        <v>7.8999999999999986</v>
      </c>
      <c r="M19" s="77">
        <f>J19-I19</f>
        <v>40.800000000000004</v>
      </c>
      <c r="N19" s="77">
        <f>K19-J19</f>
        <v>6</v>
      </c>
      <c r="O19" s="77">
        <f>SUM(L19:N19)</f>
        <v>54.7</v>
      </c>
      <c r="Q19" s="96" t="s">
        <v>73</v>
      </c>
      <c r="R19" s="89">
        <f>IFERROR(VLOOKUP($R$17,'Look-ups'!C3:E342,2,TRUE),-1)</f>
        <v>19655.269</v>
      </c>
      <c r="S19" s="97">
        <f>IFERROR(VLOOKUP($R$17,'Look-ups'!C3:E342,3,TRUE),-1)</f>
        <v>-34.81</v>
      </c>
      <c r="T19" s="97">
        <f>IF(R19=75000,"Arrived",0)</f>
        <v>0</v>
      </c>
    </row>
    <row r="20" spans="3:20" x14ac:dyDescent="0.25">
      <c r="C20" s="80">
        <v>3000</v>
      </c>
      <c r="D20" s="81">
        <v>-25.32</v>
      </c>
      <c r="E20" s="86"/>
      <c r="G20" s="27">
        <v>4</v>
      </c>
      <c r="H20" s="27">
        <v>46</v>
      </c>
      <c r="I20" s="27">
        <v>53.9</v>
      </c>
      <c r="J20" s="27">
        <v>94.8</v>
      </c>
      <c r="K20" s="77">
        <v>100.7</v>
      </c>
      <c r="L20" s="77">
        <f>I20-H20</f>
        <v>7.8999999999999986</v>
      </c>
      <c r="M20" s="77">
        <f t="shared" ref="M20:M22" si="6">J20-I20</f>
        <v>40.9</v>
      </c>
      <c r="N20" s="77">
        <f t="shared" ref="N20:N22" si="7">K20-J20</f>
        <v>5.9000000000000057</v>
      </c>
      <c r="O20" s="77">
        <f t="shared" ref="O20:O22" si="8">SUM(L20:N20)</f>
        <v>54.7</v>
      </c>
      <c r="Q20" s="96" t="s">
        <v>74</v>
      </c>
      <c r="R20" s="89">
        <f>IFERROR(VLOOKUP($R$17,'Look-ups'!F3:H342,2,TRUE),-1)</f>
        <v>7655.2690000000002</v>
      </c>
      <c r="S20" s="97">
        <f>IFERROR(VLOOKUP($R$17,'Look-ups'!F3:H342,3,TRUE),-1)</f>
        <v>-8.09</v>
      </c>
      <c r="T20" s="97">
        <f t="shared" ref="T20:T22" si="9">IF(R20=75000,"Arrived",0)</f>
        <v>0</v>
      </c>
    </row>
    <row r="21" spans="3:20" x14ac:dyDescent="0.25">
      <c r="C21" s="80">
        <v>3200</v>
      </c>
      <c r="D21" s="81">
        <v>-26.33</v>
      </c>
      <c r="E21" s="86"/>
      <c r="G21" s="27">
        <v>5</v>
      </c>
      <c r="H21" s="27">
        <v>61</v>
      </c>
      <c r="I21" s="27">
        <v>68.400000000000006</v>
      </c>
      <c r="J21" s="27">
        <v>109.8</v>
      </c>
      <c r="K21" s="77">
        <v>115.7</v>
      </c>
      <c r="L21" s="77">
        <f>I21-H21</f>
        <v>7.4000000000000057</v>
      </c>
      <c r="M21" s="77">
        <f t="shared" si="6"/>
        <v>41.399999999999991</v>
      </c>
      <c r="N21" s="77">
        <f t="shared" si="7"/>
        <v>5.9000000000000057</v>
      </c>
      <c r="O21" s="77">
        <f t="shared" si="8"/>
        <v>54.7</v>
      </c>
      <c r="Q21" s="96" t="s">
        <v>75</v>
      </c>
      <c r="R21" s="89">
        <f>IFERROR(VLOOKUP($R$17,'Look-ups'!I3:K342,2,TRUE),-1)</f>
        <v>-1</v>
      </c>
      <c r="S21" s="97">
        <f>IFERROR(VLOOKUP($R$17,'Look-ups'!I3:K342,3,TRUE),-1)</f>
        <v>-1</v>
      </c>
      <c r="T21" s="97">
        <f t="shared" si="9"/>
        <v>0</v>
      </c>
    </row>
    <row r="22" spans="3:20" ht="15.75" thickBot="1" x14ac:dyDescent="0.3">
      <c r="C22" s="80">
        <v>3400</v>
      </c>
      <c r="D22" s="81">
        <v>-27.09</v>
      </c>
      <c r="E22" s="86"/>
      <c r="G22" s="27">
        <v>6</v>
      </c>
      <c r="H22" s="27">
        <v>76</v>
      </c>
      <c r="I22" s="27">
        <v>83.4</v>
      </c>
      <c r="J22" s="27">
        <v>124.7</v>
      </c>
      <c r="K22" s="77">
        <v>130.5</v>
      </c>
      <c r="L22" s="77">
        <f>I22-H22</f>
        <v>7.4000000000000057</v>
      </c>
      <c r="M22" s="77">
        <f t="shared" si="6"/>
        <v>41.3</v>
      </c>
      <c r="N22" s="77">
        <f t="shared" si="7"/>
        <v>5.7999999999999972</v>
      </c>
      <c r="O22" s="77">
        <f t="shared" si="8"/>
        <v>54.5</v>
      </c>
      <c r="Q22" s="98" t="s">
        <v>76</v>
      </c>
      <c r="R22" s="99">
        <f>IFERROR(VLOOKUP($R$17,'Look-ups'!L3:N342,2,TRUE),-1)</f>
        <v>-1</v>
      </c>
      <c r="S22" s="100">
        <f>IFERROR(VLOOKUP($R$17,'Look-ups'!L3:N342,3,TRUE),-1)</f>
        <v>-1</v>
      </c>
      <c r="T22" s="100">
        <f t="shared" si="9"/>
        <v>0</v>
      </c>
    </row>
    <row r="23" spans="3:20" x14ac:dyDescent="0.25">
      <c r="C23" s="80">
        <v>3600</v>
      </c>
      <c r="D23" s="81">
        <v>-30.99</v>
      </c>
      <c r="E23" s="86"/>
      <c r="L23" s="77">
        <f t="shared" ref="L23:N23" si="10">AVERAGE(L19:L22)</f>
        <v>7.6500000000000021</v>
      </c>
      <c r="M23" s="77">
        <f t="shared" si="10"/>
        <v>41.099999999999994</v>
      </c>
      <c r="N23" s="77">
        <f t="shared" si="10"/>
        <v>5.9000000000000021</v>
      </c>
      <c r="O23" s="77">
        <f>AVERAGE(O19:O22)</f>
        <v>54.650000000000006</v>
      </c>
    </row>
    <row r="24" spans="3:20" x14ac:dyDescent="0.25">
      <c r="C24" s="80">
        <v>3800</v>
      </c>
      <c r="D24" s="81">
        <v>-31.73</v>
      </c>
      <c r="E24" s="86"/>
      <c r="L24" s="84">
        <f>L23/$O$23</f>
        <v>0.13998170173833488</v>
      </c>
      <c r="M24" s="84">
        <f>M23/$O$23</f>
        <v>0.75205855443732827</v>
      </c>
      <c r="N24" s="84">
        <f>N23/$O$23</f>
        <v>0.10795974382433672</v>
      </c>
    </row>
    <row r="25" spans="3:20" x14ac:dyDescent="0.25">
      <c r="C25" s="80">
        <v>4000</v>
      </c>
      <c r="D25" s="81">
        <v>-32.22</v>
      </c>
      <c r="E25" s="86"/>
    </row>
    <row r="26" spans="3:20" ht="45" x14ac:dyDescent="0.25">
      <c r="C26" s="80">
        <v>4200</v>
      </c>
      <c r="D26" s="81">
        <v>-33.119999999999997</v>
      </c>
      <c r="E26" s="86"/>
      <c r="F26" s="83" t="s">
        <v>70</v>
      </c>
      <c r="G26" s="82" t="s">
        <v>59</v>
      </c>
      <c r="H26" s="82" t="s">
        <v>60</v>
      </c>
      <c r="I26" s="82" t="s">
        <v>61</v>
      </c>
      <c r="J26" s="82" t="s">
        <v>62</v>
      </c>
      <c r="K26" s="82" t="s">
        <v>63</v>
      </c>
      <c r="L26" s="82" t="s">
        <v>64</v>
      </c>
      <c r="M26" s="82" t="s">
        <v>65</v>
      </c>
      <c r="N26" s="82" t="s">
        <v>66</v>
      </c>
      <c r="O26" s="82" t="s">
        <v>67</v>
      </c>
    </row>
    <row r="27" spans="3:20" x14ac:dyDescent="0.25">
      <c r="C27" s="80">
        <v>4400</v>
      </c>
      <c r="D27" s="81">
        <v>-33.119999999999997</v>
      </c>
      <c r="E27" s="86"/>
      <c r="G27" s="27">
        <v>3</v>
      </c>
      <c r="H27" s="27">
        <v>35</v>
      </c>
      <c r="I27" s="27">
        <v>38.29</v>
      </c>
      <c r="J27" s="27">
        <v>57.3</v>
      </c>
      <c r="K27" s="77">
        <v>62.9</v>
      </c>
      <c r="L27" s="77">
        <f>I27-H27</f>
        <v>3.2899999999999991</v>
      </c>
      <c r="M27" s="77">
        <f>J27-I27</f>
        <v>19.009999999999998</v>
      </c>
      <c r="N27" s="77">
        <f>K27-J27</f>
        <v>5.6000000000000014</v>
      </c>
      <c r="O27" s="77">
        <f>SUM(L27:N27)</f>
        <v>27.9</v>
      </c>
    </row>
    <row r="28" spans="3:20" x14ac:dyDescent="0.25">
      <c r="C28" s="80">
        <v>4600</v>
      </c>
      <c r="D28" s="81">
        <v>-33.19</v>
      </c>
      <c r="E28" s="86"/>
      <c r="G28" s="27">
        <v>4</v>
      </c>
      <c r="H28" s="27">
        <v>52</v>
      </c>
      <c r="I28" s="27">
        <v>55.4</v>
      </c>
      <c r="J28" s="27">
        <v>74.3</v>
      </c>
      <c r="K28" s="77">
        <v>79.900000000000006</v>
      </c>
      <c r="L28" s="77">
        <f>I28-H28</f>
        <v>3.3999999999999986</v>
      </c>
      <c r="M28" s="77">
        <f t="shared" ref="M28:M30" si="11">J28-I28</f>
        <v>18.899999999999999</v>
      </c>
      <c r="N28" s="77">
        <f t="shared" ref="N28:N30" si="12">K28-J28</f>
        <v>5.6000000000000085</v>
      </c>
      <c r="O28" s="77">
        <f t="shared" ref="O28:O30" si="13">SUM(L28:N28)</f>
        <v>27.900000000000006</v>
      </c>
    </row>
    <row r="29" spans="3:20" x14ac:dyDescent="0.25">
      <c r="C29" s="80">
        <v>4800</v>
      </c>
      <c r="D29" s="81">
        <v>-33.119999999999997</v>
      </c>
      <c r="E29" s="86"/>
      <c r="G29" s="27">
        <v>5</v>
      </c>
      <c r="H29" s="27">
        <v>69</v>
      </c>
      <c r="I29" s="27">
        <v>72.400000000000006</v>
      </c>
      <c r="J29" s="27">
        <v>91.4</v>
      </c>
      <c r="K29" s="77">
        <v>96.8</v>
      </c>
      <c r="L29" s="77">
        <f>I29-H29</f>
        <v>3.4000000000000057</v>
      </c>
      <c r="M29" s="77">
        <f t="shared" si="11"/>
        <v>19</v>
      </c>
      <c r="N29" s="77">
        <f t="shared" si="12"/>
        <v>5.3999999999999915</v>
      </c>
      <c r="O29" s="77">
        <f t="shared" si="13"/>
        <v>27.799999999999997</v>
      </c>
    </row>
    <row r="30" spans="3:20" x14ac:dyDescent="0.25">
      <c r="C30" s="80">
        <v>5000</v>
      </c>
      <c r="D30" s="81">
        <v>-33.08</v>
      </c>
      <c r="E30" s="86"/>
      <c r="G30" s="27">
        <v>6</v>
      </c>
      <c r="H30" s="27">
        <v>86</v>
      </c>
      <c r="I30" s="27">
        <v>89.3</v>
      </c>
      <c r="J30" s="27">
        <v>108.2</v>
      </c>
      <c r="K30" s="77">
        <v>113.8</v>
      </c>
      <c r="L30" s="77">
        <f>I30-H30</f>
        <v>3.2999999999999972</v>
      </c>
      <c r="M30" s="77">
        <f t="shared" si="11"/>
        <v>18.900000000000006</v>
      </c>
      <c r="N30" s="77">
        <f t="shared" si="12"/>
        <v>5.5999999999999943</v>
      </c>
      <c r="O30" s="77">
        <f t="shared" si="13"/>
        <v>27.799999999999997</v>
      </c>
    </row>
    <row r="31" spans="3:20" x14ac:dyDescent="0.25">
      <c r="C31" s="80">
        <v>5200</v>
      </c>
      <c r="D31" s="81">
        <v>-33.08</v>
      </c>
      <c r="E31" s="86"/>
      <c r="L31" s="77">
        <f t="shared" ref="L31:N31" si="14">AVERAGE(L27:L30)</f>
        <v>3.3475000000000001</v>
      </c>
      <c r="M31" s="77">
        <f t="shared" si="14"/>
        <v>18.952500000000001</v>
      </c>
      <c r="N31" s="77">
        <f t="shared" si="14"/>
        <v>5.5499999999999989</v>
      </c>
      <c r="O31" s="77">
        <f>AVERAGE(O27:O30)</f>
        <v>27.849999999999998</v>
      </c>
    </row>
    <row r="32" spans="3:20" x14ac:dyDescent="0.25">
      <c r="C32" s="80">
        <v>5400</v>
      </c>
      <c r="D32" s="81">
        <v>-33.76</v>
      </c>
      <c r="E32" s="86"/>
      <c r="L32" s="84">
        <f>L31/$O$31</f>
        <v>0.12019748653500899</v>
      </c>
      <c r="M32" s="84">
        <f>M31/$O$31</f>
        <v>0.68052064631956921</v>
      </c>
      <c r="N32" s="84">
        <f>N31/$O$31</f>
        <v>0.19928186714542187</v>
      </c>
    </row>
    <row r="33" spans="2:5" x14ac:dyDescent="0.25">
      <c r="C33" s="80">
        <v>5600</v>
      </c>
      <c r="D33" s="81">
        <v>-33.42</v>
      </c>
      <c r="E33" s="86"/>
    </row>
    <row r="34" spans="2:5" x14ac:dyDescent="0.25">
      <c r="C34" s="80">
        <v>5655.2690000000002</v>
      </c>
      <c r="D34" s="81">
        <v>-33.42</v>
      </c>
      <c r="E34" s="86"/>
    </row>
    <row r="35" spans="2:5" x14ac:dyDescent="0.25">
      <c r="C35" s="80">
        <v>5655.2690000000002</v>
      </c>
      <c r="D35" s="81">
        <v>-34.340000000000003</v>
      </c>
      <c r="E35" s="86"/>
    </row>
    <row r="36" spans="2:5" x14ac:dyDescent="0.25">
      <c r="B36" s="27" t="s">
        <v>56</v>
      </c>
      <c r="C36" s="101">
        <v>5655.2690000000002</v>
      </c>
      <c r="D36" s="102">
        <v>-34.340000000000003</v>
      </c>
      <c r="E36" s="86"/>
    </row>
    <row r="37" spans="2:5" x14ac:dyDescent="0.25">
      <c r="C37" s="80">
        <v>5855.2690000000002</v>
      </c>
      <c r="D37" s="81">
        <v>-34.1</v>
      </c>
      <c r="E37" s="86"/>
    </row>
    <row r="38" spans="2:5" x14ac:dyDescent="0.25">
      <c r="C38" s="80">
        <v>6055.2690000000002</v>
      </c>
      <c r="D38" s="81">
        <v>-34.03</v>
      </c>
      <c r="E38" s="86"/>
    </row>
    <row r="39" spans="2:5" x14ac:dyDescent="0.25">
      <c r="C39" s="80">
        <v>6255.2690000000002</v>
      </c>
      <c r="D39" s="81">
        <v>-34.03</v>
      </c>
      <c r="E39" s="86"/>
    </row>
    <row r="40" spans="2:5" x14ac:dyDescent="0.25">
      <c r="C40" s="80">
        <v>6455.2690000000002</v>
      </c>
      <c r="D40" s="81">
        <v>-33.24</v>
      </c>
      <c r="E40" s="86"/>
    </row>
    <row r="41" spans="2:5" x14ac:dyDescent="0.25">
      <c r="C41" s="80">
        <v>6655.2690000000002</v>
      </c>
      <c r="D41" s="81">
        <v>-30.89</v>
      </c>
      <c r="E41" s="86"/>
    </row>
    <row r="42" spans="2:5" x14ac:dyDescent="0.25">
      <c r="C42" s="80">
        <v>6855.2690000000002</v>
      </c>
      <c r="D42" s="81">
        <v>-29.34</v>
      </c>
      <c r="E42" s="86"/>
    </row>
    <row r="43" spans="2:5" x14ac:dyDescent="0.25">
      <c r="C43" s="80">
        <v>7055.2690000000002</v>
      </c>
      <c r="D43" s="81">
        <v>-21.73</v>
      </c>
      <c r="E43" s="86"/>
    </row>
    <row r="44" spans="2:5" x14ac:dyDescent="0.25">
      <c r="C44" s="80">
        <v>7255.2690000000002</v>
      </c>
      <c r="D44" s="81">
        <v>-18.28</v>
      </c>
      <c r="E44" s="86"/>
    </row>
    <row r="45" spans="2:5" x14ac:dyDescent="0.25">
      <c r="C45" s="80">
        <v>7455.2690000000002</v>
      </c>
      <c r="D45" s="81">
        <v>-10.15</v>
      </c>
      <c r="E45" s="86"/>
    </row>
    <row r="46" spans="2:5" x14ac:dyDescent="0.25">
      <c r="C46" s="80">
        <v>7655.2690000000002</v>
      </c>
      <c r="D46" s="81">
        <v>-8.09</v>
      </c>
      <c r="E46" s="86"/>
    </row>
    <row r="47" spans="2:5" x14ac:dyDescent="0.25">
      <c r="C47" s="80">
        <v>7855.2690000000002</v>
      </c>
      <c r="D47" s="81">
        <v>-8.81</v>
      </c>
      <c r="E47" s="86"/>
    </row>
    <row r="48" spans="2:5" x14ac:dyDescent="0.25">
      <c r="C48" s="80">
        <v>8055.2690000000002</v>
      </c>
      <c r="D48" s="81">
        <v>-8.81</v>
      </c>
      <c r="E48" s="86"/>
    </row>
    <row r="49" spans="3:5" x14ac:dyDescent="0.25">
      <c r="C49" s="80">
        <v>8255.2690000000002</v>
      </c>
      <c r="D49" s="81">
        <v>-10.34</v>
      </c>
      <c r="E49" s="86"/>
    </row>
    <row r="50" spans="3:5" x14ac:dyDescent="0.25">
      <c r="C50" s="80">
        <v>8455.2690000000002</v>
      </c>
      <c r="D50" s="81">
        <v>-10.74</v>
      </c>
      <c r="E50" s="86"/>
    </row>
    <row r="51" spans="3:5" x14ac:dyDescent="0.25">
      <c r="C51" s="80">
        <v>8655.2690000000002</v>
      </c>
      <c r="D51" s="81">
        <v>-11.35</v>
      </c>
      <c r="E51" s="86"/>
    </row>
    <row r="52" spans="3:5" x14ac:dyDescent="0.25">
      <c r="C52" s="80">
        <v>8855.2690000000002</v>
      </c>
      <c r="D52" s="81">
        <v>-14.65</v>
      </c>
      <c r="E52" s="86"/>
    </row>
    <row r="53" spans="3:5" x14ac:dyDescent="0.25">
      <c r="C53" s="80">
        <v>9055.2690000000002</v>
      </c>
      <c r="D53" s="81">
        <v>-15.26</v>
      </c>
      <c r="E53" s="86"/>
    </row>
    <row r="54" spans="3:5" x14ac:dyDescent="0.25">
      <c r="C54" s="80">
        <v>9255.2690000000002</v>
      </c>
      <c r="D54" s="81">
        <v>-19.940000000000001</v>
      </c>
      <c r="E54" s="86"/>
    </row>
    <row r="55" spans="3:5" x14ac:dyDescent="0.25">
      <c r="C55" s="80">
        <v>9455.2690000000002</v>
      </c>
      <c r="D55" s="81">
        <v>-19.940000000000001</v>
      </c>
      <c r="E55" s="86"/>
    </row>
    <row r="56" spans="3:5" x14ac:dyDescent="0.25">
      <c r="C56" s="80">
        <v>9655.2690000000002</v>
      </c>
      <c r="D56" s="81">
        <v>-20.89</v>
      </c>
      <c r="E56" s="86"/>
    </row>
    <row r="57" spans="3:5" x14ac:dyDescent="0.25">
      <c r="C57" s="80">
        <v>9855.2690000000002</v>
      </c>
      <c r="D57" s="81">
        <v>-27.55</v>
      </c>
      <c r="E57" s="86"/>
    </row>
    <row r="58" spans="3:5" x14ac:dyDescent="0.25">
      <c r="C58" s="80">
        <v>10055.269</v>
      </c>
      <c r="D58" s="81">
        <v>-28.22</v>
      </c>
      <c r="E58" s="86"/>
    </row>
    <row r="59" spans="3:5" x14ac:dyDescent="0.25">
      <c r="C59" s="80">
        <v>10255.269</v>
      </c>
      <c r="D59" s="81">
        <v>-30.92</v>
      </c>
      <c r="E59" s="86"/>
    </row>
    <row r="60" spans="3:5" x14ac:dyDescent="0.25">
      <c r="C60" s="80">
        <v>10455.269</v>
      </c>
      <c r="D60" s="81">
        <v>-31.5</v>
      </c>
      <c r="E60" s="86"/>
    </row>
    <row r="61" spans="3:5" x14ac:dyDescent="0.25">
      <c r="C61" s="80">
        <v>10655.269</v>
      </c>
      <c r="D61" s="81">
        <v>-32.21</v>
      </c>
      <c r="E61" s="86"/>
    </row>
    <row r="62" spans="3:5" x14ac:dyDescent="0.25">
      <c r="C62" s="80">
        <v>10855.269</v>
      </c>
      <c r="D62" s="81">
        <v>-32.29</v>
      </c>
      <c r="E62" s="86"/>
    </row>
    <row r="63" spans="3:5" x14ac:dyDescent="0.25">
      <c r="C63" s="80">
        <v>11055.269</v>
      </c>
      <c r="D63" s="81">
        <v>-32.409999999999997</v>
      </c>
      <c r="E63" s="86"/>
    </row>
    <row r="64" spans="3:5" x14ac:dyDescent="0.25">
      <c r="C64" s="80">
        <v>11255.269</v>
      </c>
      <c r="D64" s="81">
        <v>-32.21</v>
      </c>
      <c r="E64" s="86"/>
    </row>
    <row r="65" spans="3:5" x14ac:dyDescent="0.25">
      <c r="C65" s="80">
        <v>11455.269</v>
      </c>
      <c r="D65" s="81">
        <v>-33.700000000000003</v>
      </c>
      <c r="E65" s="86"/>
    </row>
    <row r="66" spans="3:5" x14ac:dyDescent="0.25">
      <c r="C66" s="80">
        <v>11655.269</v>
      </c>
      <c r="D66" s="81">
        <v>-33.93</v>
      </c>
      <c r="E66" s="86"/>
    </row>
    <row r="67" spans="3:5" x14ac:dyDescent="0.25">
      <c r="C67" s="80">
        <v>11855.269</v>
      </c>
      <c r="D67" s="81">
        <v>-34.21</v>
      </c>
      <c r="E67" s="86"/>
    </row>
    <row r="68" spans="3:5" x14ac:dyDescent="0.25">
      <c r="C68" s="80">
        <v>12055.269</v>
      </c>
      <c r="D68" s="81">
        <v>-33.82</v>
      </c>
      <c r="E68" s="86"/>
    </row>
    <row r="69" spans="3:5" x14ac:dyDescent="0.25">
      <c r="C69" s="80">
        <v>12255.269</v>
      </c>
      <c r="D69" s="81">
        <v>-33.74</v>
      </c>
      <c r="E69" s="86"/>
    </row>
    <row r="70" spans="3:5" x14ac:dyDescent="0.25">
      <c r="C70" s="80">
        <v>12455.269</v>
      </c>
      <c r="D70" s="81">
        <v>-32.85</v>
      </c>
      <c r="E70" s="86"/>
    </row>
    <row r="71" spans="3:5" x14ac:dyDescent="0.25">
      <c r="C71" s="80">
        <v>12655.269</v>
      </c>
      <c r="D71" s="81">
        <v>-33.35</v>
      </c>
      <c r="E71" s="86"/>
    </row>
    <row r="72" spans="3:5" x14ac:dyDescent="0.25">
      <c r="C72" s="80">
        <v>12855.269</v>
      </c>
      <c r="D72" s="81">
        <v>-34.380000000000003</v>
      </c>
      <c r="E72" s="86"/>
    </row>
    <row r="73" spans="3:5" x14ac:dyDescent="0.25">
      <c r="C73" s="80">
        <v>13055.269</v>
      </c>
      <c r="D73" s="81">
        <v>-33.93</v>
      </c>
      <c r="E73" s="86"/>
    </row>
    <row r="74" spans="3:5" x14ac:dyDescent="0.25">
      <c r="C74" s="80">
        <v>13255.269</v>
      </c>
      <c r="D74" s="81">
        <v>-34.86</v>
      </c>
      <c r="E74" s="86"/>
    </row>
    <row r="75" spans="3:5" x14ac:dyDescent="0.25">
      <c r="C75" s="80">
        <v>13455.269</v>
      </c>
      <c r="D75" s="81">
        <v>-34.28</v>
      </c>
      <c r="E75" s="86"/>
    </row>
    <row r="76" spans="3:5" x14ac:dyDescent="0.25">
      <c r="C76" s="80">
        <v>13655.269</v>
      </c>
      <c r="D76" s="81">
        <v>-33.08</v>
      </c>
      <c r="E76" s="86"/>
    </row>
    <row r="77" spans="3:5" x14ac:dyDescent="0.25">
      <c r="C77" s="80">
        <v>13855.269</v>
      </c>
      <c r="D77" s="81">
        <v>-33.08</v>
      </c>
      <c r="E77" s="86"/>
    </row>
    <row r="78" spans="3:5" x14ac:dyDescent="0.25">
      <c r="C78" s="80">
        <v>14055.269</v>
      </c>
      <c r="D78" s="81">
        <v>-32.74</v>
      </c>
      <c r="E78" s="86"/>
    </row>
    <row r="79" spans="3:5" x14ac:dyDescent="0.25">
      <c r="C79" s="80">
        <v>14255.269</v>
      </c>
      <c r="D79" s="81">
        <v>-31.54</v>
      </c>
      <c r="E79" s="86"/>
    </row>
    <row r="80" spans="3:5" x14ac:dyDescent="0.25">
      <c r="C80" s="80">
        <v>14455.269</v>
      </c>
      <c r="D80" s="81">
        <v>-31.79</v>
      </c>
      <c r="E80" s="86"/>
    </row>
    <row r="81" spans="3:5" x14ac:dyDescent="0.25">
      <c r="C81" s="80">
        <v>14655.269</v>
      </c>
      <c r="D81" s="81">
        <v>-30.4</v>
      </c>
      <c r="E81" s="86"/>
    </row>
    <row r="82" spans="3:5" x14ac:dyDescent="0.25">
      <c r="C82" s="80">
        <v>14855.269</v>
      </c>
      <c r="D82" s="81">
        <v>-28.88</v>
      </c>
      <c r="E82" s="86"/>
    </row>
    <row r="83" spans="3:5" x14ac:dyDescent="0.25">
      <c r="C83" s="80">
        <v>15055.269</v>
      </c>
      <c r="D83" s="81">
        <v>-24.58</v>
      </c>
      <c r="E83" s="86"/>
    </row>
    <row r="84" spans="3:5" x14ac:dyDescent="0.25">
      <c r="C84" s="80">
        <v>15255.269</v>
      </c>
      <c r="D84" s="81">
        <v>-15.65</v>
      </c>
      <c r="E84" s="86"/>
    </row>
    <row r="85" spans="3:5" x14ac:dyDescent="0.25">
      <c r="C85" s="80">
        <v>15455.269</v>
      </c>
      <c r="D85" s="81">
        <v>-11.66</v>
      </c>
      <c r="E85" s="86"/>
    </row>
    <row r="86" spans="3:5" x14ac:dyDescent="0.25">
      <c r="C86" s="80">
        <v>15655.269</v>
      </c>
      <c r="D86" s="81">
        <v>-6.49</v>
      </c>
      <c r="E86" s="86"/>
    </row>
    <row r="87" spans="3:5" x14ac:dyDescent="0.25">
      <c r="C87" s="80">
        <v>15855.269</v>
      </c>
      <c r="D87" s="81">
        <v>-6.62</v>
      </c>
      <c r="E87" s="86"/>
    </row>
    <row r="88" spans="3:5" x14ac:dyDescent="0.25">
      <c r="C88" s="80">
        <v>16055.269</v>
      </c>
      <c r="D88" s="81">
        <v>-6.61</v>
      </c>
      <c r="E88" s="86"/>
    </row>
    <row r="89" spans="3:5" x14ac:dyDescent="0.25">
      <c r="C89" s="80">
        <v>16255.269</v>
      </c>
      <c r="D89" s="81">
        <v>-8.15</v>
      </c>
      <c r="E89" s="86"/>
    </row>
    <row r="90" spans="3:5" x14ac:dyDescent="0.25">
      <c r="C90" s="80">
        <v>16455.269</v>
      </c>
      <c r="D90" s="81">
        <v>-9.31</v>
      </c>
      <c r="E90" s="86"/>
    </row>
    <row r="91" spans="3:5" x14ac:dyDescent="0.25">
      <c r="C91" s="80">
        <v>16655.269</v>
      </c>
      <c r="D91" s="81">
        <v>-9.31</v>
      </c>
      <c r="E91" s="86"/>
    </row>
    <row r="92" spans="3:5" x14ac:dyDescent="0.25">
      <c r="C92" s="80">
        <v>16855.269</v>
      </c>
      <c r="D92" s="81">
        <v>-12.09</v>
      </c>
      <c r="E92" s="86"/>
    </row>
    <row r="93" spans="3:5" x14ac:dyDescent="0.25">
      <c r="C93" s="80">
        <v>17055.269</v>
      </c>
      <c r="D93" s="81">
        <v>-13.73</v>
      </c>
      <c r="E93" s="86"/>
    </row>
    <row r="94" spans="3:5" x14ac:dyDescent="0.25">
      <c r="C94" s="80">
        <v>17255.269</v>
      </c>
      <c r="D94" s="81">
        <v>-15.75</v>
      </c>
      <c r="E94" s="86"/>
    </row>
    <row r="95" spans="3:5" x14ac:dyDescent="0.25">
      <c r="C95" s="80">
        <v>17455.269</v>
      </c>
      <c r="D95" s="81">
        <v>-22.75</v>
      </c>
      <c r="E95" s="86"/>
    </row>
    <row r="96" spans="3:5" x14ac:dyDescent="0.25">
      <c r="C96" s="80">
        <v>17655.269</v>
      </c>
      <c r="D96" s="81">
        <v>-26.82</v>
      </c>
      <c r="E96" s="86"/>
    </row>
    <row r="97" spans="3:5" x14ac:dyDescent="0.25">
      <c r="C97" s="80">
        <v>17855.269</v>
      </c>
      <c r="D97" s="81">
        <v>-28.5</v>
      </c>
      <c r="E97" s="86"/>
    </row>
    <row r="98" spans="3:5" x14ac:dyDescent="0.25">
      <c r="C98" s="80">
        <v>18055.269</v>
      </c>
      <c r="D98" s="81">
        <v>-33.01</v>
      </c>
      <c r="E98" s="86"/>
    </row>
    <row r="99" spans="3:5" x14ac:dyDescent="0.25">
      <c r="C99" s="80">
        <v>18255.269</v>
      </c>
      <c r="D99" s="81">
        <v>-33.01</v>
      </c>
      <c r="E99" s="86"/>
    </row>
    <row r="100" spans="3:5" x14ac:dyDescent="0.25">
      <c r="C100" s="80">
        <v>18455.269</v>
      </c>
      <c r="D100" s="81">
        <v>-33.67</v>
      </c>
      <c r="E100" s="86"/>
    </row>
    <row r="101" spans="3:5" x14ac:dyDescent="0.25">
      <c r="C101" s="80">
        <v>18655.269</v>
      </c>
      <c r="D101" s="81">
        <v>-34.31</v>
      </c>
      <c r="E101" s="86"/>
    </row>
    <row r="102" spans="3:5" x14ac:dyDescent="0.25">
      <c r="C102" s="80">
        <v>18855.269</v>
      </c>
      <c r="D102" s="81">
        <v>-33.97</v>
      </c>
      <c r="E102" s="86"/>
    </row>
    <row r="103" spans="3:5" x14ac:dyDescent="0.25">
      <c r="C103" s="80">
        <v>19055.269</v>
      </c>
      <c r="D103" s="81">
        <v>-33.25</v>
      </c>
      <c r="E103" s="86"/>
    </row>
    <row r="104" spans="3:5" x14ac:dyDescent="0.25">
      <c r="C104" s="80">
        <v>19255.269</v>
      </c>
      <c r="D104" s="81">
        <v>-33.56</v>
      </c>
      <c r="E104" s="86"/>
    </row>
    <row r="105" spans="3:5" x14ac:dyDescent="0.25">
      <c r="C105" s="80">
        <v>19455.269</v>
      </c>
      <c r="D105" s="81">
        <v>-34.15</v>
      </c>
      <c r="E105" s="86"/>
    </row>
    <row r="106" spans="3:5" x14ac:dyDescent="0.25">
      <c r="C106" s="80">
        <v>19655.269</v>
      </c>
      <c r="D106" s="81">
        <v>-34.81</v>
      </c>
      <c r="E106" s="86"/>
    </row>
    <row r="107" spans="3:5" x14ac:dyDescent="0.25">
      <c r="C107" s="80">
        <v>19855.269</v>
      </c>
      <c r="D107" s="81">
        <v>-34.700000000000003</v>
      </c>
      <c r="E107" s="86"/>
    </row>
    <row r="108" spans="3:5" x14ac:dyDescent="0.25">
      <c r="C108" s="80">
        <v>20055.269</v>
      </c>
      <c r="D108" s="81">
        <v>-36.56</v>
      </c>
      <c r="E108" s="86"/>
    </row>
    <row r="109" spans="3:5" x14ac:dyDescent="0.25">
      <c r="C109" s="80">
        <v>20255.269</v>
      </c>
      <c r="D109" s="81">
        <v>-40.32</v>
      </c>
      <c r="E109" s="86"/>
    </row>
    <row r="110" spans="3:5" x14ac:dyDescent="0.25">
      <c r="C110" s="80">
        <v>20455.269</v>
      </c>
      <c r="D110" s="81">
        <v>-41.13</v>
      </c>
      <c r="E110" s="86"/>
    </row>
    <row r="111" spans="3:5" x14ac:dyDescent="0.25">
      <c r="C111" s="80">
        <v>20655.269</v>
      </c>
      <c r="D111" s="81">
        <v>-40.770000000000003</v>
      </c>
      <c r="E111" s="86"/>
    </row>
    <row r="112" spans="3:5" x14ac:dyDescent="0.25">
      <c r="C112" s="80">
        <v>20855.269</v>
      </c>
      <c r="D112" s="81">
        <v>-40.1</v>
      </c>
      <c r="E112" s="86"/>
    </row>
    <row r="113" spans="3:5" x14ac:dyDescent="0.25">
      <c r="C113" s="80">
        <v>21055.269</v>
      </c>
      <c r="D113" s="81">
        <v>-40.1</v>
      </c>
      <c r="E113" s="86"/>
    </row>
    <row r="114" spans="3:5" x14ac:dyDescent="0.25">
      <c r="C114" s="80">
        <v>21255.269</v>
      </c>
      <c r="D114" s="81">
        <v>-39.61</v>
      </c>
      <c r="E114" s="86"/>
    </row>
    <row r="115" spans="3:5" x14ac:dyDescent="0.25">
      <c r="C115" s="80">
        <v>21455.269</v>
      </c>
      <c r="D115" s="81">
        <v>-37.49</v>
      </c>
      <c r="E115" s="86"/>
    </row>
    <row r="116" spans="3:5" x14ac:dyDescent="0.25">
      <c r="C116" s="80">
        <v>21655.269</v>
      </c>
      <c r="D116" s="81">
        <v>-36.78</v>
      </c>
      <c r="E116" s="86"/>
    </row>
    <row r="117" spans="3:5" x14ac:dyDescent="0.25">
      <c r="C117" s="80">
        <v>21855.269</v>
      </c>
      <c r="D117" s="81">
        <v>-36.33</v>
      </c>
      <c r="E117" s="86"/>
    </row>
    <row r="118" spans="3:5" x14ac:dyDescent="0.25">
      <c r="C118" s="80">
        <v>22055.269</v>
      </c>
      <c r="D118" s="81">
        <v>-36.380000000000003</v>
      </c>
      <c r="E118" s="86"/>
    </row>
    <row r="119" spans="3:5" x14ac:dyDescent="0.25">
      <c r="C119" s="80">
        <v>22255.269</v>
      </c>
      <c r="D119" s="81">
        <v>-35.51</v>
      </c>
      <c r="E119" s="86"/>
    </row>
    <row r="120" spans="3:5" x14ac:dyDescent="0.25">
      <c r="C120" s="80">
        <v>22455.269</v>
      </c>
      <c r="D120" s="81">
        <v>-36.74</v>
      </c>
      <c r="E120" s="86"/>
    </row>
    <row r="121" spans="3:5" x14ac:dyDescent="0.25">
      <c r="C121" s="80">
        <v>22655.269</v>
      </c>
      <c r="D121" s="81">
        <v>-36.19</v>
      </c>
      <c r="E121" s="86"/>
    </row>
    <row r="122" spans="3:5" x14ac:dyDescent="0.25">
      <c r="C122" s="80">
        <v>22855.269</v>
      </c>
      <c r="D122" s="81">
        <v>-36.1</v>
      </c>
      <c r="E122" s="86"/>
    </row>
    <row r="123" spans="3:5" x14ac:dyDescent="0.25">
      <c r="C123" s="80">
        <v>23055.269</v>
      </c>
      <c r="D123" s="81">
        <v>-34.96</v>
      </c>
      <c r="E123" s="86"/>
    </row>
    <row r="124" spans="3:5" x14ac:dyDescent="0.25">
      <c r="C124" s="80">
        <v>23255.269</v>
      </c>
      <c r="D124" s="81">
        <v>-36.44</v>
      </c>
      <c r="E124" s="86"/>
    </row>
    <row r="125" spans="3:5" x14ac:dyDescent="0.25">
      <c r="C125" s="80">
        <v>23455.269</v>
      </c>
      <c r="D125" s="81">
        <v>-36.03</v>
      </c>
      <c r="E125" s="86"/>
    </row>
    <row r="126" spans="3:5" x14ac:dyDescent="0.25">
      <c r="C126" s="80">
        <v>23655.269</v>
      </c>
      <c r="D126" s="81">
        <v>-35.35</v>
      </c>
      <c r="E126" s="86"/>
    </row>
    <row r="127" spans="3:5" x14ac:dyDescent="0.25">
      <c r="C127" s="80">
        <v>23855.269</v>
      </c>
      <c r="D127" s="81">
        <v>-35.35</v>
      </c>
      <c r="E127" s="86"/>
    </row>
    <row r="128" spans="3:5" x14ac:dyDescent="0.25">
      <c r="C128" s="80">
        <v>24055.269</v>
      </c>
      <c r="D128" s="81">
        <v>-33.39</v>
      </c>
      <c r="E128" s="86"/>
    </row>
    <row r="129" spans="3:5" x14ac:dyDescent="0.25">
      <c r="C129" s="80">
        <v>24255.269</v>
      </c>
      <c r="D129" s="81">
        <v>-32.6</v>
      </c>
      <c r="E129" s="86"/>
    </row>
    <row r="130" spans="3:5" x14ac:dyDescent="0.25">
      <c r="C130" s="80">
        <v>24455.269</v>
      </c>
      <c r="D130" s="81">
        <v>-33.119999999999997</v>
      </c>
      <c r="E130" s="86"/>
    </row>
    <row r="131" spans="3:5" x14ac:dyDescent="0.25">
      <c r="C131" s="80">
        <v>24655.269</v>
      </c>
      <c r="D131" s="81">
        <v>-32.28</v>
      </c>
      <c r="E131" s="86"/>
    </row>
    <row r="132" spans="3:5" x14ac:dyDescent="0.25">
      <c r="C132" s="80">
        <v>24855.269</v>
      </c>
      <c r="D132" s="81">
        <v>-33.15</v>
      </c>
      <c r="E132" s="86"/>
    </row>
    <row r="133" spans="3:5" x14ac:dyDescent="0.25">
      <c r="C133" s="80">
        <v>25055.269</v>
      </c>
      <c r="D133" s="81">
        <v>-36.549999999999997</v>
      </c>
      <c r="E133" s="86"/>
    </row>
    <row r="134" spans="3:5" x14ac:dyDescent="0.25">
      <c r="C134" s="80">
        <v>25255.269</v>
      </c>
      <c r="D134" s="81">
        <v>-38.119999999999997</v>
      </c>
      <c r="E134" s="86"/>
    </row>
    <row r="135" spans="3:5" x14ac:dyDescent="0.25">
      <c r="C135" s="80">
        <v>25455.269</v>
      </c>
      <c r="D135" s="81">
        <v>-38.299999999999997</v>
      </c>
      <c r="E135" s="86"/>
    </row>
    <row r="136" spans="3:5" x14ac:dyDescent="0.25">
      <c r="C136" s="80">
        <v>25655.269</v>
      </c>
      <c r="D136" s="81">
        <v>-38.72</v>
      </c>
      <c r="E136" s="86"/>
    </row>
    <row r="137" spans="3:5" x14ac:dyDescent="0.25">
      <c r="C137" s="80">
        <v>25855.269</v>
      </c>
      <c r="D137" s="81">
        <v>-38.85</v>
      </c>
      <c r="E137" s="86"/>
    </row>
    <row r="138" spans="3:5" x14ac:dyDescent="0.25">
      <c r="C138" s="80">
        <v>26055.269</v>
      </c>
      <c r="D138" s="81">
        <v>-38.85</v>
      </c>
      <c r="E138" s="86"/>
    </row>
    <row r="139" spans="3:5" x14ac:dyDescent="0.25">
      <c r="C139" s="80">
        <v>26255.269</v>
      </c>
      <c r="D139" s="81">
        <v>-39.42</v>
      </c>
      <c r="E139" s="86"/>
    </row>
    <row r="140" spans="3:5" x14ac:dyDescent="0.25">
      <c r="C140" s="80">
        <v>26455.269</v>
      </c>
      <c r="D140" s="81">
        <v>-39.42</v>
      </c>
      <c r="E140" s="86"/>
    </row>
    <row r="141" spans="3:5" x14ac:dyDescent="0.25">
      <c r="C141" s="80">
        <v>26655.269</v>
      </c>
      <c r="D141" s="81">
        <v>-39.69</v>
      </c>
      <c r="E141" s="86"/>
    </row>
    <row r="142" spans="3:5" x14ac:dyDescent="0.25">
      <c r="C142" s="80">
        <v>26855.269</v>
      </c>
      <c r="D142" s="81">
        <v>-39.17</v>
      </c>
      <c r="E142" s="86"/>
    </row>
    <row r="143" spans="3:5" x14ac:dyDescent="0.25">
      <c r="C143" s="80">
        <v>27055.269</v>
      </c>
      <c r="D143" s="81">
        <v>-38.74</v>
      </c>
      <c r="E143" s="86"/>
    </row>
    <row r="144" spans="3:5" x14ac:dyDescent="0.25">
      <c r="C144" s="80">
        <v>27255.269</v>
      </c>
      <c r="D144" s="81">
        <v>-36.94</v>
      </c>
      <c r="E144" s="86"/>
    </row>
    <row r="145" spans="3:5" x14ac:dyDescent="0.25">
      <c r="C145" s="80">
        <v>27455.269</v>
      </c>
      <c r="D145" s="81">
        <v>-36.78</v>
      </c>
      <c r="E145" s="86"/>
    </row>
    <row r="146" spans="3:5" x14ac:dyDescent="0.25">
      <c r="C146" s="80">
        <v>27655.269</v>
      </c>
      <c r="D146" s="81">
        <v>-35.840000000000003</v>
      </c>
      <c r="E146" s="86"/>
    </row>
    <row r="147" spans="3:5" x14ac:dyDescent="0.25">
      <c r="C147" s="80">
        <v>27855.269</v>
      </c>
      <c r="D147" s="81">
        <v>-35.07</v>
      </c>
      <c r="E147" s="86"/>
    </row>
    <row r="148" spans="3:5" x14ac:dyDescent="0.25">
      <c r="C148" s="80">
        <v>28055.269</v>
      </c>
      <c r="D148" s="81">
        <v>-34.340000000000003</v>
      </c>
      <c r="E148" s="86"/>
    </row>
    <row r="149" spans="3:5" x14ac:dyDescent="0.25">
      <c r="C149" s="80">
        <v>28255.269</v>
      </c>
      <c r="D149" s="81">
        <v>-34.92</v>
      </c>
      <c r="E149" s="86"/>
    </row>
    <row r="150" spans="3:5" x14ac:dyDescent="0.25">
      <c r="C150" s="80">
        <v>28455.269</v>
      </c>
      <c r="D150" s="81">
        <v>-35.25</v>
      </c>
      <c r="E150" s="86"/>
    </row>
    <row r="151" spans="3:5" x14ac:dyDescent="0.25">
      <c r="C151" s="80">
        <v>28655.269</v>
      </c>
      <c r="D151" s="81">
        <v>-34.28</v>
      </c>
      <c r="E151" s="86"/>
    </row>
    <row r="152" spans="3:5" x14ac:dyDescent="0.25">
      <c r="C152" s="80">
        <v>28855.269</v>
      </c>
      <c r="D152" s="81">
        <v>-34.47</v>
      </c>
      <c r="E152" s="86"/>
    </row>
    <row r="153" spans="3:5" x14ac:dyDescent="0.25">
      <c r="C153" s="80">
        <v>29055.269</v>
      </c>
      <c r="D153" s="81">
        <v>-36.340000000000003</v>
      </c>
      <c r="E153" s="86"/>
    </row>
    <row r="154" spans="3:5" x14ac:dyDescent="0.25">
      <c r="C154" s="80">
        <v>29255.269</v>
      </c>
      <c r="D154" s="81">
        <v>-36.340000000000003</v>
      </c>
      <c r="E154" s="86"/>
    </row>
    <row r="155" spans="3:5" x14ac:dyDescent="0.25">
      <c r="C155" s="80">
        <v>29455.269</v>
      </c>
      <c r="D155" s="81">
        <v>-37.450000000000003</v>
      </c>
      <c r="E155" s="86"/>
    </row>
    <row r="156" spans="3:5" x14ac:dyDescent="0.25">
      <c r="C156" s="80">
        <v>29655.269</v>
      </c>
      <c r="D156" s="81">
        <v>-37.9</v>
      </c>
      <c r="E156" s="86"/>
    </row>
    <row r="157" spans="3:5" x14ac:dyDescent="0.25">
      <c r="C157" s="80">
        <v>29855.269</v>
      </c>
      <c r="D157" s="81">
        <v>-38.03</v>
      </c>
      <c r="E157" s="86"/>
    </row>
    <row r="158" spans="3:5" x14ac:dyDescent="0.25">
      <c r="C158" s="80">
        <v>30055.269</v>
      </c>
      <c r="D158" s="81">
        <v>-36.9</v>
      </c>
      <c r="E158" s="86"/>
    </row>
    <row r="159" spans="3:5" x14ac:dyDescent="0.25">
      <c r="C159" s="80">
        <v>30255.269</v>
      </c>
      <c r="D159" s="81">
        <v>-37.520000000000003</v>
      </c>
      <c r="E159" s="86"/>
    </row>
    <row r="160" spans="3:5" x14ac:dyDescent="0.25">
      <c r="C160" s="80">
        <v>30455.269</v>
      </c>
      <c r="D160" s="81">
        <v>-37.99</v>
      </c>
      <c r="E160" s="86"/>
    </row>
    <row r="161" spans="3:5" x14ac:dyDescent="0.25">
      <c r="C161" s="80">
        <v>30655.269</v>
      </c>
      <c r="D161" s="81">
        <v>-37.340000000000003</v>
      </c>
      <c r="E161" s="86"/>
    </row>
    <row r="162" spans="3:5" x14ac:dyDescent="0.25">
      <c r="C162" s="80">
        <v>30855.269</v>
      </c>
      <c r="D162" s="81">
        <v>-37.6</v>
      </c>
      <c r="E162" s="86"/>
    </row>
    <row r="163" spans="3:5" x14ac:dyDescent="0.25">
      <c r="C163" s="80">
        <v>31055.269</v>
      </c>
      <c r="D163" s="81">
        <v>-36.770000000000003</v>
      </c>
      <c r="E163" s="86"/>
    </row>
    <row r="164" spans="3:5" x14ac:dyDescent="0.25">
      <c r="C164" s="80">
        <v>31255.269</v>
      </c>
      <c r="D164" s="81">
        <v>-36.76</v>
      </c>
      <c r="E164" s="86"/>
    </row>
    <row r="165" spans="3:5" x14ac:dyDescent="0.25">
      <c r="C165" s="80">
        <v>31455.269</v>
      </c>
      <c r="D165" s="81">
        <v>-36.47</v>
      </c>
      <c r="E165" s="86"/>
    </row>
    <row r="166" spans="3:5" x14ac:dyDescent="0.25">
      <c r="C166" s="80">
        <v>31655.269</v>
      </c>
      <c r="D166" s="81">
        <v>-36.85</v>
      </c>
      <c r="E166" s="86"/>
    </row>
    <row r="167" spans="3:5" x14ac:dyDescent="0.25">
      <c r="C167" s="80">
        <v>31855.269</v>
      </c>
      <c r="D167" s="81">
        <v>-35.590000000000003</v>
      </c>
      <c r="E167" s="86"/>
    </row>
    <row r="168" spans="3:5" x14ac:dyDescent="0.25">
      <c r="C168" s="80">
        <v>32055.269</v>
      </c>
      <c r="D168" s="81">
        <v>-34.56</v>
      </c>
      <c r="E168" s="86"/>
    </row>
    <row r="169" spans="3:5" x14ac:dyDescent="0.25">
      <c r="C169" s="80">
        <v>32255.269</v>
      </c>
      <c r="D169" s="81">
        <v>-32.119999999999997</v>
      </c>
      <c r="E169" s="86"/>
    </row>
    <row r="170" spans="3:5" x14ac:dyDescent="0.25">
      <c r="C170" s="80">
        <v>32455.269</v>
      </c>
      <c r="D170" s="81">
        <v>-31.65</v>
      </c>
      <c r="E170" s="86"/>
    </row>
    <row r="171" spans="3:5" x14ac:dyDescent="0.25">
      <c r="C171" s="80">
        <v>32655.269</v>
      </c>
      <c r="D171" s="81">
        <v>-32.26</v>
      </c>
      <c r="E171" s="86"/>
    </row>
    <row r="172" spans="3:5" x14ac:dyDescent="0.25">
      <c r="C172" s="80">
        <v>32855.269</v>
      </c>
      <c r="D172" s="81">
        <v>-33.32</v>
      </c>
      <c r="E172" s="86"/>
    </row>
    <row r="173" spans="3:5" x14ac:dyDescent="0.25">
      <c r="C173" s="80">
        <v>33055.269</v>
      </c>
      <c r="D173" s="81">
        <v>-35.24</v>
      </c>
      <c r="E173" s="86"/>
    </row>
    <row r="174" spans="3:5" x14ac:dyDescent="0.25">
      <c r="C174" s="80">
        <v>33255.269</v>
      </c>
      <c r="D174" s="81">
        <v>-35.49</v>
      </c>
      <c r="E174" s="86"/>
    </row>
    <row r="175" spans="3:5" x14ac:dyDescent="0.25">
      <c r="C175" s="80">
        <v>33455.269</v>
      </c>
      <c r="D175" s="81">
        <v>-35.78</v>
      </c>
      <c r="E175" s="86"/>
    </row>
    <row r="176" spans="3:5" x14ac:dyDescent="0.25">
      <c r="C176" s="80">
        <v>33655.269</v>
      </c>
      <c r="D176" s="81">
        <v>-36</v>
      </c>
      <c r="E176" s="86"/>
    </row>
    <row r="177" spans="3:5" x14ac:dyDescent="0.25">
      <c r="C177" s="80">
        <v>33855.269</v>
      </c>
      <c r="D177" s="81">
        <v>-36</v>
      </c>
      <c r="E177" s="86"/>
    </row>
    <row r="178" spans="3:5" x14ac:dyDescent="0.25">
      <c r="C178" s="80">
        <v>34055.269</v>
      </c>
      <c r="D178" s="81">
        <v>-36.28</v>
      </c>
      <c r="E178" s="86"/>
    </row>
    <row r="179" spans="3:5" x14ac:dyDescent="0.25">
      <c r="C179" s="80">
        <v>34255.269</v>
      </c>
      <c r="D179" s="81">
        <v>-36.24</v>
      </c>
      <c r="E179" s="86"/>
    </row>
    <row r="180" spans="3:5" x14ac:dyDescent="0.25">
      <c r="C180" s="80">
        <v>34455.269</v>
      </c>
      <c r="D180" s="81">
        <v>-35.28</v>
      </c>
      <c r="E180" s="86"/>
    </row>
    <row r="181" spans="3:5" x14ac:dyDescent="0.25">
      <c r="C181" s="80">
        <v>34655.269</v>
      </c>
      <c r="D181" s="81">
        <v>-35.24</v>
      </c>
      <c r="E181" s="86"/>
    </row>
    <row r="182" spans="3:5" x14ac:dyDescent="0.25">
      <c r="C182" s="80">
        <v>34855.269</v>
      </c>
      <c r="D182" s="81">
        <v>-35.01</v>
      </c>
      <c r="E182" s="86"/>
    </row>
    <row r="183" spans="3:5" x14ac:dyDescent="0.25">
      <c r="C183" s="80">
        <v>35055.269</v>
      </c>
      <c r="D183" s="81">
        <v>-35.08</v>
      </c>
      <c r="E183" s="86"/>
    </row>
    <row r="184" spans="3:5" x14ac:dyDescent="0.25">
      <c r="C184" s="80">
        <v>35255.269</v>
      </c>
      <c r="D184" s="81">
        <v>-35.08</v>
      </c>
      <c r="E184" s="86"/>
    </row>
    <row r="185" spans="3:5" x14ac:dyDescent="0.25">
      <c r="C185" s="80">
        <v>35455.269</v>
      </c>
      <c r="D185" s="81">
        <v>-34.64</v>
      </c>
      <c r="E185" s="86"/>
    </row>
    <row r="186" spans="3:5" x14ac:dyDescent="0.25">
      <c r="C186" s="80">
        <v>35655.269</v>
      </c>
      <c r="D186" s="81">
        <v>-35.549999999999997</v>
      </c>
      <c r="E186" s="86"/>
    </row>
    <row r="187" spans="3:5" x14ac:dyDescent="0.25">
      <c r="C187" s="80">
        <v>35855.269</v>
      </c>
      <c r="D187" s="81">
        <v>-35.549999999999997</v>
      </c>
      <c r="E187" s="86"/>
    </row>
    <row r="188" spans="3:5" x14ac:dyDescent="0.25">
      <c r="C188" s="80">
        <v>36055.269</v>
      </c>
      <c r="D188" s="81">
        <v>-35.92</v>
      </c>
      <c r="E188" s="86"/>
    </row>
    <row r="189" spans="3:5" x14ac:dyDescent="0.25">
      <c r="C189" s="80">
        <v>36255.269</v>
      </c>
      <c r="D189" s="81">
        <v>-34.909999999999997</v>
      </c>
      <c r="E189" s="86"/>
    </row>
    <row r="190" spans="3:5" x14ac:dyDescent="0.25">
      <c r="C190" s="80">
        <v>36455.269</v>
      </c>
      <c r="D190" s="81">
        <v>-33.94</v>
      </c>
      <c r="E190" s="86"/>
    </row>
    <row r="191" spans="3:5" x14ac:dyDescent="0.25">
      <c r="C191" s="80">
        <v>36655.269</v>
      </c>
      <c r="D191" s="81">
        <v>-34.03</v>
      </c>
      <c r="E191" s="86"/>
    </row>
    <row r="192" spans="3:5" x14ac:dyDescent="0.25">
      <c r="C192" s="80">
        <v>36855.269</v>
      </c>
      <c r="D192" s="81">
        <v>-33.69</v>
      </c>
      <c r="E192" s="86"/>
    </row>
    <row r="193" spans="2:5" x14ac:dyDescent="0.25">
      <c r="C193" s="80">
        <v>37055.269</v>
      </c>
      <c r="D193" s="81">
        <v>-34.22</v>
      </c>
      <c r="E193" s="86"/>
    </row>
    <row r="194" spans="2:5" x14ac:dyDescent="0.25">
      <c r="B194" s="27" t="s">
        <v>57</v>
      </c>
      <c r="C194" s="101">
        <v>37255.269</v>
      </c>
      <c r="D194" s="102">
        <v>-33.369999999999997</v>
      </c>
      <c r="E194" s="86"/>
    </row>
    <row r="195" spans="2:5" x14ac:dyDescent="0.25">
      <c r="C195" s="80">
        <v>37455.269</v>
      </c>
      <c r="D195" s="81">
        <v>-33.340000000000003</v>
      </c>
      <c r="E195" s="86"/>
    </row>
    <row r="196" spans="2:5" x14ac:dyDescent="0.25">
      <c r="C196" s="80">
        <v>37655.269</v>
      </c>
      <c r="D196" s="81">
        <v>-31.76</v>
      </c>
      <c r="E196" s="86"/>
    </row>
    <row r="197" spans="2:5" x14ac:dyDescent="0.25">
      <c r="C197" s="80">
        <v>37855.269</v>
      </c>
      <c r="D197" s="81">
        <v>-31.34</v>
      </c>
      <c r="E197" s="86"/>
    </row>
    <row r="198" spans="2:5" x14ac:dyDescent="0.25">
      <c r="C198" s="80">
        <v>38055.269</v>
      </c>
      <c r="D198" s="81">
        <v>-30.86</v>
      </c>
      <c r="E198" s="86"/>
    </row>
    <row r="199" spans="2:5" x14ac:dyDescent="0.25">
      <c r="C199" s="80">
        <v>38255.269</v>
      </c>
      <c r="D199" s="81">
        <v>-33.54</v>
      </c>
      <c r="E199" s="86"/>
    </row>
    <row r="200" spans="2:5" x14ac:dyDescent="0.25">
      <c r="C200" s="80">
        <v>38455.269</v>
      </c>
      <c r="D200" s="81">
        <v>-33.57</v>
      </c>
      <c r="E200" s="86"/>
    </row>
    <row r="201" spans="2:5" x14ac:dyDescent="0.25">
      <c r="C201" s="80">
        <v>38655.269</v>
      </c>
      <c r="D201" s="81">
        <v>-33.57</v>
      </c>
      <c r="E201" s="86"/>
    </row>
    <row r="202" spans="2:5" x14ac:dyDescent="0.25">
      <c r="C202" s="80">
        <v>38855.269</v>
      </c>
      <c r="D202" s="81">
        <v>-34.72</v>
      </c>
      <c r="E202" s="86"/>
    </row>
    <row r="203" spans="2:5" x14ac:dyDescent="0.25">
      <c r="C203" s="80">
        <v>39055.269</v>
      </c>
      <c r="D203" s="81">
        <v>-34.85</v>
      </c>
      <c r="E203" s="86"/>
    </row>
    <row r="204" spans="2:5" x14ac:dyDescent="0.25">
      <c r="C204" s="80">
        <v>39255.269</v>
      </c>
      <c r="D204" s="81">
        <v>-34.18</v>
      </c>
      <c r="E204" s="86"/>
    </row>
    <row r="205" spans="2:5" x14ac:dyDescent="0.25">
      <c r="C205" s="80">
        <v>39455.269</v>
      </c>
      <c r="D205" s="81">
        <v>-34.18</v>
      </c>
      <c r="E205" s="86"/>
    </row>
    <row r="206" spans="2:5" x14ac:dyDescent="0.25">
      <c r="C206" s="80">
        <v>39655.269</v>
      </c>
      <c r="D206" s="81">
        <v>-33.15</v>
      </c>
      <c r="E206" s="86"/>
    </row>
    <row r="207" spans="2:5" x14ac:dyDescent="0.25">
      <c r="C207" s="80">
        <v>39855.269</v>
      </c>
      <c r="D207" s="81">
        <v>-31.77</v>
      </c>
      <c r="E207" s="86"/>
    </row>
    <row r="208" spans="2:5" x14ac:dyDescent="0.25">
      <c r="C208" s="80">
        <v>40055.269</v>
      </c>
      <c r="D208" s="81">
        <v>-32.67</v>
      </c>
      <c r="E208" s="86"/>
    </row>
    <row r="209" spans="3:5" x14ac:dyDescent="0.25">
      <c r="C209" s="80">
        <v>40255.269</v>
      </c>
      <c r="D209" s="81">
        <v>-30.7</v>
      </c>
      <c r="E209" s="86"/>
    </row>
    <row r="210" spans="3:5" x14ac:dyDescent="0.25">
      <c r="C210" s="80">
        <v>40455.269</v>
      </c>
      <c r="D210" s="81">
        <v>-33.67</v>
      </c>
      <c r="E210" s="86"/>
    </row>
    <row r="211" spans="3:5" x14ac:dyDescent="0.25">
      <c r="C211" s="80">
        <v>40655.269</v>
      </c>
      <c r="D211" s="81">
        <v>-33.06</v>
      </c>
      <c r="E211" s="86"/>
    </row>
    <row r="212" spans="3:5" x14ac:dyDescent="0.25">
      <c r="C212" s="80">
        <v>40855.269</v>
      </c>
      <c r="D212" s="81">
        <v>-33.06</v>
      </c>
      <c r="E212" s="86"/>
    </row>
    <row r="213" spans="3:5" x14ac:dyDescent="0.25">
      <c r="C213" s="80">
        <v>41055.269</v>
      </c>
      <c r="D213" s="81">
        <v>-32.97</v>
      </c>
      <c r="E213" s="86"/>
    </row>
    <row r="214" spans="3:5" x14ac:dyDescent="0.25">
      <c r="C214" s="80">
        <v>41255.269</v>
      </c>
      <c r="D214" s="81">
        <v>-33.520000000000003</v>
      </c>
      <c r="E214" s="86"/>
    </row>
    <row r="215" spans="3:5" x14ac:dyDescent="0.25">
      <c r="C215" s="80">
        <v>41455.269</v>
      </c>
      <c r="D215" s="81">
        <v>-33.31</v>
      </c>
      <c r="E215" s="86"/>
    </row>
    <row r="216" spans="3:5" x14ac:dyDescent="0.25">
      <c r="C216" s="80">
        <v>41655.269</v>
      </c>
      <c r="D216" s="81">
        <v>-33.42</v>
      </c>
      <c r="E216" s="86"/>
    </row>
    <row r="217" spans="3:5" x14ac:dyDescent="0.25">
      <c r="C217" s="80">
        <v>41855.269</v>
      </c>
      <c r="D217" s="81">
        <v>-33.19</v>
      </c>
      <c r="E217" s="86"/>
    </row>
    <row r="218" spans="3:5" x14ac:dyDescent="0.25">
      <c r="C218" s="80">
        <v>42055.269</v>
      </c>
      <c r="D218" s="81">
        <v>-32.9</v>
      </c>
      <c r="E218" s="86"/>
    </row>
    <row r="219" spans="3:5" x14ac:dyDescent="0.25">
      <c r="C219" s="80">
        <v>42255.269</v>
      </c>
      <c r="D219" s="81">
        <v>-31.57</v>
      </c>
      <c r="E219" s="86"/>
    </row>
    <row r="220" spans="3:5" x14ac:dyDescent="0.25">
      <c r="C220" s="80">
        <v>42455.269</v>
      </c>
      <c r="D220" s="81">
        <v>-31.45</v>
      </c>
      <c r="E220" s="86"/>
    </row>
    <row r="221" spans="3:5" x14ac:dyDescent="0.25">
      <c r="C221" s="80">
        <v>42655.269</v>
      </c>
      <c r="D221" s="81">
        <v>-31.23</v>
      </c>
      <c r="E221" s="86"/>
    </row>
    <row r="222" spans="3:5" x14ac:dyDescent="0.25">
      <c r="C222" s="80">
        <v>42855.269</v>
      </c>
      <c r="D222" s="81">
        <v>-30.88</v>
      </c>
      <c r="E222" s="86"/>
    </row>
    <row r="223" spans="3:5" x14ac:dyDescent="0.25">
      <c r="C223" s="80">
        <v>43055.269</v>
      </c>
      <c r="D223" s="81">
        <v>-31.6</v>
      </c>
      <c r="E223" s="86"/>
    </row>
    <row r="224" spans="3:5" x14ac:dyDescent="0.25">
      <c r="C224" s="80">
        <v>43255.269</v>
      </c>
      <c r="D224" s="81">
        <v>-31.23</v>
      </c>
      <c r="E224" s="86"/>
    </row>
    <row r="225" spans="3:5" x14ac:dyDescent="0.25">
      <c r="C225" s="80">
        <v>43455.269</v>
      </c>
      <c r="D225" s="81">
        <v>-31.4</v>
      </c>
      <c r="E225" s="86"/>
    </row>
    <row r="226" spans="3:5" x14ac:dyDescent="0.25">
      <c r="C226" s="80">
        <v>43655.269</v>
      </c>
      <c r="D226" s="81">
        <v>-30.97</v>
      </c>
      <c r="E226" s="86"/>
    </row>
    <row r="227" spans="3:5" x14ac:dyDescent="0.25">
      <c r="C227" s="80">
        <v>43855.269</v>
      </c>
      <c r="D227" s="81">
        <v>-30.53</v>
      </c>
      <c r="E227" s="86"/>
    </row>
    <row r="228" spans="3:5" x14ac:dyDescent="0.25">
      <c r="C228" s="80">
        <v>44055.269</v>
      </c>
      <c r="D228" s="81">
        <v>-30.55</v>
      </c>
      <c r="E228" s="86"/>
    </row>
    <row r="229" spans="3:5" x14ac:dyDescent="0.25">
      <c r="C229" s="80">
        <v>44255.269</v>
      </c>
      <c r="D229" s="81">
        <v>-30.14</v>
      </c>
      <c r="E229" s="86"/>
    </row>
    <row r="230" spans="3:5" x14ac:dyDescent="0.25">
      <c r="C230" s="80">
        <v>44455.269</v>
      </c>
      <c r="D230" s="81">
        <v>-30.14</v>
      </c>
      <c r="E230" s="86"/>
    </row>
    <row r="231" spans="3:5" x14ac:dyDescent="0.25">
      <c r="C231" s="80">
        <v>44655.269</v>
      </c>
      <c r="D231" s="81">
        <v>-30.16</v>
      </c>
      <c r="E231" s="86"/>
    </row>
    <row r="232" spans="3:5" x14ac:dyDescent="0.25">
      <c r="C232" s="80">
        <v>44855.269</v>
      </c>
      <c r="D232" s="81">
        <v>-29.2</v>
      </c>
      <c r="E232" s="86"/>
    </row>
    <row r="233" spans="3:5" x14ac:dyDescent="0.25">
      <c r="C233" s="80">
        <v>45055.269</v>
      </c>
      <c r="D233" s="81">
        <v>-29.82</v>
      </c>
      <c r="E233" s="86"/>
    </row>
    <row r="234" spans="3:5" x14ac:dyDescent="0.25">
      <c r="C234" s="80">
        <v>45255.269</v>
      </c>
      <c r="D234" s="81">
        <v>-30.17</v>
      </c>
      <c r="E234" s="86"/>
    </row>
    <row r="235" spans="3:5" x14ac:dyDescent="0.25">
      <c r="C235" s="80">
        <v>45455.269</v>
      </c>
      <c r="D235" s="81">
        <v>-29.76</v>
      </c>
      <c r="E235" s="86"/>
    </row>
    <row r="236" spans="3:5" x14ac:dyDescent="0.25">
      <c r="C236" s="80">
        <v>45655.269</v>
      </c>
      <c r="D236" s="81">
        <v>-29.53</v>
      </c>
      <c r="E236" s="86"/>
    </row>
    <row r="237" spans="3:5" x14ac:dyDescent="0.25">
      <c r="C237" s="80">
        <v>45855.269</v>
      </c>
      <c r="D237" s="81">
        <v>-29.53</v>
      </c>
      <c r="E237" s="86"/>
    </row>
    <row r="238" spans="3:5" x14ac:dyDescent="0.25">
      <c r="C238" s="80">
        <v>46055.269</v>
      </c>
      <c r="D238" s="81">
        <v>-29.35</v>
      </c>
      <c r="E238" s="86"/>
    </row>
    <row r="239" spans="3:5" x14ac:dyDescent="0.25">
      <c r="C239" s="80">
        <v>46255.269</v>
      </c>
      <c r="D239" s="81">
        <v>-29.23</v>
      </c>
      <c r="E239" s="86"/>
    </row>
    <row r="240" spans="3:5" x14ac:dyDescent="0.25">
      <c r="C240" s="80">
        <v>46455.269</v>
      </c>
      <c r="D240" s="81">
        <v>-29.23</v>
      </c>
      <c r="E240" s="86"/>
    </row>
    <row r="241" spans="3:5" x14ac:dyDescent="0.25">
      <c r="C241" s="80">
        <v>46655.269</v>
      </c>
      <c r="D241" s="81">
        <v>-29.13</v>
      </c>
      <c r="E241" s="86"/>
    </row>
    <row r="242" spans="3:5" x14ac:dyDescent="0.25">
      <c r="C242" s="80">
        <v>46855.269</v>
      </c>
      <c r="D242" s="81">
        <v>-28.52</v>
      </c>
      <c r="E242" s="86"/>
    </row>
    <row r="243" spans="3:5" x14ac:dyDescent="0.25">
      <c r="C243" s="80">
        <v>47055.269</v>
      </c>
      <c r="D243" s="81">
        <v>-28.4</v>
      </c>
      <c r="E243" s="86"/>
    </row>
    <row r="244" spans="3:5" x14ac:dyDescent="0.25">
      <c r="C244" s="80">
        <v>47255.269</v>
      </c>
      <c r="D244" s="81">
        <v>-28.89</v>
      </c>
      <c r="E244" s="86"/>
    </row>
    <row r="245" spans="3:5" x14ac:dyDescent="0.25">
      <c r="C245" s="80">
        <v>47455.269</v>
      </c>
      <c r="D245" s="81">
        <v>-28.13</v>
      </c>
      <c r="E245" s="86"/>
    </row>
    <row r="246" spans="3:5" x14ac:dyDescent="0.25">
      <c r="C246" s="80">
        <v>47655.269</v>
      </c>
      <c r="D246" s="81">
        <v>-28.13</v>
      </c>
      <c r="E246" s="86"/>
    </row>
    <row r="247" spans="3:5" x14ac:dyDescent="0.25">
      <c r="C247" s="80">
        <v>47855.269</v>
      </c>
      <c r="D247" s="81">
        <v>-27.5</v>
      </c>
      <c r="E247" s="86"/>
    </row>
    <row r="248" spans="3:5" x14ac:dyDescent="0.25">
      <c r="C248" s="80">
        <v>48055.269</v>
      </c>
      <c r="D248" s="81">
        <v>-27.76</v>
      </c>
      <c r="E248" s="86"/>
    </row>
    <row r="249" spans="3:5" x14ac:dyDescent="0.25">
      <c r="C249" s="80">
        <v>48255.269</v>
      </c>
      <c r="D249" s="81">
        <v>-28.31</v>
      </c>
      <c r="E249" s="86"/>
    </row>
    <row r="250" spans="3:5" x14ac:dyDescent="0.25">
      <c r="C250" s="80">
        <v>48455.269</v>
      </c>
      <c r="D250" s="81">
        <v>-28.36</v>
      </c>
      <c r="E250" s="86"/>
    </row>
    <row r="251" spans="3:5" x14ac:dyDescent="0.25">
      <c r="C251" s="80">
        <v>48655.269</v>
      </c>
      <c r="D251" s="81">
        <v>-27.77</v>
      </c>
      <c r="E251" s="86"/>
    </row>
    <row r="252" spans="3:5" x14ac:dyDescent="0.25">
      <c r="C252" s="80">
        <v>48855.269</v>
      </c>
      <c r="D252" s="81">
        <v>-27.22</v>
      </c>
      <c r="E252" s="86"/>
    </row>
    <row r="253" spans="3:5" x14ac:dyDescent="0.25">
      <c r="C253" s="80">
        <v>49055.269</v>
      </c>
      <c r="D253" s="81">
        <v>-27.22</v>
      </c>
      <c r="E253" s="86"/>
    </row>
    <row r="254" spans="3:5" x14ac:dyDescent="0.25">
      <c r="C254" s="80">
        <v>49255.269</v>
      </c>
      <c r="D254" s="81">
        <v>-26.08</v>
      </c>
      <c r="E254" s="86"/>
    </row>
    <row r="255" spans="3:5" x14ac:dyDescent="0.25">
      <c r="C255" s="80">
        <v>49455.269</v>
      </c>
      <c r="D255" s="81">
        <v>-25.55</v>
      </c>
      <c r="E255" s="86"/>
    </row>
    <row r="256" spans="3:5" x14ac:dyDescent="0.25">
      <c r="C256" s="80">
        <v>49655.269</v>
      </c>
      <c r="D256" s="81">
        <v>-25.38</v>
      </c>
      <c r="E256" s="86"/>
    </row>
    <row r="257" spans="3:5" x14ac:dyDescent="0.25">
      <c r="C257" s="80">
        <v>49855.269</v>
      </c>
      <c r="D257" s="81">
        <v>-25.38</v>
      </c>
      <c r="E257" s="86"/>
    </row>
    <row r="258" spans="3:5" x14ac:dyDescent="0.25">
      <c r="C258" s="80">
        <v>50055.269</v>
      </c>
      <c r="D258" s="81">
        <v>-25.38</v>
      </c>
      <c r="E258" s="86"/>
    </row>
    <row r="259" spans="3:5" x14ac:dyDescent="0.25">
      <c r="C259" s="80">
        <v>50255.269</v>
      </c>
      <c r="D259" s="81">
        <v>-25.32</v>
      </c>
      <c r="E259" s="86"/>
    </row>
    <row r="260" spans="3:5" x14ac:dyDescent="0.25">
      <c r="C260" s="80">
        <v>50455.269</v>
      </c>
      <c r="D260" s="81">
        <v>-24.82</v>
      </c>
      <c r="E260" s="86"/>
    </row>
    <row r="261" spans="3:5" x14ac:dyDescent="0.25">
      <c r="C261" s="80">
        <v>50655.269</v>
      </c>
      <c r="D261" s="81">
        <v>-25</v>
      </c>
      <c r="E261" s="86"/>
    </row>
    <row r="262" spans="3:5" x14ac:dyDescent="0.25">
      <c r="C262" s="80">
        <v>50855.269</v>
      </c>
      <c r="D262" s="81">
        <v>-25.39</v>
      </c>
      <c r="E262" s="86"/>
    </row>
    <row r="263" spans="3:5" x14ac:dyDescent="0.25">
      <c r="C263" s="80">
        <v>51055.269</v>
      </c>
      <c r="D263" s="81">
        <v>-25.09</v>
      </c>
      <c r="E263" s="86"/>
    </row>
    <row r="264" spans="3:5" x14ac:dyDescent="0.25">
      <c r="C264" s="80">
        <v>51255.269</v>
      </c>
      <c r="D264" s="81">
        <v>-25.09</v>
      </c>
      <c r="E264" s="86"/>
    </row>
    <row r="265" spans="3:5" x14ac:dyDescent="0.25">
      <c r="C265" s="80">
        <v>51455.269</v>
      </c>
      <c r="D265" s="81">
        <v>-25.06</v>
      </c>
      <c r="E265" s="86"/>
    </row>
    <row r="266" spans="3:5" x14ac:dyDescent="0.25">
      <c r="C266" s="80">
        <v>51655.269</v>
      </c>
      <c r="D266" s="81">
        <v>-24.7</v>
      </c>
      <c r="E266" s="86"/>
    </row>
    <row r="267" spans="3:5" x14ac:dyDescent="0.25">
      <c r="C267" s="80">
        <v>51855.269</v>
      </c>
      <c r="D267" s="81">
        <v>-24.18</v>
      </c>
      <c r="E267" s="86"/>
    </row>
    <row r="268" spans="3:5" x14ac:dyDescent="0.25">
      <c r="C268" s="80">
        <v>52055.269</v>
      </c>
      <c r="D268" s="81">
        <v>-23.82</v>
      </c>
      <c r="E268" s="86"/>
    </row>
    <row r="269" spans="3:5" x14ac:dyDescent="0.25">
      <c r="C269" s="80">
        <v>52255.269</v>
      </c>
      <c r="D269" s="81">
        <v>-23.82</v>
      </c>
      <c r="E269" s="86"/>
    </row>
    <row r="270" spans="3:5" x14ac:dyDescent="0.25">
      <c r="C270" s="80">
        <v>52455.269</v>
      </c>
      <c r="D270" s="81">
        <v>-23.9</v>
      </c>
      <c r="E270" s="86"/>
    </row>
    <row r="271" spans="3:5" x14ac:dyDescent="0.25">
      <c r="C271" s="80">
        <v>52655.269</v>
      </c>
      <c r="D271" s="81">
        <v>-23.71</v>
      </c>
      <c r="E271" s="86"/>
    </row>
    <row r="272" spans="3:5" x14ac:dyDescent="0.25">
      <c r="C272" s="80">
        <v>52855.269</v>
      </c>
      <c r="D272" s="81">
        <v>-23.42</v>
      </c>
      <c r="E272" s="86"/>
    </row>
    <row r="273" spans="3:5" x14ac:dyDescent="0.25">
      <c r="C273" s="80">
        <v>53055.269</v>
      </c>
      <c r="D273" s="81">
        <v>-23.26</v>
      </c>
      <c r="E273" s="86"/>
    </row>
    <row r="274" spans="3:5" x14ac:dyDescent="0.25">
      <c r="C274" s="80">
        <v>53255.269</v>
      </c>
      <c r="D274" s="81">
        <v>-23</v>
      </c>
      <c r="E274" s="86"/>
    </row>
    <row r="275" spans="3:5" x14ac:dyDescent="0.25">
      <c r="C275" s="80">
        <v>53455.269</v>
      </c>
      <c r="D275" s="81">
        <v>-23</v>
      </c>
      <c r="E275" s="86"/>
    </row>
    <row r="276" spans="3:5" x14ac:dyDescent="0.25">
      <c r="C276" s="80">
        <v>53655.269</v>
      </c>
      <c r="D276" s="81">
        <v>-22.57</v>
      </c>
      <c r="E276" s="86"/>
    </row>
    <row r="277" spans="3:5" x14ac:dyDescent="0.25">
      <c r="C277" s="80">
        <v>53855.269</v>
      </c>
      <c r="D277" s="81">
        <v>-22.1</v>
      </c>
      <c r="E277" s="86"/>
    </row>
    <row r="278" spans="3:5" x14ac:dyDescent="0.25">
      <c r="C278" s="80">
        <v>54055.269</v>
      </c>
      <c r="D278" s="81">
        <v>-22.15</v>
      </c>
      <c r="E278" s="86"/>
    </row>
    <row r="279" spans="3:5" x14ac:dyDescent="0.25">
      <c r="C279" s="80">
        <v>54255.269</v>
      </c>
      <c r="D279" s="81">
        <v>-22.05</v>
      </c>
      <c r="E279" s="86"/>
    </row>
    <row r="280" spans="3:5" x14ac:dyDescent="0.25">
      <c r="C280" s="80">
        <v>54455.269</v>
      </c>
      <c r="D280" s="81">
        <v>-22.05</v>
      </c>
      <c r="E280" s="86"/>
    </row>
    <row r="281" spans="3:5" x14ac:dyDescent="0.25">
      <c r="C281" s="80">
        <v>54655.269</v>
      </c>
      <c r="D281" s="81">
        <v>-21.67</v>
      </c>
      <c r="E281" s="86"/>
    </row>
    <row r="282" spans="3:5" x14ac:dyDescent="0.25">
      <c r="C282" s="80">
        <v>54855.269</v>
      </c>
      <c r="D282" s="81">
        <v>-21.44</v>
      </c>
      <c r="E282" s="86"/>
    </row>
    <row r="283" spans="3:5" x14ac:dyDescent="0.25">
      <c r="C283" s="80">
        <v>55055.269</v>
      </c>
      <c r="D283" s="81">
        <v>-21.83</v>
      </c>
      <c r="E283" s="86"/>
    </row>
    <row r="284" spans="3:5" x14ac:dyDescent="0.25">
      <c r="C284" s="80">
        <v>55255.269</v>
      </c>
      <c r="D284" s="81">
        <v>-21.59</v>
      </c>
      <c r="E284" s="86"/>
    </row>
    <row r="285" spans="3:5" x14ac:dyDescent="0.25">
      <c r="C285" s="80">
        <v>55455.269</v>
      </c>
      <c r="D285" s="81">
        <v>-21.39</v>
      </c>
      <c r="E285" s="86"/>
    </row>
    <row r="286" spans="3:5" x14ac:dyDescent="0.25">
      <c r="C286" s="80">
        <v>55655.269</v>
      </c>
      <c r="D286" s="81">
        <v>-21.39</v>
      </c>
      <c r="E286" s="86"/>
    </row>
    <row r="287" spans="3:5" x14ac:dyDescent="0.25">
      <c r="C287" s="80">
        <v>55855.269</v>
      </c>
      <c r="D287" s="81">
        <v>-21.07</v>
      </c>
      <c r="E287" s="86"/>
    </row>
    <row r="288" spans="3:5" x14ac:dyDescent="0.25">
      <c r="C288" s="80">
        <v>56055.269</v>
      </c>
      <c r="D288" s="81">
        <v>-21.15</v>
      </c>
      <c r="E288" s="86"/>
    </row>
    <row r="289" spans="3:5" x14ac:dyDescent="0.25">
      <c r="C289" s="80">
        <v>56255.269</v>
      </c>
      <c r="D289" s="81">
        <v>-20.52</v>
      </c>
      <c r="E289" s="86"/>
    </row>
    <row r="290" spans="3:5" x14ac:dyDescent="0.25">
      <c r="C290" s="80">
        <v>56455.269</v>
      </c>
      <c r="D290" s="81">
        <v>-19.95</v>
      </c>
      <c r="E290" s="86"/>
    </row>
    <row r="291" spans="3:5" x14ac:dyDescent="0.25">
      <c r="C291" s="80">
        <v>56655.269</v>
      </c>
      <c r="D291" s="81">
        <v>-19.95</v>
      </c>
      <c r="E291" s="86"/>
    </row>
    <row r="292" spans="3:5" x14ac:dyDescent="0.25">
      <c r="C292" s="80">
        <v>56855.269</v>
      </c>
      <c r="D292" s="81">
        <v>-19.91</v>
      </c>
      <c r="E292" s="86"/>
    </row>
    <row r="293" spans="3:5" x14ac:dyDescent="0.25">
      <c r="C293" s="80">
        <v>57055.269</v>
      </c>
      <c r="D293" s="81">
        <v>-19.98</v>
      </c>
      <c r="E293" s="86"/>
    </row>
    <row r="294" spans="3:5" x14ac:dyDescent="0.25">
      <c r="C294" s="80">
        <v>57255.269</v>
      </c>
      <c r="D294" s="81">
        <v>-19.760000000000002</v>
      </c>
      <c r="E294" s="86"/>
    </row>
    <row r="295" spans="3:5" x14ac:dyDescent="0.25">
      <c r="C295" s="80">
        <v>57455.269</v>
      </c>
      <c r="D295" s="81">
        <v>-19.87</v>
      </c>
      <c r="E295" s="86"/>
    </row>
    <row r="296" spans="3:5" x14ac:dyDescent="0.25">
      <c r="C296" s="80">
        <v>57655.269</v>
      </c>
      <c r="D296" s="81">
        <v>-19.38</v>
      </c>
      <c r="E296" s="86"/>
    </row>
    <row r="297" spans="3:5" x14ac:dyDescent="0.25">
      <c r="C297" s="80">
        <v>57855.269</v>
      </c>
      <c r="D297" s="81">
        <v>-19.38</v>
      </c>
      <c r="E297" s="86"/>
    </row>
    <row r="298" spans="3:5" x14ac:dyDescent="0.25">
      <c r="C298" s="80">
        <v>58055.269</v>
      </c>
      <c r="D298" s="81">
        <v>-19.02</v>
      </c>
      <c r="E298" s="86"/>
    </row>
    <row r="299" spans="3:5" x14ac:dyDescent="0.25">
      <c r="C299" s="80">
        <v>58255.269</v>
      </c>
      <c r="D299" s="81">
        <v>-18.3</v>
      </c>
      <c r="E299" s="86"/>
    </row>
    <row r="300" spans="3:5" x14ac:dyDescent="0.25">
      <c r="C300" s="80">
        <v>58455.269</v>
      </c>
      <c r="D300" s="81">
        <v>-18.440000000000001</v>
      </c>
      <c r="E300" s="86"/>
    </row>
    <row r="301" spans="3:5" x14ac:dyDescent="0.25">
      <c r="C301" s="80">
        <v>58655.269</v>
      </c>
      <c r="D301" s="81">
        <v>-19.25</v>
      </c>
      <c r="E301" s="86"/>
    </row>
    <row r="302" spans="3:5" x14ac:dyDescent="0.25">
      <c r="C302" s="80">
        <v>58855.269</v>
      </c>
      <c r="D302" s="81">
        <v>-19.37</v>
      </c>
      <c r="E302" s="86"/>
    </row>
    <row r="303" spans="3:5" x14ac:dyDescent="0.25">
      <c r="C303" s="80">
        <v>59055.269</v>
      </c>
      <c r="D303" s="81">
        <v>-18.149999999999999</v>
      </c>
      <c r="E303" s="86"/>
    </row>
    <row r="304" spans="3:5" x14ac:dyDescent="0.25">
      <c r="C304" s="80">
        <v>59255.269</v>
      </c>
      <c r="D304" s="81">
        <v>-19.309999999999999</v>
      </c>
      <c r="E304" s="86"/>
    </row>
    <row r="305" spans="3:5" x14ac:dyDescent="0.25">
      <c r="C305" s="80">
        <v>59455.269</v>
      </c>
      <c r="D305" s="81">
        <v>-18.809999999999999</v>
      </c>
      <c r="E305" s="86"/>
    </row>
    <row r="306" spans="3:5" x14ac:dyDescent="0.25">
      <c r="C306" s="80">
        <v>59655.269</v>
      </c>
      <c r="D306" s="81">
        <v>-18.809999999999999</v>
      </c>
      <c r="E306" s="86"/>
    </row>
    <row r="307" spans="3:5" x14ac:dyDescent="0.25">
      <c r="C307" s="80">
        <v>59855.269</v>
      </c>
      <c r="D307" s="81">
        <v>-18.97</v>
      </c>
      <c r="E307" s="86"/>
    </row>
    <row r="308" spans="3:5" x14ac:dyDescent="0.25">
      <c r="C308" s="80">
        <v>60055.269</v>
      </c>
      <c r="D308" s="81">
        <v>-18.97</v>
      </c>
      <c r="E308" s="86"/>
    </row>
    <row r="309" spans="3:5" x14ac:dyDescent="0.25">
      <c r="C309" s="80">
        <v>60255.269</v>
      </c>
      <c r="D309" s="81">
        <v>-18.57</v>
      </c>
      <c r="E309" s="86"/>
    </row>
    <row r="310" spans="3:5" x14ac:dyDescent="0.25">
      <c r="C310" s="80">
        <v>60455.269</v>
      </c>
      <c r="D310" s="81">
        <v>-18.25</v>
      </c>
      <c r="E310" s="86"/>
    </row>
    <row r="311" spans="3:5" x14ac:dyDescent="0.25">
      <c r="C311" s="80">
        <v>60655.269</v>
      </c>
      <c r="D311" s="81">
        <v>-17.78</v>
      </c>
      <c r="E311" s="86"/>
    </row>
    <row r="312" spans="3:5" x14ac:dyDescent="0.25">
      <c r="C312" s="80">
        <v>60855.269</v>
      </c>
      <c r="D312" s="81">
        <v>-16.93</v>
      </c>
      <c r="E312" s="86"/>
    </row>
    <row r="313" spans="3:5" x14ac:dyDescent="0.25">
      <c r="C313" s="80">
        <v>61055.269</v>
      </c>
      <c r="D313" s="81">
        <v>-16.93</v>
      </c>
      <c r="E313" s="86"/>
    </row>
    <row r="314" spans="3:5" x14ac:dyDescent="0.25">
      <c r="C314" s="80">
        <v>61255.269</v>
      </c>
      <c r="D314" s="81">
        <v>-15.74</v>
      </c>
      <c r="E314" s="86"/>
    </row>
    <row r="315" spans="3:5" x14ac:dyDescent="0.25">
      <c r="C315" s="80">
        <v>61455.269</v>
      </c>
      <c r="D315" s="81">
        <v>-15.11</v>
      </c>
      <c r="E315" s="86"/>
    </row>
    <row r="316" spans="3:5" x14ac:dyDescent="0.25">
      <c r="C316" s="80">
        <v>61655.269</v>
      </c>
      <c r="D316" s="81">
        <v>-15.52</v>
      </c>
      <c r="E316" s="86"/>
    </row>
    <row r="317" spans="3:5" x14ac:dyDescent="0.25">
      <c r="C317" s="80">
        <v>61855.269</v>
      </c>
      <c r="D317" s="81">
        <v>-15.69</v>
      </c>
      <c r="E317" s="86"/>
    </row>
    <row r="318" spans="3:5" x14ac:dyDescent="0.25">
      <c r="C318" s="80">
        <v>62055.269</v>
      </c>
      <c r="D318" s="81">
        <v>-14.72</v>
      </c>
      <c r="E318" s="86"/>
    </row>
    <row r="319" spans="3:5" x14ac:dyDescent="0.25">
      <c r="C319" s="80">
        <v>62255.269</v>
      </c>
      <c r="D319" s="81">
        <v>-13.6</v>
      </c>
      <c r="E319" s="86"/>
    </row>
    <row r="320" spans="3:5" x14ac:dyDescent="0.25">
      <c r="C320" s="80">
        <v>62455.269</v>
      </c>
      <c r="D320" s="81">
        <v>-13.28</v>
      </c>
      <c r="E320" s="86"/>
    </row>
    <row r="321" spans="3:5" x14ac:dyDescent="0.25">
      <c r="C321" s="80">
        <v>62655.269</v>
      </c>
      <c r="D321" s="81">
        <v>-13.28</v>
      </c>
      <c r="E321" s="86"/>
    </row>
    <row r="322" spans="3:5" x14ac:dyDescent="0.25">
      <c r="C322" s="80">
        <v>62855.269</v>
      </c>
      <c r="D322" s="81">
        <v>-9.94</v>
      </c>
      <c r="E322" s="86"/>
    </row>
    <row r="323" spans="3:5" x14ac:dyDescent="0.25">
      <c r="C323" s="80">
        <v>63055.269</v>
      </c>
      <c r="D323" s="81">
        <v>-9.94</v>
      </c>
      <c r="E323" s="86"/>
    </row>
    <row r="324" spans="3:5" x14ac:dyDescent="0.25">
      <c r="C324" s="80">
        <v>63255.269</v>
      </c>
      <c r="D324" s="81">
        <v>-8.8800000000000008</v>
      </c>
      <c r="E324" s="86"/>
    </row>
    <row r="325" spans="3:5" x14ac:dyDescent="0.25">
      <c r="C325" s="80">
        <v>63455.269</v>
      </c>
      <c r="D325" s="81">
        <v>-8.9700000000000006</v>
      </c>
      <c r="E325" s="86"/>
    </row>
    <row r="326" spans="3:5" x14ac:dyDescent="0.25">
      <c r="C326" s="80">
        <v>63655.269</v>
      </c>
      <c r="D326" s="81">
        <v>-11.41</v>
      </c>
      <c r="E326" s="86"/>
    </row>
    <row r="327" spans="3:5" x14ac:dyDescent="0.25">
      <c r="C327" s="80">
        <v>63855.269</v>
      </c>
      <c r="D327" s="81">
        <v>-11.49</v>
      </c>
      <c r="E327" s="86"/>
    </row>
    <row r="328" spans="3:5" x14ac:dyDescent="0.25">
      <c r="C328" s="80">
        <v>64055.269</v>
      </c>
      <c r="D328" s="81">
        <v>-11.43</v>
      </c>
      <c r="E328" s="86"/>
    </row>
    <row r="329" spans="3:5" x14ac:dyDescent="0.25">
      <c r="C329" s="80">
        <v>64255.269</v>
      </c>
      <c r="D329" s="81">
        <v>-11.16</v>
      </c>
      <c r="E329" s="86"/>
    </row>
    <row r="330" spans="3:5" x14ac:dyDescent="0.25">
      <c r="C330" s="80">
        <v>64455.269</v>
      </c>
      <c r="D330" s="81">
        <v>-10.73</v>
      </c>
      <c r="E330" s="86"/>
    </row>
    <row r="331" spans="3:5" x14ac:dyDescent="0.25">
      <c r="C331" s="80">
        <v>64655.269</v>
      </c>
      <c r="D331" s="81">
        <v>-10.23</v>
      </c>
      <c r="E331" s="86"/>
    </row>
    <row r="332" spans="3:5" x14ac:dyDescent="0.25">
      <c r="C332" s="80">
        <v>64855.269</v>
      </c>
      <c r="D332" s="81">
        <v>-9.68</v>
      </c>
      <c r="E332" s="86"/>
    </row>
    <row r="333" spans="3:5" x14ac:dyDescent="0.25">
      <c r="C333" s="80">
        <v>65055.269</v>
      </c>
      <c r="D333" s="81">
        <v>-8.2200000000000006</v>
      </c>
      <c r="E333" s="86"/>
    </row>
    <row r="334" spans="3:5" x14ac:dyDescent="0.25">
      <c r="C334" s="80">
        <v>65255.269</v>
      </c>
      <c r="D334" s="81">
        <v>-5.93</v>
      </c>
      <c r="E334" s="86"/>
    </row>
    <row r="335" spans="3:5" x14ac:dyDescent="0.25">
      <c r="C335" s="80">
        <v>65455.269</v>
      </c>
      <c r="D335" s="81">
        <v>-2.82</v>
      </c>
      <c r="E335" s="86"/>
    </row>
    <row r="336" spans="3:5" x14ac:dyDescent="0.25">
      <c r="C336" s="80">
        <v>65655.269</v>
      </c>
      <c r="D336" s="81">
        <v>-1.7929999999999999</v>
      </c>
      <c r="E336" s="86"/>
    </row>
    <row r="337" spans="2:5" x14ac:dyDescent="0.25">
      <c r="C337" s="80">
        <v>65855.269</v>
      </c>
      <c r="D337" s="81">
        <v>2.8</v>
      </c>
      <c r="E337" s="86"/>
    </row>
    <row r="338" spans="2:5" x14ac:dyDescent="0.25">
      <c r="C338" s="80">
        <v>65939.157000000007</v>
      </c>
      <c r="D338" s="81">
        <v>4.7130000000000001</v>
      </c>
      <c r="E338" s="86"/>
    </row>
    <row r="339" spans="2:5" x14ac:dyDescent="0.25">
      <c r="C339" s="80">
        <v>65939.157000000007</v>
      </c>
      <c r="D339" s="81">
        <v>23.262</v>
      </c>
      <c r="E339" s="86"/>
    </row>
    <row r="340" spans="2:5" x14ac:dyDescent="0.25">
      <c r="C340" s="80">
        <v>66239.157000000007</v>
      </c>
      <c r="D340" s="81">
        <v>28.262</v>
      </c>
      <c r="E340" s="86"/>
    </row>
    <row r="341" spans="2:5" x14ac:dyDescent="0.25">
      <c r="B341" s="27" t="s">
        <v>71</v>
      </c>
      <c r="C341" s="101">
        <v>66279.157000000007</v>
      </c>
      <c r="D341" s="102">
        <v>28.262</v>
      </c>
      <c r="E341" s="86"/>
    </row>
    <row r="342" spans="2:5" x14ac:dyDescent="0.25">
      <c r="C342" s="80">
        <v>70000</v>
      </c>
      <c r="D342" s="81">
        <v>0</v>
      </c>
    </row>
  </sheetData>
  <mergeCells count="1">
    <mergeCell ref="T3:T4"/>
  </mergeCells>
  <phoneticPr fontId="5" type="noConversion"/>
  <conditionalFormatting sqref="R5:S8">
    <cfRule type="cellIs" dxfId="23" priority="37" operator="equal">
      <formula>-50</formula>
    </cfRule>
    <cfRule type="cellIs" dxfId="22" priority="38" operator="equal">
      <formula>75000</formula>
    </cfRule>
    <cfRule type="cellIs" dxfId="21" priority="39" operator="equal">
      <formula>-1</formula>
    </cfRule>
  </conditionalFormatting>
  <conditionalFormatting sqref="R5:S8">
    <cfRule type="cellIs" dxfId="20" priority="40" operator="equal">
      <formula>0</formula>
    </cfRule>
  </conditionalFormatting>
  <conditionalFormatting sqref="T5:T7">
    <cfRule type="cellIs" dxfId="19" priority="33" operator="equal">
      <formula>-50</formula>
    </cfRule>
    <cfRule type="cellIs" dxfId="18" priority="34" operator="equal">
      <formula>75000</formula>
    </cfRule>
    <cfRule type="cellIs" dxfId="17" priority="35" operator="equal">
      <formula>-1</formula>
    </cfRule>
  </conditionalFormatting>
  <conditionalFormatting sqref="T5:T7">
    <cfRule type="cellIs" dxfId="16" priority="36" operator="equal">
      <formula>0</formula>
    </cfRule>
  </conditionalFormatting>
  <conditionalFormatting sqref="T8">
    <cfRule type="cellIs" dxfId="15" priority="29" operator="equal">
      <formula>-50</formula>
    </cfRule>
    <cfRule type="cellIs" dxfId="14" priority="30" operator="equal">
      <formula>75000</formula>
    </cfRule>
    <cfRule type="cellIs" dxfId="13" priority="31" operator="equal">
      <formula>-1</formula>
    </cfRule>
  </conditionalFormatting>
  <conditionalFormatting sqref="T8">
    <cfRule type="cellIs" dxfId="12" priority="32" operator="equal">
      <formula>0</formula>
    </cfRule>
  </conditionalFormatting>
  <conditionalFormatting sqref="R19:S22">
    <cfRule type="cellIs" dxfId="11" priority="9" operator="equal">
      <formula>-50</formula>
    </cfRule>
    <cfRule type="cellIs" dxfId="10" priority="10" operator="equal">
      <formula>75000</formula>
    </cfRule>
    <cfRule type="cellIs" dxfId="9" priority="11" operator="equal">
      <formula>-1</formula>
    </cfRule>
  </conditionalFormatting>
  <conditionalFormatting sqref="R19:S22">
    <cfRule type="cellIs" dxfId="8" priority="12" operator="equal">
      <formula>0</formula>
    </cfRule>
  </conditionalFormatting>
  <conditionalFormatting sqref="T19:T21">
    <cfRule type="cellIs" dxfId="7" priority="5" operator="equal">
      <formula>-50</formula>
    </cfRule>
    <cfRule type="cellIs" dxfId="6" priority="6" operator="equal">
      <formula>75000</formula>
    </cfRule>
    <cfRule type="cellIs" dxfId="5" priority="7" operator="equal">
      <formula>-1</formula>
    </cfRule>
  </conditionalFormatting>
  <conditionalFormatting sqref="T19:T21">
    <cfRule type="cellIs" dxfId="4" priority="8" operator="equal">
      <formula>0</formula>
    </cfRule>
  </conditionalFormatting>
  <conditionalFormatting sqref="T22">
    <cfRule type="cellIs" dxfId="3" priority="1" operator="equal">
      <formula>-50</formula>
    </cfRule>
    <cfRule type="cellIs" dxfId="2" priority="2" operator="equal">
      <formula>75000</formula>
    </cfRule>
    <cfRule type="cellIs" dxfId="1" priority="3" operator="equal">
      <formula>-1</formula>
    </cfRule>
  </conditionalFormatting>
  <conditionalFormatting sqref="T22">
    <cfRule type="cellIs" dxfId="0" priority="4" operator="equal">
      <formula>0</formula>
    </cfRule>
  </conditionalFormatting>
  <pageMargins left="0.7" right="0.7" top="0.75" bottom="0.75" header="0.3" footer="0.3"/>
  <pageSetup paperSize="9" orientation="portrait" horizontalDpi="4294967293" verticalDpi="4294967293"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AF78B0-4E14-4199-AF3B-989B070AB0D9}">
  <sheetPr codeName="Sheet4"/>
  <dimension ref="B1:AN342"/>
  <sheetViews>
    <sheetView topLeftCell="A139" workbookViewId="0">
      <selection activeCell="B194" sqref="B194"/>
    </sheetView>
  </sheetViews>
  <sheetFormatPr defaultRowHeight="15" x14ac:dyDescent="0.25"/>
  <cols>
    <col min="2" max="2" width="19.140625" style="27" customWidth="1"/>
    <col min="3" max="3" width="13.5703125" style="27" customWidth="1"/>
    <col min="4" max="4" width="11.28515625" style="78" bestFit="1" customWidth="1"/>
    <col min="5" max="5" width="11.85546875" style="79" bestFit="1" customWidth="1"/>
    <col min="6" max="6" width="13.5703125" style="27" customWidth="1"/>
    <col min="7" max="7" width="11.28515625" style="78" bestFit="1" customWidth="1"/>
    <col min="8" max="8" width="11.85546875" style="79" bestFit="1" customWidth="1"/>
    <col min="9" max="9" width="13.5703125" style="27" customWidth="1"/>
    <col min="10" max="10" width="11.28515625" style="78" bestFit="1" customWidth="1"/>
    <col min="11" max="11" width="11.85546875" style="79" bestFit="1" customWidth="1"/>
    <col min="12" max="12" width="13.5703125" style="27" customWidth="1"/>
    <col min="13" max="13" width="11.28515625" style="78" bestFit="1" customWidth="1"/>
    <col min="14" max="14" width="11.85546875" style="79" bestFit="1" customWidth="1"/>
    <col min="15" max="16" width="11.85546875" style="79" customWidth="1"/>
    <col min="17" max="17" width="13.42578125" style="79" bestFit="1" customWidth="1"/>
    <col min="18" max="18" width="11.28515625" style="78" bestFit="1" customWidth="1"/>
    <col min="19" max="19" width="11.85546875" style="79" bestFit="1" customWidth="1"/>
    <col min="20" max="20" width="11.85546875" style="79" customWidth="1"/>
    <col min="21" max="21" width="11.28515625" style="78" bestFit="1" customWidth="1"/>
    <col min="22" max="22" width="11.85546875" style="79" bestFit="1" customWidth="1"/>
    <col min="23" max="23" width="11.85546875" style="79" customWidth="1"/>
    <col min="24" max="24" width="11.28515625" style="78" bestFit="1" customWidth="1"/>
    <col min="25" max="25" width="11.85546875" style="79" bestFit="1" customWidth="1"/>
    <col min="26" max="26" width="11.85546875" style="79" customWidth="1"/>
    <col min="27" max="27" width="11.28515625" style="78" bestFit="1" customWidth="1"/>
    <col min="28" max="28" width="11.85546875" style="79" bestFit="1" customWidth="1"/>
    <col min="29" max="29" width="11.85546875" style="79" customWidth="1"/>
    <col min="31" max="31" width="12.5703125" customWidth="1"/>
    <col min="33" max="33" width="14.28515625" customWidth="1"/>
    <col min="34" max="34" width="10.5703125" customWidth="1"/>
    <col min="35" max="35" width="8.85546875" customWidth="1"/>
    <col min="36" max="39" width="10.85546875" customWidth="1"/>
    <col min="40" max="40" width="8.85546875" style="27"/>
  </cols>
  <sheetData>
    <row r="1" spans="2:40" ht="15.75" thickBot="1" x14ac:dyDescent="0.3">
      <c r="AC1" s="146" t="s">
        <v>84</v>
      </c>
      <c r="AD1" s="78"/>
      <c r="AE1" s="79"/>
      <c r="AF1" s="79"/>
      <c r="AG1" s="78"/>
      <c r="AH1" s="79"/>
      <c r="AI1" s="79"/>
      <c r="AJ1" s="78"/>
      <c r="AK1" s="79"/>
      <c r="AL1" s="79"/>
      <c r="AM1" s="78"/>
      <c r="AN1" s="79"/>
    </row>
    <row r="2" spans="2:40" x14ac:dyDescent="0.25">
      <c r="B2" s="147"/>
      <c r="C2" s="148" t="s">
        <v>90</v>
      </c>
      <c r="D2" s="123" t="s">
        <v>54</v>
      </c>
      <c r="E2" s="124" t="s">
        <v>55</v>
      </c>
      <c r="F2" s="148" t="s">
        <v>91</v>
      </c>
      <c r="G2" s="123" t="s">
        <v>54</v>
      </c>
      <c r="H2" s="124" t="s">
        <v>55</v>
      </c>
      <c r="I2" s="148" t="s">
        <v>73</v>
      </c>
      <c r="J2" s="123" t="s">
        <v>54</v>
      </c>
      <c r="K2" s="124" t="s">
        <v>55</v>
      </c>
      <c r="L2" s="148" t="s">
        <v>74</v>
      </c>
      <c r="M2" s="123" t="s">
        <v>54</v>
      </c>
      <c r="N2" s="125" t="s">
        <v>55</v>
      </c>
      <c r="P2" s="147" t="s">
        <v>22</v>
      </c>
      <c r="Q2" s="153" t="s">
        <v>23</v>
      </c>
      <c r="AC2" s="131">
        <v>3</v>
      </c>
      <c r="AD2" s="132" t="s">
        <v>54</v>
      </c>
      <c r="AE2" s="133" t="s">
        <v>55</v>
      </c>
      <c r="AF2" s="134">
        <v>4</v>
      </c>
      <c r="AG2" s="132" t="s">
        <v>54</v>
      </c>
      <c r="AH2" s="133" t="s">
        <v>55</v>
      </c>
      <c r="AI2" s="134">
        <v>5</v>
      </c>
      <c r="AJ2" s="132" t="s">
        <v>54</v>
      </c>
      <c r="AK2" s="133" t="s">
        <v>55</v>
      </c>
      <c r="AL2" s="134">
        <v>6</v>
      </c>
      <c r="AM2" s="132" t="s">
        <v>54</v>
      </c>
      <c r="AN2" s="135" t="s">
        <v>55</v>
      </c>
    </row>
    <row r="3" spans="2:40" x14ac:dyDescent="0.25">
      <c r="B3" s="149" t="s">
        <v>58</v>
      </c>
      <c r="C3" s="87">
        <f>1+(2*'Calc Table'!$J$34)</f>
        <v>41</v>
      </c>
      <c r="D3" s="80">
        <v>-40</v>
      </c>
      <c r="E3" s="81">
        <v>25.08</v>
      </c>
      <c r="F3" s="87">
        <f>1+(3*'Calc Table'!$J$34)</f>
        <v>61</v>
      </c>
      <c r="G3" s="80">
        <v>-40</v>
      </c>
      <c r="H3" s="81">
        <v>25.08</v>
      </c>
      <c r="I3" s="87">
        <f>1+(4*'Calc Table'!$J$34)</f>
        <v>81</v>
      </c>
      <c r="J3" s="80">
        <v>-40</v>
      </c>
      <c r="K3" s="81">
        <v>25.08</v>
      </c>
      <c r="L3" s="87">
        <f>1+(5*'Calc Table'!$J$34)</f>
        <v>101</v>
      </c>
      <c r="M3" s="80">
        <v>-40</v>
      </c>
      <c r="N3" s="126">
        <v>25.08</v>
      </c>
      <c r="O3" s="86"/>
      <c r="P3" s="149">
        <v>1</v>
      </c>
      <c r="Q3" s="154" t="s">
        <v>33</v>
      </c>
      <c r="AC3" s="136">
        <v>29</v>
      </c>
      <c r="AD3" s="137">
        <v>-40</v>
      </c>
      <c r="AE3" s="138">
        <v>25.08</v>
      </c>
      <c r="AF3" s="139">
        <v>43</v>
      </c>
      <c r="AG3" s="137">
        <v>-40</v>
      </c>
      <c r="AH3" s="138">
        <v>25.08</v>
      </c>
      <c r="AI3" s="139">
        <v>57</v>
      </c>
      <c r="AJ3" s="137">
        <v>-40</v>
      </c>
      <c r="AK3" s="138">
        <v>25.08</v>
      </c>
      <c r="AL3" s="139">
        <v>71</v>
      </c>
      <c r="AM3" s="137">
        <v>-40</v>
      </c>
      <c r="AN3" s="140">
        <v>25.08</v>
      </c>
    </row>
    <row r="4" spans="2:40" x14ac:dyDescent="0.25">
      <c r="B4" s="149"/>
      <c r="C4" s="150">
        <f t="shared" ref="C4:C35" si="0">C3+((C$36-C$3)/33)</f>
        <v>41.31818181818182</v>
      </c>
      <c r="D4" s="80">
        <v>0</v>
      </c>
      <c r="E4" s="81">
        <v>25.08</v>
      </c>
      <c r="F4" s="150">
        <f t="shared" ref="F4:F35" si="1">F3+((F$36-F$3)/33)</f>
        <v>61.31818181818182</v>
      </c>
      <c r="G4" s="80">
        <v>0</v>
      </c>
      <c r="H4" s="81">
        <v>25.08</v>
      </c>
      <c r="I4" s="150">
        <f t="shared" ref="I4:I35" si="2">I3+((I$36-I$3)/33)</f>
        <v>81.318181818181813</v>
      </c>
      <c r="J4" s="80">
        <v>0</v>
      </c>
      <c r="K4" s="81">
        <v>25.08</v>
      </c>
      <c r="L4" s="150">
        <f t="shared" ref="L4:L35" si="3">L3+((L$36-L$3)/33)</f>
        <v>101.31818181818181</v>
      </c>
      <c r="M4" s="80">
        <v>0</v>
      </c>
      <c r="N4" s="126">
        <v>25.08</v>
      </c>
      <c r="O4" s="86"/>
      <c r="P4" s="149">
        <v>2</v>
      </c>
      <c r="Q4" s="154" t="s">
        <v>34</v>
      </c>
      <c r="AC4" s="136">
        <v>29.227272727272727</v>
      </c>
      <c r="AD4" s="137">
        <v>0</v>
      </c>
      <c r="AE4" s="138">
        <v>25.08</v>
      </c>
      <c r="AF4" s="139">
        <v>43.233333333333299</v>
      </c>
      <c r="AG4" s="137">
        <v>0</v>
      </c>
      <c r="AH4" s="138">
        <v>25.08</v>
      </c>
      <c r="AI4" s="139">
        <v>57.218181818181819</v>
      </c>
      <c r="AJ4" s="137">
        <v>0</v>
      </c>
      <c r="AK4" s="138">
        <v>25.08</v>
      </c>
      <c r="AL4" s="139">
        <v>71.218181818181819</v>
      </c>
      <c r="AM4" s="137">
        <v>0</v>
      </c>
      <c r="AN4" s="140">
        <v>25.08</v>
      </c>
    </row>
    <row r="5" spans="2:40" x14ac:dyDescent="0.25">
      <c r="B5" s="149"/>
      <c r="C5" s="150">
        <f t="shared" si="0"/>
        <v>41.63636363636364</v>
      </c>
      <c r="D5" s="80">
        <v>0</v>
      </c>
      <c r="E5" s="81">
        <v>-30.92</v>
      </c>
      <c r="F5" s="150">
        <f t="shared" si="1"/>
        <v>61.63636363636364</v>
      </c>
      <c r="G5" s="80">
        <v>0</v>
      </c>
      <c r="H5" s="81">
        <v>-30.92</v>
      </c>
      <c r="I5" s="150">
        <f t="shared" si="2"/>
        <v>81.636363636363626</v>
      </c>
      <c r="J5" s="80">
        <v>0</v>
      </c>
      <c r="K5" s="81">
        <v>-30.92</v>
      </c>
      <c r="L5" s="150">
        <f t="shared" si="3"/>
        <v>101.63636363636363</v>
      </c>
      <c r="M5" s="80">
        <v>0</v>
      </c>
      <c r="N5" s="126">
        <v>-30.92</v>
      </c>
      <c r="O5" s="86"/>
      <c r="P5" s="149">
        <v>3</v>
      </c>
      <c r="Q5" s="154" t="s">
        <v>35</v>
      </c>
      <c r="AC5" s="136">
        <v>29.454545454545457</v>
      </c>
      <c r="AD5" s="137">
        <v>0</v>
      </c>
      <c r="AE5" s="138">
        <v>-30.92</v>
      </c>
      <c r="AF5" s="139">
        <v>43.466666666666669</v>
      </c>
      <c r="AG5" s="137">
        <v>0</v>
      </c>
      <c r="AH5" s="138">
        <v>-30.92</v>
      </c>
      <c r="AI5" s="139">
        <v>57.436363636363637</v>
      </c>
      <c r="AJ5" s="137">
        <v>0</v>
      </c>
      <c r="AK5" s="138">
        <v>-30.92</v>
      </c>
      <c r="AL5" s="139">
        <v>71.436363636363637</v>
      </c>
      <c r="AM5" s="137">
        <v>0</v>
      </c>
      <c r="AN5" s="140">
        <v>-30.92</v>
      </c>
    </row>
    <row r="6" spans="2:40" x14ac:dyDescent="0.25">
      <c r="B6" s="149"/>
      <c r="C6" s="150">
        <f t="shared" si="0"/>
        <v>41.95454545454546</v>
      </c>
      <c r="D6" s="80">
        <v>200</v>
      </c>
      <c r="E6" s="81">
        <v>-34.24</v>
      </c>
      <c r="F6" s="150">
        <f t="shared" si="1"/>
        <v>61.95454545454546</v>
      </c>
      <c r="G6" s="80">
        <v>200</v>
      </c>
      <c r="H6" s="81">
        <v>-34.24</v>
      </c>
      <c r="I6" s="150">
        <f t="shared" si="2"/>
        <v>81.954545454545439</v>
      </c>
      <c r="J6" s="80">
        <v>200</v>
      </c>
      <c r="K6" s="81">
        <v>-34.24</v>
      </c>
      <c r="L6" s="150">
        <f t="shared" si="3"/>
        <v>101.95454545454544</v>
      </c>
      <c r="M6" s="80">
        <v>200</v>
      </c>
      <c r="N6" s="126">
        <v>-34.24</v>
      </c>
      <c r="O6" s="86"/>
      <c r="P6" s="149">
        <v>4</v>
      </c>
      <c r="Q6" s="154" t="s">
        <v>36</v>
      </c>
      <c r="AC6" s="136">
        <v>29.681818181818183</v>
      </c>
      <c r="AD6" s="137">
        <v>200</v>
      </c>
      <c r="AE6" s="138">
        <v>-34.24</v>
      </c>
      <c r="AF6" s="139">
        <v>43.7</v>
      </c>
      <c r="AG6" s="137">
        <v>200</v>
      </c>
      <c r="AH6" s="138">
        <v>-34.24</v>
      </c>
      <c r="AI6" s="139">
        <v>57.654545454545456</v>
      </c>
      <c r="AJ6" s="137">
        <v>200</v>
      </c>
      <c r="AK6" s="138">
        <v>-34.24</v>
      </c>
      <c r="AL6" s="139">
        <v>71.654545454545456</v>
      </c>
      <c r="AM6" s="137">
        <v>200</v>
      </c>
      <c r="AN6" s="140">
        <v>-34.24</v>
      </c>
    </row>
    <row r="7" spans="2:40" x14ac:dyDescent="0.25">
      <c r="B7" s="149"/>
      <c r="C7" s="150">
        <f t="shared" si="0"/>
        <v>42.27272727272728</v>
      </c>
      <c r="D7" s="80">
        <v>400</v>
      </c>
      <c r="E7" s="81">
        <v>-32.97</v>
      </c>
      <c r="F7" s="150">
        <f t="shared" si="1"/>
        <v>62.27272727272728</v>
      </c>
      <c r="G7" s="80">
        <v>400</v>
      </c>
      <c r="H7" s="81">
        <v>-32.97</v>
      </c>
      <c r="I7" s="150">
        <f t="shared" si="2"/>
        <v>82.272727272727252</v>
      </c>
      <c r="J7" s="80">
        <v>400</v>
      </c>
      <c r="K7" s="81">
        <v>-32.97</v>
      </c>
      <c r="L7" s="150">
        <f t="shared" si="3"/>
        <v>102.27272727272725</v>
      </c>
      <c r="M7" s="80">
        <v>400</v>
      </c>
      <c r="N7" s="126">
        <v>-32.97</v>
      </c>
      <c r="O7" s="86"/>
      <c r="P7" s="149">
        <v>5</v>
      </c>
      <c r="Q7" s="154" t="s">
        <v>37</v>
      </c>
      <c r="AC7" s="136">
        <v>29.90909090909091</v>
      </c>
      <c r="AD7" s="137">
        <v>400</v>
      </c>
      <c r="AE7" s="138">
        <v>-32.97</v>
      </c>
      <c r="AF7" s="139">
        <v>43.93333333333333</v>
      </c>
      <c r="AG7" s="137">
        <v>400</v>
      </c>
      <c r="AH7" s="138">
        <v>-32.97</v>
      </c>
      <c r="AI7" s="139">
        <v>57.872727272727275</v>
      </c>
      <c r="AJ7" s="137">
        <v>400</v>
      </c>
      <c r="AK7" s="138">
        <v>-32.97</v>
      </c>
      <c r="AL7" s="139">
        <v>71.872727272727275</v>
      </c>
      <c r="AM7" s="137">
        <v>400</v>
      </c>
      <c r="AN7" s="140">
        <v>-32.97</v>
      </c>
    </row>
    <row r="8" spans="2:40" x14ac:dyDescent="0.25">
      <c r="B8" s="149"/>
      <c r="C8" s="150">
        <f t="shared" si="0"/>
        <v>42.590909090909101</v>
      </c>
      <c r="D8" s="80">
        <v>600</v>
      </c>
      <c r="E8" s="81">
        <v>-32.31</v>
      </c>
      <c r="F8" s="150">
        <f t="shared" si="1"/>
        <v>62.590909090909101</v>
      </c>
      <c r="G8" s="80">
        <v>600</v>
      </c>
      <c r="H8" s="81">
        <v>-32.31</v>
      </c>
      <c r="I8" s="150">
        <f t="shared" si="2"/>
        <v>82.590909090909065</v>
      </c>
      <c r="J8" s="80">
        <v>600</v>
      </c>
      <c r="K8" s="81">
        <v>-32.31</v>
      </c>
      <c r="L8" s="150">
        <f t="shared" si="3"/>
        <v>102.59090909090907</v>
      </c>
      <c r="M8" s="80">
        <v>600</v>
      </c>
      <c r="N8" s="126">
        <v>-32.31</v>
      </c>
      <c r="O8" s="86"/>
      <c r="P8" s="149">
        <v>6</v>
      </c>
      <c r="Q8" s="154" t="s">
        <v>37</v>
      </c>
      <c r="AC8" s="136">
        <v>30.136363636363637</v>
      </c>
      <c r="AD8" s="137">
        <v>600</v>
      </c>
      <c r="AE8" s="138">
        <v>-32.31</v>
      </c>
      <c r="AF8" s="139">
        <v>44.166666666666664</v>
      </c>
      <c r="AG8" s="137">
        <v>600</v>
      </c>
      <c r="AH8" s="138">
        <v>-32.31</v>
      </c>
      <c r="AI8" s="139">
        <v>58.090909090909093</v>
      </c>
      <c r="AJ8" s="137">
        <v>600</v>
      </c>
      <c r="AK8" s="138">
        <v>-32.31</v>
      </c>
      <c r="AL8" s="139">
        <v>72.090909090909093</v>
      </c>
      <c r="AM8" s="137">
        <v>600</v>
      </c>
      <c r="AN8" s="140">
        <v>-32.31</v>
      </c>
    </row>
    <row r="9" spans="2:40" x14ac:dyDescent="0.25">
      <c r="B9" s="149"/>
      <c r="C9" s="150">
        <f t="shared" si="0"/>
        <v>42.909090909090921</v>
      </c>
      <c r="D9" s="80">
        <v>800</v>
      </c>
      <c r="E9" s="81">
        <v>-32.31</v>
      </c>
      <c r="F9" s="150">
        <f t="shared" si="1"/>
        <v>62.909090909090921</v>
      </c>
      <c r="G9" s="80">
        <v>800</v>
      </c>
      <c r="H9" s="81">
        <v>-32.31</v>
      </c>
      <c r="I9" s="150">
        <f t="shared" si="2"/>
        <v>82.909090909090878</v>
      </c>
      <c r="J9" s="80">
        <v>800</v>
      </c>
      <c r="K9" s="81">
        <v>-32.31</v>
      </c>
      <c r="L9" s="150">
        <f t="shared" si="3"/>
        <v>102.90909090909088</v>
      </c>
      <c r="M9" s="80">
        <v>800</v>
      </c>
      <c r="N9" s="126">
        <v>-32.31</v>
      </c>
      <c r="O9" s="86"/>
      <c r="P9" s="149">
        <v>7</v>
      </c>
      <c r="Q9" s="154" t="s">
        <v>37</v>
      </c>
      <c r="AC9" s="136">
        <v>30.363636363636363</v>
      </c>
      <c r="AD9" s="137">
        <v>800</v>
      </c>
      <c r="AE9" s="138">
        <v>-32.31</v>
      </c>
      <c r="AF9" s="139">
        <v>44.4</v>
      </c>
      <c r="AG9" s="137">
        <v>800</v>
      </c>
      <c r="AH9" s="138">
        <v>-32.31</v>
      </c>
      <c r="AI9" s="139">
        <v>58.309090909090912</v>
      </c>
      <c r="AJ9" s="137">
        <v>800</v>
      </c>
      <c r="AK9" s="138">
        <v>-32.31</v>
      </c>
      <c r="AL9" s="139">
        <v>72.309090909090912</v>
      </c>
      <c r="AM9" s="137">
        <v>800</v>
      </c>
      <c r="AN9" s="140">
        <v>-32.31</v>
      </c>
    </row>
    <row r="10" spans="2:40" x14ac:dyDescent="0.25">
      <c r="B10" s="149"/>
      <c r="C10" s="150">
        <f t="shared" si="0"/>
        <v>43.227272727272741</v>
      </c>
      <c r="D10" s="80">
        <v>1000</v>
      </c>
      <c r="E10" s="81">
        <v>-30.69</v>
      </c>
      <c r="F10" s="150">
        <f t="shared" si="1"/>
        <v>63.227272727272741</v>
      </c>
      <c r="G10" s="80">
        <v>1000</v>
      </c>
      <c r="H10" s="81">
        <v>-30.69</v>
      </c>
      <c r="I10" s="150">
        <f t="shared" si="2"/>
        <v>83.227272727272691</v>
      </c>
      <c r="J10" s="80">
        <v>1000</v>
      </c>
      <c r="K10" s="81">
        <v>-30.69</v>
      </c>
      <c r="L10" s="150">
        <f t="shared" si="3"/>
        <v>103.22727272727269</v>
      </c>
      <c r="M10" s="80">
        <v>1000</v>
      </c>
      <c r="N10" s="126">
        <v>-30.69</v>
      </c>
      <c r="O10" s="86"/>
      <c r="P10" s="149">
        <v>8</v>
      </c>
      <c r="Q10" s="154" t="s">
        <v>37</v>
      </c>
      <c r="AC10" s="136">
        <v>30.590909090909093</v>
      </c>
      <c r="AD10" s="137">
        <v>1000</v>
      </c>
      <c r="AE10" s="138">
        <v>-30.69</v>
      </c>
      <c r="AF10" s="139">
        <v>44.633333333333333</v>
      </c>
      <c r="AG10" s="137">
        <v>1000</v>
      </c>
      <c r="AH10" s="138">
        <v>-30.69</v>
      </c>
      <c r="AI10" s="139">
        <v>58.527272727272731</v>
      </c>
      <c r="AJ10" s="137">
        <v>1000</v>
      </c>
      <c r="AK10" s="138">
        <v>-30.69</v>
      </c>
      <c r="AL10" s="139">
        <v>72.527272727272731</v>
      </c>
      <c r="AM10" s="137">
        <v>1000</v>
      </c>
      <c r="AN10" s="140">
        <v>-30.69</v>
      </c>
    </row>
    <row r="11" spans="2:40" x14ac:dyDescent="0.25">
      <c r="B11" s="149"/>
      <c r="C11" s="150">
        <f t="shared" si="0"/>
        <v>43.545454545454561</v>
      </c>
      <c r="D11" s="80">
        <v>1200</v>
      </c>
      <c r="E11" s="81">
        <v>-28.25</v>
      </c>
      <c r="F11" s="150">
        <f t="shared" si="1"/>
        <v>63.545454545454561</v>
      </c>
      <c r="G11" s="80">
        <v>1200</v>
      </c>
      <c r="H11" s="81">
        <v>-28.25</v>
      </c>
      <c r="I11" s="150">
        <f t="shared" si="2"/>
        <v>83.545454545454504</v>
      </c>
      <c r="J11" s="80">
        <v>1200</v>
      </c>
      <c r="K11" s="81">
        <v>-28.25</v>
      </c>
      <c r="L11" s="150">
        <f t="shared" si="3"/>
        <v>103.5454545454545</v>
      </c>
      <c r="M11" s="80">
        <v>1200</v>
      </c>
      <c r="N11" s="126">
        <v>-28.25</v>
      </c>
      <c r="O11" s="86"/>
      <c r="P11" s="149">
        <v>9</v>
      </c>
      <c r="Q11" s="154" t="s">
        <v>37</v>
      </c>
      <c r="AC11" s="136">
        <v>30.81818181818182</v>
      </c>
      <c r="AD11" s="137">
        <v>1200</v>
      </c>
      <c r="AE11" s="138">
        <v>-28.25</v>
      </c>
      <c r="AF11" s="139">
        <v>44.866666666666667</v>
      </c>
      <c r="AG11" s="137">
        <v>1200</v>
      </c>
      <c r="AH11" s="138">
        <v>-28.25</v>
      </c>
      <c r="AI11" s="139">
        <v>58.745454545454542</v>
      </c>
      <c r="AJ11" s="137">
        <v>1200</v>
      </c>
      <c r="AK11" s="138">
        <v>-28.25</v>
      </c>
      <c r="AL11" s="139">
        <v>72.74545454545455</v>
      </c>
      <c r="AM11" s="137">
        <v>1200</v>
      </c>
      <c r="AN11" s="140">
        <v>-28.25</v>
      </c>
    </row>
    <row r="12" spans="2:40" ht="15.75" thickBot="1" x14ac:dyDescent="0.3">
      <c r="B12" s="149"/>
      <c r="C12" s="150">
        <f t="shared" si="0"/>
        <v>43.863636363636381</v>
      </c>
      <c r="D12" s="80">
        <v>1400</v>
      </c>
      <c r="E12" s="81">
        <v>-27.09</v>
      </c>
      <c r="F12" s="150">
        <f t="shared" si="1"/>
        <v>63.863636363636381</v>
      </c>
      <c r="G12" s="80">
        <v>1400</v>
      </c>
      <c r="H12" s="81">
        <v>-27.09</v>
      </c>
      <c r="I12" s="150">
        <f t="shared" si="2"/>
        <v>83.863636363636317</v>
      </c>
      <c r="J12" s="80">
        <v>1400</v>
      </c>
      <c r="K12" s="81">
        <v>-27.09</v>
      </c>
      <c r="L12" s="150">
        <f t="shared" si="3"/>
        <v>103.86363636363632</v>
      </c>
      <c r="M12" s="80">
        <v>1400</v>
      </c>
      <c r="N12" s="126">
        <v>-27.09</v>
      </c>
      <c r="O12" s="86"/>
      <c r="P12" s="152">
        <v>10</v>
      </c>
      <c r="Q12" s="155" t="s">
        <v>37</v>
      </c>
      <c r="AC12" s="136">
        <v>31.045454545454547</v>
      </c>
      <c r="AD12" s="137">
        <v>1400</v>
      </c>
      <c r="AE12" s="138">
        <v>-27.09</v>
      </c>
      <c r="AF12" s="139">
        <v>45.1</v>
      </c>
      <c r="AG12" s="137">
        <v>1400</v>
      </c>
      <c r="AH12" s="138">
        <v>-27.09</v>
      </c>
      <c r="AI12" s="139">
        <v>58.963636363636361</v>
      </c>
      <c r="AJ12" s="137">
        <v>1400</v>
      </c>
      <c r="AK12" s="138">
        <v>-27.09</v>
      </c>
      <c r="AL12" s="139">
        <v>72.963636363636368</v>
      </c>
      <c r="AM12" s="137">
        <v>1400</v>
      </c>
      <c r="AN12" s="140">
        <v>-27.09</v>
      </c>
    </row>
    <row r="13" spans="2:40" x14ac:dyDescent="0.25">
      <c r="B13" s="149"/>
      <c r="C13" s="150">
        <f t="shared" si="0"/>
        <v>44.181818181818201</v>
      </c>
      <c r="D13" s="80">
        <v>1600</v>
      </c>
      <c r="E13" s="81">
        <v>-27.09</v>
      </c>
      <c r="F13" s="150">
        <f t="shared" si="1"/>
        <v>64.181818181818201</v>
      </c>
      <c r="G13" s="80">
        <v>1600</v>
      </c>
      <c r="H13" s="81">
        <v>-27.09</v>
      </c>
      <c r="I13" s="150">
        <f t="shared" si="2"/>
        <v>84.18181818181813</v>
      </c>
      <c r="J13" s="80">
        <v>1600</v>
      </c>
      <c r="K13" s="81">
        <v>-27.09</v>
      </c>
      <c r="L13" s="150">
        <f t="shared" si="3"/>
        <v>104.18181818181813</v>
      </c>
      <c r="M13" s="80">
        <v>1600</v>
      </c>
      <c r="N13" s="126">
        <v>-27.09</v>
      </c>
      <c r="O13" s="86"/>
      <c r="AC13" s="136">
        <v>31.272727272727273</v>
      </c>
      <c r="AD13" s="137">
        <v>1600</v>
      </c>
      <c r="AE13" s="138">
        <v>-27.09</v>
      </c>
      <c r="AF13" s="139">
        <v>45.333333333333336</v>
      </c>
      <c r="AG13" s="137">
        <v>1600</v>
      </c>
      <c r="AH13" s="138">
        <v>-27.09</v>
      </c>
      <c r="AI13" s="139">
        <v>59.18181818181818</v>
      </c>
      <c r="AJ13" s="137">
        <v>1600</v>
      </c>
      <c r="AK13" s="138">
        <v>-27.09</v>
      </c>
      <c r="AL13" s="139">
        <v>73.181818181818187</v>
      </c>
      <c r="AM13" s="137">
        <v>1600</v>
      </c>
      <c r="AN13" s="140">
        <v>-27.09</v>
      </c>
    </row>
    <row r="14" spans="2:40" x14ac:dyDescent="0.25">
      <c r="B14" s="149"/>
      <c r="C14" s="150">
        <f t="shared" si="0"/>
        <v>44.500000000000021</v>
      </c>
      <c r="D14" s="80">
        <v>1800</v>
      </c>
      <c r="E14" s="81">
        <v>-25.9</v>
      </c>
      <c r="F14" s="150">
        <f t="shared" si="1"/>
        <v>64.500000000000014</v>
      </c>
      <c r="G14" s="80">
        <v>1800</v>
      </c>
      <c r="H14" s="81">
        <v>-25.9</v>
      </c>
      <c r="I14" s="150">
        <f t="shared" si="2"/>
        <v>84.499999999999943</v>
      </c>
      <c r="J14" s="80">
        <v>1800</v>
      </c>
      <c r="K14" s="81">
        <v>-25.9</v>
      </c>
      <c r="L14" s="150">
        <f t="shared" si="3"/>
        <v>104.49999999999994</v>
      </c>
      <c r="M14" s="80">
        <v>1800</v>
      </c>
      <c r="N14" s="126">
        <v>-25.9</v>
      </c>
      <c r="O14" s="86"/>
      <c r="P14" s="86"/>
      <c r="AC14" s="136">
        <v>31.5</v>
      </c>
      <c r="AD14" s="137">
        <v>1800</v>
      </c>
      <c r="AE14" s="138">
        <v>-25.9</v>
      </c>
      <c r="AF14" s="139">
        <v>45.566666666666663</v>
      </c>
      <c r="AG14" s="137">
        <v>1800</v>
      </c>
      <c r="AH14" s="138">
        <v>-25.9</v>
      </c>
      <c r="AI14" s="139">
        <v>59.4</v>
      </c>
      <c r="AJ14" s="137">
        <v>1800</v>
      </c>
      <c r="AK14" s="138">
        <v>-25.9</v>
      </c>
      <c r="AL14" s="139">
        <v>73.400000000000006</v>
      </c>
      <c r="AM14" s="137">
        <v>1800</v>
      </c>
      <c r="AN14" s="140">
        <v>-25.9</v>
      </c>
    </row>
    <row r="15" spans="2:40" x14ac:dyDescent="0.25">
      <c r="B15" s="149"/>
      <c r="C15" s="150">
        <f t="shared" si="0"/>
        <v>44.818181818181841</v>
      </c>
      <c r="D15" s="80">
        <v>2000</v>
      </c>
      <c r="E15" s="81">
        <v>-27.27</v>
      </c>
      <c r="F15" s="150">
        <f t="shared" si="1"/>
        <v>64.818181818181827</v>
      </c>
      <c r="G15" s="80">
        <v>2000</v>
      </c>
      <c r="H15" s="81">
        <v>-27.27</v>
      </c>
      <c r="I15" s="150">
        <f t="shared" si="2"/>
        <v>84.818181818181756</v>
      </c>
      <c r="J15" s="80">
        <v>2000</v>
      </c>
      <c r="K15" s="81">
        <v>-27.27</v>
      </c>
      <c r="L15" s="150">
        <f t="shared" si="3"/>
        <v>104.81818181818176</v>
      </c>
      <c r="M15" s="80">
        <v>2000</v>
      </c>
      <c r="N15" s="126">
        <v>-27.27</v>
      </c>
      <c r="O15" s="86"/>
      <c r="P15" s="86"/>
      <c r="AC15" s="136">
        <v>31.727272727272727</v>
      </c>
      <c r="AD15" s="137">
        <v>2000</v>
      </c>
      <c r="AE15" s="138">
        <v>-27.27</v>
      </c>
      <c r="AF15" s="139">
        <v>45.8</v>
      </c>
      <c r="AG15" s="137">
        <v>2000</v>
      </c>
      <c r="AH15" s="138">
        <v>-27.27</v>
      </c>
      <c r="AI15" s="139">
        <v>59.618181818181817</v>
      </c>
      <c r="AJ15" s="137">
        <v>2000</v>
      </c>
      <c r="AK15" s="138">
        <v>-27.27</v>
      </c>
      <c r="AL15" s="139">
        <v>73.618181818181824</v>
      </c>
      <c r="AM15" s="137">
        <v>2000</v>
      </c>
      <c r="AN15" s="140">
        <v>-27.27</v>
      </c>
    </row>
    <row r="16" spans="2:40" x14ac:dyDescent="0.25">
      <c r="B16" s="149"/>
      <c r="C16" s="150">
        <f t="shared" si="0"/>
        <v>45.136363636363662</v>
      </c>
      <c r="D16" s="80">
        <v>2200</v>
      </c>
      <c r="E16" s="81">
        <v>-26.31</v>
      </c>
      <c r="F16" s="150">
        <f t="shared" si="1"/>
        <v>65.13636363636364</v>
      </c>
      <c r="G16" s="80">
        <v>2200</v>
      </c>
      <c r="H16" s="81">
        <v>-26.31</v>
      </c>
      <c r="I16" s="150">
        <f t="shared" si="2"/>
        <v>85.136363636363569</v>
      </c>
      <c r="J16" s="80">
        <v>2200</v>
      </c>
      <c r="K16" s="81">
        <v>-26.31</v>
      </c>
      <c r="L16" s="150">
        <f t="shared" si="3"/>
        <v>105.13636363636357</v>
      </c>
      <c r="M16" s="80">
        <v>2200</v>
      </c>
      <c r="N16" s="126">
        <v>-26.31</v>
      </c>
      <c r="O16" s="86"/>
      <c r="P16" s="86"/>
      <c r="AC16" s="136">
        <v>31.954545454545457</v>
      </c>
      <c r="AD16" s="137">
        <v>2200</v>
      </c>
      <c r="AE16" s="138">
        <v>-26.31</v>
      </c>
      <c r="AF16" s="139">
        <v>46.033333333333331</v>
      </c>
      <c r="AG16" s="137">
        <v>2200</v>
      </c>
      <c r="AH16" s="138">
        <v>-26.31</v>
      </c>
      <c r="AI16" s="139">
        <v>59.836363636363636</v>
      </c>
      <c r="AJ16" s="137">
        <v>2200</v>
      </c>
      <c r="AK16" s="138">
        <v>-26.31</v>
      </c>
      <c r="AL16" s="139">
        <v>73.836363636363643</v>
      </c>
      <c r="AM16" s="137">
        <v>2200</v>
      </c>
      <c r="AN16" s="140">
        <v>-26.31</v>
      </c>
    </row>
    <row r="17" spans="2:40" x14ac:dyDescent="0.25">
      <c r="B17" s="149"/>
      <c r="C17" s="150">
        <f t="shared" si="0"/>
        <v>45.454545454545482</v>
      </c>
      <c r="D17" s="80">
        <v>2400</v>
      </c>
      <c r="E17" s="81">
        <v>-26.31</v>
      </c>
      <c r="F17" s="150">
        <f t="shared" si="1"/>
        <v>65.454545454545453</v>
      </c>
      <c r="G17" s="80">
        <v>2400</v>
      </c>
      <c r="H17" s="81">
        <v>-26.31</v>
      </c>
      <c r="I17" s="150">
        <f t="shared" si="2"/>
        <v>85.454545454545382</v>
      </c>
      <c r="J17" s="80">
        <v>2400</v>
      </c>
      <c r="K17" s="81">
        <v>-26.31</v>
      </c>
      <c r="L17" s="150">
        <f t="shared" si="3"/>
        <v>105.45454545454538</v>
      </c>
      <c r="M17" s="80">
        <v>2400</v>
      </c>
      <c r="N17" s="126">
        <v>-26.31</v>
      </c>
      <c r="O17" s="86"/>
      <c r="P17" s="86"/>
      <c r="AC17" s="136">
        <v>32.18181818181818</v>
      </c>
      <c r="AD17" s="137">
        <v>2400</v>
      </c>
      <c r="AE17" s="138">
        <v>-26.31</v>
      </c>
      <c r="AF17" s="139">
        <v>46.266666666666666</v>
      </c>
      <c r="AG17" s="137">
        <v>2400</v>
      </c>
      <c r="AH17" s="138">
        <v>-26.31</v>
      </c>
      <c r="AI17" s="139">
        <v>60.054545454545455</v>
      </c>
      <c r="AJ17" s="137">
        <v>2400</v>
      </c>
      <c r="AK17" s="138">
        <v>-26.31</v>
      </c>
      <c r="AL17" s="139">
        <v>74.054545454545462</v>
      </c>
      <c r="AM17" s="137">
        <v>2400</v>
      </c>
      <c r="AN17" s="140">
        <v>-26.31</v>
      </c>
    </row>
    <row r="18" spans="2:40" x14ac:dyDescent="0.25">
      <c r="B18" s="149"/>
      <c r="C18" s="150">
        <f t="shared" si="0"/>
        <v>45.772727272727302</v>
      </c>
      <c r="D18" s="80">
        <v>2600</v>
      </c>
      <c r="E18" s="81">
        <v>-25.59</v>
      </c>
      <c r="F18" s="150">
        <f t="shared" si="1"/>
        <v>65.772727272727266</v>
      </c>
      <c r="G18" s="80">
        <v>2600</v>
      </c>
      <c r="H18" s="81">
        <v>-25.59</v>
      </c>
      <c r="I18" s="150">
        <f t="shared" si="2"/>
        <v>85.772727272727195</v>
      </c>
      <c r="J18" s="80">
        <v>2600</v>
      </c>
      <c r="K18" s="81">
        <v>-25.59</v>
      </c>
      <c r="L18" s="150">
        <f t="shared" si="3"/>
        <v>105.7727272727272</v>
      </c>
      <c r="M18" s="80">
        <v>2600</v>
      </c>
      <c r="N18" s="126">
        <v>-25.59</v>
      </c>
      <c r="O18" s="86"/>
      <c r="P18" s="86"/>
      <c r="AC18" s="136">
        <v>32.409090909090907</v>
      </c>
      <c r="AD18" s="137">
        <v>2600</v>
      </c>
      <c r="AE18" s="138">
        <v>-25.59</v>
      </c>
      <c r="AF18" s="139">
        <v>46.5</v>
      </c>
      <c r="AG18" s="137">
        <v>2600</v>
      </c>
      <c r="AH18" s="138">
        <v>-25.59</v>
      </c>
      <c r="AI18" s="139">
        <v>60.272727272727273</v>
      </c>
      <c r="AJ18" s="137">
        <v>2600</v>
      </c>
      <c r="AK18" s="138">
        <v>-25.59</v>
      </c>
      <c r="AL18" s="139">
        <v>74.27272727272728</v>
      </c>
      <c r="AM18" s="137">
        <v>2600</v>
      </c>
      <c r="AN18" s="140">
        <v>-25.59</v>
      </c>
    </row>
    <row r="19" spans="2:40" x14ac:dyDescent="0.25">
      <c r="B19" s="149"/>
      <c r="C19" s="150">
        <f t="shared" si="0"/>
        <v>46.090909090909122</v>
      </c>
      <c r="D19" s="80">
        <v>2800</v>
      </c>
      <c r="E19" s="81">
        <v>-25.04</v>
      </c>
      <c r="F19" s="150">
        <f t="shared" si="1"/>
        <v>66.090909090909079</v>
      </c>
      <c r="G19" s="80">
        <v>2800</v>
      </c>
      <c r="H19" s="81">
        <v>-25.04</v>
      </c>
      <c r="I19" s="150">
        <f t="shared" si="2"/>
        <v>86.090909090909008</v>
      </c>
      <c r="J19" s="80">
        <v>2800</v>
      </c>
      <c r="K19" s="81">
        <v>-25.04</v>
      </c>
      <c r="L19" s="150">
        <f t="shared" si="3"/>
        <v>106.09090909090901</v>
      </c>
      <c r="M19" s="80">
        <v>2800</v>
      </c>
      <c r="N19" s="126">
        <v>-25.04</v>
      </c>
      <c r="O19" s="86"/>
      <c r="P19" s="86"/>
      <c r="AC19" s="136">
        <v>32.63636363636364</v>
      </c>
      <c r="AD19" s="137">
        <v>2800</v>
      </c>
      <c r="AE19" s="138">
        <v>-25.04</v>
      </c>
      <c r="AF19" s="139">
        <v>46.733333333333334</v>
      </c>
      <c r="AG19" s="137">
        <v>2800</v>
      </c>
      <c r="AH19" s="138">
        <v>-25.04</v>
      </c>
      <c r="AI19" s="139">
        <v>60.490909090909092</v>
      </c>
      <c r="AJ19" s="137">
        <v>2800</v>
      </c>
      <c r="AK19" s="138">
        <v>-25.04</v>
      </c>
      <c r="AL19" s="139">
        <v>74.490909090909099</v>
      </c>
      <c r="AM19" s="137">
        <v>2800</v>
      </c>
      <c r="AN19" s="140">
        <v>-25.04</v>
      </c>
    </row>
    <row r="20" spans="2:40" x14ac:dyDescent="0.25">
      <c r="B20" s="149"/>
      <c r="C20" s="150">
        <f t="shared" si="0"/>
        <v>46.409090909090942</v>
      </c>
      <c r="D20" s="80">
        <v>3000</v>
      </c>
      <c r="E20" s="81">
        <v>-25.32</v>
      </c>
      <c r="F20" s="150">
        <f t="shared" si="1"/>
        <v>66.409090909090892</v>
      </c>
      <c r="G20" s="80">
        <v>3000</v>
      </c>
      <c r="H20" s="81">
        <v>-25.32</v>
      </c>
      <c r="I20" s="150">
        <f t="shared" si="2"/>
        <v>86.409090909090821</v>
      </c>
      <c r="J20" s="80">
        <v>3000</v>
      </c>
      <c r="K20" s="81">
        <v>-25.32</v>
      </c>
      <c r="L20" s="150">
        <f t="shared" si="3"/>
        <v>106.40909090909082</v>
      </c>
      <c r="M20" s="80">
        <v>3000</v>
      </c>
      <c r="N20" s="126">
        <v>-25.32</v>
      </c>
      <c r="O20" s="86"/>
      <c r="P20" s="86"/>
      <c r="AC20" s="136">
        <v>32.863636363636367</v>
      </c>
      <c r="AD20" s="137">
        <v>3000</v>
      </c>
      <c r="AE20" s="138">
        <v>-25.32</v>
      </c>
      <c r="AF20" s="139">
        <v>46.966666666666669</v>
      </c>
      <c r="AG20" s="137">
        <v>3000</v>
      </c>
      <c r="AH20" s="138">
        <v>-25.32</v>
      </c>
      <c r="AI20" s="139">
        <v>60.709090909090911</v>
      </c>
      <c r="AJ20" s="137">
        <v>3000</v>
      </c>
      <c r="AK20" s="138">
        <v>-25.32</v>
      </c>
      <c r="AL20" s="139">
        <v>74.709090909090904</v>
      </c>
      <c r="AM20" s="137">
        <v>3000</v>
      </c>
      <c r="AN20" s="140">
        <v>-25.32</v>
      </c>
    </row>
    <row r="21" spans="2:40" x14ac:dyDescent="0.25">
      <c r="B21" s="149"/>
      <c r="C21" s="150">
        <f t="shared" si="0"/>
        <v>46.727272727272762</v>
      </c>
      <c r="D21" s="80">
        <v>3200</v>
      </c>
      <c r="E21" s="81">
        <v>-26.33</v>
      </c>
      <c r="F21" s="150">
        <f t="shared" si="1"/>
        <v>66.727272727272705</v>
      </c>
      <c r="G21" s="80">
        <v>3200</v>
      </c>
      <c r="H21" s="81">
        <v>-26.33</v>
      </c>
      <c r="I21" s="150">
        <f t="shared" si="2"/>
        <v>86.727272727272634</v>
      </c>
      <c r="J21" s="80">
        <v>3200</v>
      </c>
      <c r="K21" s="81">
        <v>-26.33</v>
      </c>
      <c r="L21" s="150">
        <f t="shared" si="3"/>
        <v>106.72727272727263</v>
      </c>
      <c r="M21" s="80">
        <v>3200</v>
      </c>
      <c r="N21" s="126">
        <v>-26.33</v>
      </c>
      <c r="O21" s="86"/>
      <c r="P21" s="86"/>
      <c r="AC21" s="136">
        <v>33.090909090909093</v>
      </c>
      <c r="AD21" s="137">
        <v>3200</v>
      </c>
      <c r="AE21" s="138">
        <v>-26.33</v>
      </c>
      <c r="AF21" s="139">
        <v>47.2</v>
      </c>
      <c r="AG21" s="137">
        <v>3200</v>
      </c>
      <c r="AH21" s="138">
        <v>-26.33</v>
      </c>
      <c r="AI21" s="139">
        <v>60.927272727272729</v>
      </c>
      <c r="AJ21" s="137">
        <v>3200</v>
      </c>
      <c r="AK21" s="138">
        <v>-26.33</v>
      </c>
      <c r="AL21" s="139">
        <v>74.927272727272722</v>
      </c>
      <c r="AM21" s="137">
        <v>3200</v>
      </c>
      <c r="AN21" s="140">
        <v>-26.33</v>
      </c>
    </row>
    <row r="22" spans="2:40" x14ac:dyDescent="0.25">
      <c r="B22" s="149"/>
      <c r="C22" s="150">
        <f t="shared" si="0"/>
        <v>47.045454545454582</v>
      </c>
      <c r="D22" s="80">
        <v>3400</v>
      </c>
      <c r="E22" s="81">
        <v>-27.09</v>
      </c>
      <c r="F22" s="150">
        <f t="shared" si="1"/>
        <v>67.045454545454518</v>
      </c>
      <c r="G22" s="80">
        <v>3400</v>
      </c>
      <c r="H22" s="81">
        <v>-27.09</v>
      </c>
      <c r="I22" s="150">
        <f t="shared" si="2"/>
        <v>87.045454545454447</v>
      </c>
      <c r="J22" s="80">
        <v>3400</v>
      </c>
      <c r="K22" s="81">
        <v>-27.09</v>
      </c>
      <c r="L22" s="150">
        <f t="shared" si="3"/>
        <v>107.04545454545445</v>
      </c>
      <c r="M22" s="80">
        <v>3400</v>
      </c>
      <c r="N22" s="126">
        <v>-27.09</v>
      </c>
      <c r="O22" s="86"/>
      <c r="P22" s="86"/>
      <c r="AC22" s="136">
        <v>33.31818181818182</v>
      </c>
      <c r="AD22" s="137">
        <v>3400</v>
      </c>
      <c r="AE22" s="138">
        <v>-27.09</v>
      </c>
      <c r="AF22" s="139">
        <v>47.433333333333337</v>
      </c>
      <c r="AG22" s="137">
        <v>3400</v>
      </c>
      <c r="AH22" s="138">
        <v>-27.09</v>
      </c>
      <c r="AI22" s="139">
        <v>61.145454545454548</v>
      </c>
      <c r="AJ22" s="137">
        <v>3400</v>
      </c>
      <c r="AK22" s="138">
        <v>-27.09</v>
      </c>
      <c r="AL22" s="139">
        <v>75.145454545454541</v>
      </c>
      <c r="AM22" s="137">
        <v>3400</v>
      </c>
      <c r="AN22" s="140">
        <v>-27.09</v>
      </c>
    </row>
    <row r="23" spans="2:40" x14ac:dyDescent="0.25">
      <c r="B23" s="149"/>
      <c r="C23" s="150">
        <f t="shared" si="0"/>
        <v>47.363636363636402</v>
      </c>
      <c r="D23" s="80">
        <v>3600</v>
      </c>
      <c r="E23" s="81">
        <v>-30.99</v>
      </c>
      <c r="F23" s="150">
        <f t="shared" si="1"/>
        <v>67.363636363636331</v>
      </c>
      <c r="G23" s="80">
        <v>3600</v>
      </c>
      <c r="H23" s="81">
        <v>-30.99</v>
      </c>
      <c r="I23" s="150">
        <f t="shared" si="2"/>
        <v>87.36363636363626</v>
      </c>
      <c r="J23" s="80">
        <v>3600</v>
      </c>
      <c r="K23" s="81">
        <v>-30.99</v>
      </c>
      <c r="L23" s="150">
        <f t="shared" si="3"/>
        <v>107.36363636363626</v>
      </c>
      <c r="M23" s="80">
        <v>3600</v>
      </c>
      <c r="N23" s="126">
        <v>-30.99</v>
      </c>
      <c r="O23" s="86"/>
      <c r="P23" s="86"/>
      <c r="AC23" s="136">
        <v>33.545454545454547</v>
      </c>
      <c r="AD23" s="137">
        <v>3600</v>
      </c>
      <c r="AE23" s="138">
        <v>-30.99</v>
      </c>
      <c r="AF23" s="139">
        <v>47.666666666666664</v>
      </c>
      <c r="AG23" s="137">
        <v>3600</v>
      </c>
      <c r="AH23" s="138">
        <v>-30.99</v>
      </c>
      <c r="AI23" s="139">
        <v>61.363636363636367</v>
      </c>
      <c r="AJ23" s="137">
        <v>3600</v>
      </c>
      <c r="AK23" s="138">
        <v>-30.99</v>
      </c>
      <c r="AL23" s="139">
        <v>75.36363636363636</v>
      </c>
      <c r="AM23" s="137">
        <v>3600</v>
      </c>
      <c r="AN23" s="140">
        <v>-30.99</v>
      </c>
    </row>
    <row r="24" spans="2:40" x14ac:dyDescent="0.25">
      <c r="B24" s="149"/>
      <c r="C24" s="150">
        <f t="shared" si="0"/>
        <v>47.681818181818223</v>
      </c>
      <c r="D24" s="80">
        <v>3800</v>
      </c>
      <c r="E24" s="81">
        <v>-31.73</v>
      </c>
      <c r="F24" s="150">
        <f t="shared" si="1"/>
        <v>67.681818181818144</v>
      </c>
      <c r="G24" s="80">
        <v>3800</v>
      </c>
      <c r="H24" s="81">
        <v>-31.73</v>
      </c>
      <c r="I24" s="150">
        <f t="shared" si="2"/>
        <v>87.681818181818073</v>
      </c>
      <c r="J24" s="80">
        <v>3800</v>
      </c>
      <c r="K24" s="81">
        <v>-31.73</v>
      </c>
      <c r="L24" s="150">
        <f t="shared" si="3"/>
        <v>107.68181818181807</v>
      </c>
      <c r="M24" s="80">
        <v>3800</v>
      </c>
      <c r="N24" s="126">
        <v>-31.73</v>
      </c>
      <c r="O24" s="86"/>
      <c r="P24" s="86"/>
      <c r="AC24" s="136">
        <v>33.772727272727273</v>
      </c>
      <c r="AD24" s="137">
        <v>3800</v>
      </c>
      <c r="AE24" s="138">
        <v>-31.73</v>
      </c>
      <c r="AF24" s="139">
        <v>47.9</v>
      </c>
      <c r="AG24" s="137">
        <v>3800</v>
      </c>
      <c r="AH24" s="138">
        <v>-31.73</v>
      </c>
      <c r="AI24" s="139">
        <v>61.581818181818186</v>
      </c>
      <c r="AJ24" s="137">
        <v>3800</v>
      </c>
      <c r="AK24" s="138">
        <v>-31.73</v>
      </c>
      <c r="AL24" s="139">
        <v>75.581818181818178</v>
      </c>
      <c r="AM24" s="137">
        <v>3800</v>
      </c>
      <c r="AN24" s="140">
        <v>-31.73</v>
      </c>
    </row>
    <row r="25" spans="2:40" x14ac:dyDescent="0.25">
      <c r="B25" s="149"/>
      <c r="C25" s="150">
        <f t="shared" si="0"/>
        <v>48.000000000000043</v>
      </c>
      <c r="D25" s="80">
        <v>4000</v>
      </c>
      <c r="E25" s="81">
        <v>-32.22</v>
      </c>
      <c r="F25" s="150">
        <f t="shared" si="1"/>
        <v>67.999999999999957</v>
      </c>
      <c r="G25" s="80">
        <v>4000</v>
      </c>
      <c r="H25" s="81">
        <v>-32.22</v>
      </c>
      <c r="I25" s="150">
        <f t="shared" si="2"/>
        <v>87.999999999999886</v>
      </c>
      <c r="J25" s="80">
        <v>4000</v>
      </c>
      <c r="K25" s="81">
        <v>-32.22</v>
      </c>
      <c r="L25" s="150">
        <f t="shared" si="3"/>
        <v>107.99999999999989</v>
      </c>
      <c r="M25" s="80">
        <v>4000</v>
      </c>
      <c r="N25" s="126">
        <v>-32.22</v>
      </c>
      <c r="O25" s="86"/>
      <c r="P25" s="86"/>
      <c r="AC25" s="136">
        <v>34</v>
      </c>
      <c r="AD25" s="137">
        <v>4000</v>
      </c>
      <c r="AE25" s="138">
        <v>-32.22</v>
      </c>
      <c r="AF25" s="139">
        <v>48.133333333333333</v>
      </c>
      <c r="AG25" s="137">
        <v>4000</v>
      </c>
      <c r="AH25" s="138">
        <v>-32.22</v>
      </c>
      <c r="AI25" s="139">
        <v>61.800000000000004</v>
      </c>
      <c r="AJ25" s="137">
        <v>4000</v>
      </c>
      <c r="AK25" s="138">
        <v>-32.22</v>
      </c>
      <c r="AL25" s="139">
        <v>75.8</v>
      </c>
      <c r="AM25" s="137">
        <v>4000</v>
      </c>
      <c r="AN25" s="140">
        <v>-32.22</v>
      </c>
    </row>
    <row r="26" spans="2:40" x14ac:dyDescent="0.25">
      <c r="B26" s="149"/>
      <c r="C26" s="150">
        <f t="shared" si="0"/>
        <v>48.318181818181863</v>
      </c>
      <c r="D26" s="80">
        <v>4200</v>
      </c>
      <c r="E26" s="81">
        <v>-33.119999999999997</v>
      </c>
      <c r="F26" s="150">
        <f t="shared" si="1"/>
        <v>68.31818181818177</v>
      </c>
      <c r="G26" s="80">
        <v>4200</v>
      </c>
      <c r="H26" s="81">
        <v>-33.119999999999997</v>
      </c>
      <c r="I26" s="150">
        <f t="shared" si="2"/>
        <v>88.318181818181699</v>
      </c>
      <c r="J26" s="80">
        <v>4200</v>
      </c>
      <c r="K26" s="81">
        <v>-33.119999999999997</v>
      </c>
      <c r="L26" s="150">
        <f t="shared" si="3"/>
        <v>108.3181818181817</v>
      </c>
      <c r="M26" s="80">
        <v>4200</v>
      </c>
      <c r="N26" s="126">
        <v>-33.119999999999997</v>
      </c>
      <c r="O26" s="86"/>
      <c r="P26" s="86"/>
      <c r="AC26" s="136">
        <v>34.227272727272727</v>
      </c>
      <c r="AD26" s="137">
        <v>4200</v>
      </c>
      <c r="AE26" s="138">
        <v>-33.119999999999997</v>
      </c>
      <c r="AF26" s="139">
        <v>48.366666666666667</v>
      </c>
      <c r="AG26" s="137">
        <v>4200</v>
      </c>
      <c r="AH26" s="138">
        <v>-33.119999999999997</v>
      </c>
      <c r="AI26" s="139">
        <v>62.018181818181823</v>
      </c>
      <c r="AJ26" s="137">
        <v>4200</v>
      </c>
      <c r="AK26" s="138">
        <v>-33.119999999999997</v>
      </c>
      <c r="AL26" s="139">
        <v>76.018181818181816</v>
      </c>
      <c r="AM26" s="137">
        <v>4200</v>
      </c>
      <c r="AN26" s="140">
        <v>-33.119999999999997</v>
      </c>
    </row>
    <row r="27" spans="2:40" x14ac:dyDescent="0.25">
      <c r="B27" s="149"/>
      <c r="C27" s="150">
        <f t="shared" si="0"/>
        <v>48.636363636363683</v>
      </c>
      <c r="D27" s="80">
        <v>4400</v>
      </c>
      <c r="E27" s="81">
        <v>-33.119999999999997</v>
      </c>
      <c r="F27" s="150">
        <f t="shared" si="1"/>
        <v>68.636363636363583</v>
      </c>
      <c r="G27" s="80">
        <v>4400</v>
      </c>
      <c r="H27" s="81">
        <v>-33.119999999999997</v>
      </c>
      <c r="I27" s="150">
        <f t="shared" si="2"/>
        <v>88.636363636363512</v>
      </c>
      <c r="J27" s="80">
        <v>4400</v>
      </c>
      <c r="K27" s="81">
        <v>-33.119999999999997</v>
      </c>
      <c r="L27" s="150">
        <f t="shared" si="3"/>
        <v>108.63636363636351</v>
      </c>
      <c r="M27" s="80">
        <v>4400</v>
      </c>
      <c r="N27" s="126">
        <v>-33.119999999999997</v>
      </c>
      <c r="O27" s="86"/>
      <c r="P27" s="86"/>
      <c r="AC27" s="136">
        <v>34.454545454545453</v>
      </c>
      <c r="AD27" s="137">
        <v>4400</v>
      </c>
      <c r="AE27" s="138">
        <v>-33.119999999999997</v>
      </c>
      <c r="AF27" s="139">
        <v>48.6</v>
      </c>
      <c r="AG27" s="137">
        <v>4400</v>
      </c>
      <c r="AH27" s="138">
        <v>-33.119999999999997</v>
      </c>
      <c r="AI27" s="139">
        <v>62.236363636363635</v>
      </c>
      <c r="AJ27" s="137">
        <v>4400</v>
      </c>
      <c r="AK27" s="138">
        <v>-33.119999999999997</v>
      </c>
      <c r="AL27" s="139">
        <v>76.236363636363635</v>
      </c>
      <c r="AM27" s="137">
        <v>4400</v>
      </c>
      <c r="AN27" s="140">
        <v>-33.119999999999997</v>
      </c>
    </row>
    <row r="28" spans="2:40" x14ac:dyDescent="0.25">
      <c r="B28" s="149"/>
      <c r="C28" s="150">
        <f t="shared" si="0"/>
        <v>48.954545454545503</v>
      </c>
      <c r="D28" s="80">
        <v>4600</v>
      </c>
      <c r="E28" s="81">
        <v>-33.19</v>
      </c>
      <c r="F28" s="150">
        <f t="shared" si="1"/>
        <v>68.954545454545396</v>
      </c>
      <c r="G28" s="80">
        <v>4600</v>
      </c>
      <c r="H28" s="81">
        <v>-33.19</v>
      </c>
      <c r="I28" s="150">
        <f t="shared" si="2"/>
        <v>88.954545454545325</v>
      </c>
      <c r="J28" s="80">
        <v>4600</v>
      </c>
      <c r="K28" s="81">
        <v>-33.19</v>
      </c>
      <c r="L28" s="150">
        <f t="shared" si="3"/>
        <v>108.95454545454533</v>
      </c>
      <c r="M28" s="80">
        <v>4600</v>
      </c>
      <c r="N28" s="126">
        <v>-33.19</v>
      </c>
      <c r="O28" s="86"/>
      <c r="P28" s="86"/>
      <c r="AC28" s="136">
        <v>34.681818181818187</v>
      </c>
      <c r="AD28" s="137">
        <v>4600</v>
      </c>
      <c r="AE28" s="138">
        <v>-33.19</v>
      </c>
      <c r="AF28" s="139">
        <v>48.833333333333336</v>
      </c>
      <c r="AG28" s="137">
        <v>4600</v>
      </c>
      <c r="AH28" s="138">
        <v>-33.19</v>
      </c>
      <c r="AI28" s="139">
        <v>62.454545454545453</v>
      </c>
      <c r="AJ28" s="137">
        <v>4600</v>
      </c>
      <c r="AK28" s="138">
        <v>-33.19</v>
      </c>
      <c r="AL28" s="139">
        <v>76.454545454545453</v>
      </c>
      <c r="AM28" s="137">
        <v>4600</v>
      </c>
      <c r="AN28" s="140">
        <v>-33.19</v>
      </c>
    </row>
    <row r="29" spans="2:40" x14ac:dyDescent="0.25">
      <c r="B29" s="149"/>
      <c r="C29" s="150">
        <f t="shared" si="0"/>
        <v>49.272727272727323</v>
      </c>
      <c r="D29" s="80">
        <v>4800</v>
      </c>
      <c r="E29" s="81">
        <v>-33.119999999999997</v>
      </c>
      <c r="F29" s="150">
        <f t="shared" si="1"/>
        <v>69.272727272727209</v>
      </c>
      <c r="G29" s="80">
        <v>4800</v>
      </c>
      <c r="H29" s="81">
        <v>-33.119999999999997</v>
      </c>
      <c r="I29" s="150">
        <f t="shared" si="2"/>
        <v>89.272727272727138</v>
      </c>
      <c r="J29" s="80">
        <v>4800</v>
      </c>
      <c r="K29" s="81">
        <v>-33.119999999999997</v>
      </c>
      <c r="L29" s="150">
        <f t="shared" si="3"/>
        <v>109.27272727272714</v>
      </c>
      <c r="M29" s="80">
        <v>4800</v>
      </c>
      <c r="N29" s="126">
        <v>-33.119999999999997</v>
      </c>
      <c r="O29" s="86"/>
      <c r="P29" s="86"/>
      <c r="AC29" s="136">
        <v>34.909090909090907</v>
      </c>
      <c r="AD29" s="137">
        <v>4800</v>
      </c>
      <c r="AE29" s="138">
        <v>-33.119999999999997</v>
      </c>
      <c r="AF29" s="139">
        <v>49.06666666666667</v>
      </c>
      <c r="AG29" s="137">
        <v>4800</v>
      </c>
      <c r="AH29" s="138">
        <v>-33.119999999999997</v>
      </c>
      <c r="AI29" s="139">
        <v>62.672727272727272</v>
      </c>
      <c r="AJ29" s="137">
        <v>4800</v>
      </c>
      <c r="AK29" s="138">
        <v>-33.119999999999997</v>
      </c>
      <c r="AL29" s="139">
        <v>76.672727272727272</v>
      </c>
      <c r="AM29" s="137">
        <v>4800</v>
      </c>
      <c r="AN29" s="140">
        <v>-33.119999999999997</v>
      </c>
    </row>
    <row r="30" spans="2:40" x14ac:dyDescent="0.25">
      <c r="B30" s="149"/>
      <c r="C30" s="150">
        <f t="shared" si="0"/>
        <v>49.590909090909143</v>
      </c>
      <c r="D30" s="80">
        <v>5000</v>
      </c>
      <c r="E30" s="81">
        <v>-33.08</v>
      </c>
      <c r="F30" s="150">
        <f t="shared" si="1"/>
        <v>69.590909090909022</v>
      </c>
      <c r="G30" s="80">
        <v>5000</v>
      </c>
      <c r="H30" s="81">
        <v>-33.08</v>
      </c>
      <c r="I30" s="150">
        <f t="shared" si="2"/>
        <v>89.590909090908951</v>
      </c>
      <c r="J30" s="80">
        <v>5000</v>
      </c>
      <c r="K30" s="81">
        <v>-33.08</v>
      </c>
      <c r="L30" s="150">
        <f t="shared" si="3"/>
        <v>109.59090909090895</v>
      </c>
      <c r="M30" s="80">
        <v>5000</v>
      </c>
      <c r="N30" s="126">
        <v>-33.08</v>
      </c>
      <c r="O30" s="86"/>
      <c r="P30" s="86"/>
      <c r="AC30" s="136">
        <v>35.13636363636364</v>
      </c>
      <c r="AD30" s="137">
        <v>5000</v>
      </c>
      <c r="AE30" s="138">
        <v>-33.08</v>
      </c>
      <c r="AF30" s="139">
        <v>49.3</v>
      </c>
      <c r="AG30" s="137">
        <v>5000</v>
      </c>
      <c r="AH30" s="138">
        <v>-33.08</v>
      </c>
      <c r="AI30" s="139">
        <v>62.890909090909091</v>
      </c>
      <c r="AJ30" s="137">
        <v>5000</v>
      </c>
      <c r="AK30" s="138">
        <v>-33.08</v>
      </c>
      <c r="AL30" s="139">
        <v>76.890909090909091</v>
      </c>
      <c r="AM30" s="137">
        <v>5000</v>
      </c>
      <c r="AN30" s="140">
        <v>-33.08</v>
      </c>
    </row>
    <row r="31" spans="2:40" x14ac:dyDescent="0.25">
      <c r="B31" s="149"/>
      <c r="C31" s="150">
        <f t="shared" si="0"/>
        <v>49.909090909090963</v>
      </c>
      <c r="D31" s="80">
        <v>5200</v>
      </c>
      <c r="E31" s="81">
        <v>-33.08</v>
      </c>
      <c r="F31" s="150">
        <f t="shared" si="1"/>
        <v>69.909090909090835</v>
      </c>
      <c r="G31" s="80">
        <v>5200</v>
      </c>
      <c r="H31" s="81">
        <v>-33.08</v>
      </c>
      <c r="I31" s="150">
        <f t="shared" si="2"/>
        <v>89.909090909090764</v>
      </c>
      <c r="J31" s="80">
        <v>5200</v>
      </c>
      <c r="K31" s="81">
        <v>-33.08</v>
      </c>
      <c r="L31" s="150">
        <f t="shared" si="3"/>
        <v>109.90909090909076</v>
      </c>
      <c r="M31" s="80">
        <v>5200</v>
      </c>
      <c r="N31" s="126">
        <v>-33.08</v>
      </c>
      <c r="O31" s="86"/>
      <c r="P31" s="86"/>
      <c r="AC31" s="136">
        <v>35.363636363636367</v>
      </c>
      <c r="AD31" s="137">
        <v>5200</v>
      </c>
      <c r="AE31" s="138">
        <v>-33.08</v>
      </c>
      <c r="AF31" s="139">
        <v>49.533333333333331</v>
      </c>
      <c r="AG31" s="137">
        <v>5200</v>
      </c>
      <c r="AH31" s="138">
        <v>-33.08</v>
      </c>
      <c r="AI31" s="139">
        <v>63.109090909090909</v>
      </c>
      <c r="AJ31" s="137">
        <v>5200</v>
      </c>
      <c r="AK31" s="138">
        <v>-33.08</v>
      </c>
      <c r="AL31" s="139">
        <v>77.109090909090909</v>
      </c>
      <c r="AM31" s="137">
        <v>5200</v>
      </c>
      <c r="AN31" s="140">
        <v>-33.08</v>
      </c>
    </row>
    <row r="32" spans="2:40" x14ac:dyDescent="0.25">
      <c r="B32" s="149"/>
      <c r="C32" s="150">
        <f t="shared" si="0"/>
        <v>50.227272727272783</v>
      </c>
      <c r="D32" s="80">
        <v>5400</v>
      </c>
      <c r="E32" s="81">
        <v>-33.76</v>
      </c>
      <c r="F32" s="150">
        <f t="shared" si="1"/>
        <v>70.227272727272648</v>
      </c>
      <c r="G32" s="80">
        <v>5400</v>
      </c>
      <c r="H32" s="81">
        <v>-33.76</v>
      </c>
      <c r="I32" s="150">
        <f t="shared" si="2"/>
        <v>90.227272727272577</v>
      </c>
      <c r="J32" s="80">
        <v>5400</v>
      </c>
      <c r="K32" s="81">
        <v>-33.76</v>
      </c>
      <c r="L32" s="150">
        <f t="shared" si="3"/>
        <v>110.22727272727258</v>
      </c>
      <c r="M32" s="80">
        <v>5400</v>
      </c>
      <c r="N32" s="126">
        <v>-33.76</v>
      </c>
      <c r="O32" s="86"/>
      <c r="P32" s="86"/>
      <c r="AC32" s="136">
        <v>35.590909090909093</v>
      </c>
      <c r="AD32" s="137">
        <v>5400</v>
      </c>
      <c r="AE32" s="138">
        <v>-33.76</v>
      </c>
      <c r="AF32" s="139">
        <v>49.766666666666666</v>
      </c>
      <c r="AG32" s="137">
        <v>5400</v>
      </c>
      <c r="AH32" s="138">
        <v>-33.76</v>
      </c>
      <c r="AI32" s="139">
        <v>63.327272727272728</v>
      </c>
      <c r="AJ32" s="137">
        <v>5400</v>
      </c>
      <c r="AK32" s="138">
        <v>-33.76</v>
      </c>
      <c r="AL32" s="139">
        <v>77.327272727272728</v>
      </c>
      <c r="AM32" s="137">
        <v>5400</v>
      </c>
      <c r="AN32" s="140">
        <v>-33.76</v>
      </c>
    </row>
    <row r="33" spans="2:40" x14ac:dyDescent="0.25">
      <c r="B33" s="149"/>
      <c r="C33" s="150">
        <f t="shared" si="0"/>
        <v>50.545454545454604</v>
      </c>
      <c r="D33" s="80">
        <v>5600</v>
      </c>
      <c r="E33" s="81">
        <v>-33.42</v>
      </c>
      <c r="F33" s="150">
        <f t="shared" si="1"/>
        <v>70.545454545454461</v>
      </c>
      <c r="G33" s="80">
        <v>5600</v>
      </c>
      <c r="H33" s="81">
        <v>-33.42</v>
      </c>
      <c r="I33" s="150">
        <f t="shared" si="2"/>
        <v>90.54545454545439</v>
      </c>
      <c r="J33" s="80">
        <v>5600</v>
      </c>
      <c r="K33" s="81">
        <v>-33.42</v>
      </c>
      <c r="L33" s="150">
        <f t="shared" si="3"/>
        <v>110.54545454545439</v>
      </c>
      <c r="M33" s="80">
        <v>5600</v>
      </c>
      <c r="N33" s="126">
        <v>-33.42</v>
      </c>
      <c r="O33" s="86"/>
      <c r="P33" s="86"/>
      <c r="AC33" s="136">
        <v>35.81818181818182</v>
      </c>
      <c r="AD33" s="137">
        <v>5600</v>
      </c>
      <c r="AE33" s="138">
        <v>-33.42</v>
      </c>
      <c r="AF33" s="139">
        <v>50</v>
      </c>
      <c r="AG33" s="137">
        <v>5600</v>
      </c>
      <c r="AH33" s="138">
        <v>-33.42</v>
      </c>
      <c r="AI33" s="139">
        <v>63.545454545454547</v>
      </c>
      <c r="AJ33" s="137">
        <v>5600</v>
      </c>
      <c r="AK33" s="138">
        <v>-33.42</v>
      </c>
      <c r="AL33" s="139">
        <v>77.545454545454547</v>
      </c>
      <c r="AM33" s="137">
        <v>5600</v>
      </c>
      <c r="AN33" s="140">
        <v>-33.42</v>
      </c>
    </row>
    <row r="34" spans="2:40" x14ac:dyDescent="0.25">
      <c r="B34" s="149"/>
      <c r="C34" s="150">
        <f t="shared" si="0"/>
        <v>50.863636363636424</v>
      </c>
      <c r="D34" s="80">
        <v>5655.2690000000002</v>
      </c>
      <c r="E34" s="81">
        <v>-33.42</v>
      </c>
      <c r="F34" s="150">
        <f t="shared" si="1"/>
        <v>70.863636363636274</v>
      </c>
      <c r="G34" s="80">
        <v>5655.2690000000002</v>
      </c>
      <c r="H34" s="81">
        <v>-33.42</v>
      </c>
      <c r="I34" s="150">
        <f t="shared" si="2"/>
        <v>90.863636363636203</v>
      </c>
      <c r="J34" s="80">
        <v>5655.2690000000002</v>
      </c>
      <c r="K34" s="81">
        <v>-33.42</v>
      </c>
      <c r="L34" s="150">
        <f t="shared" si="3"/>
        <v>110.8636363636362</v>
      </c>
      <c r="M34" s="80">
        <v>5655.2690000000002</v>
      </c>
      <c r="N34" s="126">
        <v>-33.42</v>
      </c>
      <c r="O34" s="86"/>
      <c r="P34" s="86"/>
      <c r="AC34" s="136">
        <v>36.045454545454547</v>
      </c>
      <c r="AD34" s="137">
        <v>5655.2690000000002</v>
      </c>
      <c r="AE34" s="138">
        <v>-33.42</v>
      </c>
      <c r="AF34" s="139">
        <v>50.233333333333334</v>
      </c>
      <c r="AG34" s="137">
        <v>5655.2690000000002</v>
      </c>
      <c r="AH34" s="138">
        <v>-33.42</v>
      </c>
      <c r="AI34" s="139">
        <v>63.763636363636365</v>
      </c>
      <c r="AJ34" s="137">
        <v>5655.2690000000002</v>
      </c>
      <c r="AK34" s="138">
        <v>-33.42</v>
      </c>
      <c r="AL34" s="139">
        <v>77.763636363636365</v>
      </c>
      <c r="AM34" s="137">
        <v>5655.2690000000002</v>
      </c>
      <c r="AN34" s="140">
        <v>-33.42</v>
      </c>
    </row>
    <row r="35" spans="2:40" x14ac:dyDescent="0.25">
      <c r="B35" s="149"/>
      <c r="C35" s="150">
        <f t="shared" si="0"/>
        <v>51.181818181818244</v>
      </c>
      <c r="D35" s="80">
        <v>5655.2690000000002</v>
      </c>
      <c r="E35" s="81">
        <v>-34.340000000000003</v>
      </c>
      <c r="F35" s="150">
        <f t="shared" si="1"/>
        <v>71.181818181818088</v>
      </c>
      <c r="G35" s="80">
        <v>5655.2690000000002</v>
      </c>
      <c r="H35" s="81">
        <v>-34.340000000000003</v>
      </c>
      <c r="I35" s="150">
        <f t="shared" si="2"/>
        <v>91.181818181818016</v>
      </c>
      <c r="J35" s="80">
        <v>5655.2690000000002</v>
      </c>
      <c r="K35" s="81">
        <v>-34.340000000000003</v>
      </c>
      <c r="L35" s="150">
        <f t="shared" si="3"/>
        <v>111.18181818181802</v>
      </c>
      <c r="M35" s="80">
        <v>5655.2690000000002</v>
      </c>
      <c r="N35" s="126">
        <v>-34.340000000000003</v>
      </c>
      <c r="O35" s="86"/>
      <c r="P35" s="86"/>
      <c r="AC35" s="136">
        <v>36.272727272727273</v>
      </c>
      <c r="AD35" s="137">
        <v>5655.2690000000002</v>
      </c>
      <c r="AE35" s="138">
        <v>-34.340000000000003</v>
      </c>
      <c r="AF35" s="139">
        <v>50.466666666666669</v>
      </c>
      <c r="AG35" s="137">
        <v>5655.2690000000002</v>
      </c>
      <c r="AH35" s="138">
        <v>-34.340000000000003</v>
      </c>
      <c r="AI35" s="139">
        <v>63.981818181818184</v>
      </c>
      <c r="AJ35" s="137">
        <v>5655.2690000000002</v>
      </c>
      <c r="AK35" s="138">
        <v>-34.340000000000003</v>
      </c>
      <c r="AL35" s="139">
        <v>77.981818181818184</v>
      </c>
      <c r="AM35" s="137">
        <v>5655.2690000000002</v>
      </c>
      <c r="AN35" s="140">
        <v>-34.340000000000003</v>
      </c>
    </row>
    <row r="36" spans="2:40" x14ac:dyDescent="0.25">
      <c r="B36" s="149" t="s">
        <v>56</v>
      </c>
      <c r="C36" s="87">
        <f>C3+('Calc Table'!$J$35*0.15)</f>
        <v>51.5</v>
      </c>
      <c r="D36" s="80">
        <v>5655.2690000000002</v>
      </c>
      <c r="E36" s="81">
        <v>-34.340000000000003</v>
      </c>
      <c r="F36" s="87">
        <f>F3+('Calc Table'!$J$35*0.15)</f>
        <v>71.5</v>
      </c>
      <c r="G36" s="80">
        <v>5655.2690000000002</v>
      </c>
      <c r="H36" s="81">
        <v>-34.340000000000003</v>
      </c>
      <c r="I36" s="87">
        <f>I3+('Calc Table'!$J$35*0.15)</f>
        <v>91.5</v>
      </c>
      <c r="J36" s="80">
        <v>5655.2690000000002</v>
      </c>
      <c r="K36" s="81">
        <v>-34.340000000000003</v>
      </c>
      <c r="L36" s="87">
        <f>L3+('Calc Table'!$J$35*0.15)</f>
        <v>111.5</v>
      </c>
      <c r="M36" s="80">
        <v>5655.2690000000002</v>
      </c>
      <c r="N36" s="126">
        <v>-34.340000000000003</v>
      </c>
      <c r="O36" s="86"/>
      <c r="P36" s="86"/>
      <c r="AC36" s="136">
        <v>36.5</v>
      </c>
      <c r="AD36" s="137">
        <v>5655.2690000000002</v>
      </c>
      <c r="AE36" s="138">
        <v>-34.340000000000003</v>
      </c>
      <c r="AF36" s="139">
        <v>50.7</v>
      </c>
      <c r="AG36" s="137">
        <v>5655.2690000000002</v>
      </c>
      <c r="AH36" s="138">
        <v>-34.340000000000003</v>
      </c>
      <c r="AI36" s="139">
        <v>64.2</v>
      </c>
      <c r="AJ36" s="137">
        <v>5655.2690000000002</v>
      </c>
      <c r="AK36" s="138">
        <v>-34.340000000000003</v>
      </c>
      <c r="AL36" s="139">
        <v>78.2</v>
      </c>
      <c r="AM36" s="137">
        <v>5655.2690000000002</v>
      </c>
      <c r="AN36" s="140">
        <v>-34.340000000000003</v>
      </c>
    </row>
    <row r="37" spans="2:40" x14ac:dyDescent="0.25">
      <c r="B37" s="149"/>
      <c r="C37" s="150">
        <f>C36+((C$194-C$36)/158)</f>
        <v>51.832278481012658</v>
      </c>
      <c r="D37" s="80">
        <v>5855.2690000000002</v>
      </c>
      <c r="E37" s="81">
        <v>-34.1</v>
      </c>
      <c r="F37" s="150">
        <f>F36+((F$194-F$36)/158)</f>
        <v>71.832278481012665</v>
      </c>
      <c r="G37" s="80">
        <v>5855.2690000000002</v>
      </c>
      <c r="H37" s="81">
        <v>-34.1</v>
      </c>
      <c r="I37" s="150">
        <f>I36+((I$194-I$36)/158)</f>
        <v>91.832278481012665</v>
      </c>
      <c r="J37" s="80">
        <v>5855.2690000000002</v>
      </c>
      <c r="K37" s="81">
        <v>-34.1</v>
      </c>
      <c r="L37" s="150">
        <f>L36+((L$194-L$36)/158)</f>
        <v>111.83227848101266</v>
      </c>
      <c r="M37" s="80">
        <v>5855.2690000000002</v>
      </c>
      <c r="N37" s="126">
        <v>-34.1</v>
      </c>
      <c r="O37" s="86"/>
      <c r="P37" s="86"/>
      <c r="AC37" s="136">
        <v>36.755063291139244</v>
      </c>
      <c r="AD37" s="137">
        <v>5855.2690000000002</v>
      </c>
      <c r="AE37" s="138">
        <v>-34.1</v>
      </c>
      <c r="AF37" s="139">
        <v>50.951265822784812</v>
      </c>
      <c r="AG37" s="137">
        <v>5855.2690000000002</v>
      </c>
      <c r="AH37" s="138">
        <v>-34.1</v>
      </c>
      <c r="AI37" s="139">
        <v>64.45506329113924</v>
      </c>
      <c r="AJ37" s="137">
        <v>5855.2690000000002</v>
      </c>
      <c r="AK37" s="138">
        <v>-34.1</v>
      </c>
      <c r="AL37" s="139">
        <v>78.453797468354423</v>
      </c>
      <c r="AM37" s="137">
        <v>5855.2690000000002</v>
      </c>
      <c r="AN37" s="140">
        <v>-34.1</v>
      </c>
    </row>
    <row r="38" spans="2:40" x14ac:dyDescent="0.25">
      <c r="B38" s="149"/>
      <c r="C38" s="150">
        <f t="shared" ref="C38:C101" si="4">C37+((C$194-C$36)/158)</f>
        <v>52.164556962025316</v>
      </c>
      <c r="D38" s="80">
        <v>6055.2690000000002</v>
      </c>
      <c r="E38" s="81">
        <v>-34.03</v>
      </c>
      <c r="F38" s="150">
        <f t="shared" ref="F38:F101" si="5">F37+((F$194-F$36)/158)</f>
        <v>72.16455696202533</v>
      </c>
      <c r="G38" s="80">
        <v>6055.2690000000002</v>
      </c>
      <c r="H38" s="81">
        <v>-34.03</v>
      </c>
      <c r="I38" s="150">
        <f t="shared" ref="I38:I101" si="6">I37+((I$194-I$36)/158)</f>
        <v>92.16455696202533</v>
      </c>
      <c r="J38" s="80">
        <v>6055.2690000000002</v>
      </c>
      <c r="K38" s="81">
        <v>-34.03</v>
      </c>
      <c r="L38" s="150">
        <f t="shared" ref="L38:L101" si="7">L37+((L$194-L$36)/158)</f>
        <v>112.16455696202533</v>
      </c>
      <c r="M38" s="80">
        <v>6055.2690000000002</v>
      </c>
      <c r="N38" s="126">
        <v>-34.03</v>
      </c>
      <c r="O38" s="86"/>
      <c r="P38" s="86"/>
      <c r="AC38" s="136">
        <v>37.010126582278481</v>
      </c>
      <c r="AD38" s="137">
        <v>6055.2690000000002</v>
      </c>
      <c r="AE38" s="138">
        <v>-34.03</v>
      </c>
      <c r="AF38" s="139">
        <v>51.202531645569621</v>
      </c>
      <c r="AG38" s="137">
        <v>6055.2690000000002</v>
      </c>
      <c r="AH38" s="138">
        <v>-34.03</v>
      </c>
      <c r="AI38" s="139">
        <v>64.710126582278477</v>
      </c>
      <c r="AJ38" s="137">
        <v>6055.2690000000002</v>
      </c>
      <c r="AK38" s="138">
        <v>-34.03</v>
      </c>
      <c r="AL38" s="139">
        <v>78.707594936708858</v>
      </c>
      <c r="AM38" s="137">
        <v>6055.2690000000002</v>
      </c>
      <c r="AN38" s="140">
        <v>-34.03</v>
      </c>
    </row>
    <row r="39" spans="2:40" x14ac:dyDescent="0.25">
      <c r="B39" s="149"/>
      <c r="C39" s="150">
        <f t="shared" si="4"/>
        <v>52.496835443037973</v>
      </c>
      <c r="D39" s="80">
        <v>6255.2690000000002</v>
      </c>
      <c r="E39" s="81">
        <v>-34.03</v>
      </c>
      <c r="F39" s="150">
        <f t="shared" si="5"/>
        <v>72.496835443037995</v>
      </c>
      <c r="G39" s="80">
        <v>6255.2690000000002</v>
      </c>
      <c r="H39" s="81">
        <v>-34.03</v>
      </c>
      <c r="I39" s="150">
        <f t="shared" si="6"/>
        <v>92.496835443037995</v>
      </c>
      <c r="J39" s="80">
        <v>6255.2690000000002</v>
      </c>
      <c r="K39" s="81">
        <v>-34.03</v>
      </c>
      <c r="L39" s="150">
        <f t="shared" si="7"/>
        <v>112.49683544303799</v>
      </c>
      <c r="M39" s="80">
        <v>6255.2690000000002</v>
      </c>
      <c r="N39" s="126">
        <v>-34.03</v>
      </c>
      <c r="O39" s="86"/>
      <c r="P39" s="86"/>
      <c r="AC39" s="136">
        <v>37.265189873417725</v>
      </c>
      <c r="AD39" s="137">
        <v>6255.2690000000002</v>
      </c>
      <c r="AE39" s="138">
        <v>-34.03</v>
      </c>
      <c r="AF39" s="139">
        <v>51.453797468354438</v>
      </c>
      <c r="AG39" s="137">
        <v>6255.2690000000002</v>
      </c>
      <c r="AH39" s="138">
        <v>-34.03</v>
      </c>
      <c r="AI39" s="139">
        <v>64.965189873417714</v>
      </c>
      <c r="AJ39" s="137">
        <v>6255.2690000000002</v>
      </c>
      <c r="AK39" s="138">
        <v>-34.03</v>
      </c>
      <c r="AL39" s="139">
        <v>78.961392405063293</v>
      </c>
      <c r="AM39" s="137">
        <v>6255.2690000000002</v>
      </c>
      <c r="AN39" s="140">
        <v>-34.03</v>
      </c>
    </row>
    <row r="40" spans="2:40" x14ac:dyDescent="0.25">
      <c r="B40" s="149"/>
      <c r="C40" s="150">
        <f t="shared" si="4"/>
        <v>52.829113924050631</v>
      </c>
      <c r="D40" s="80">
        <v>6455.2690000000002</v>
      </c>
      <c r="E40" s="81">
        <v>-33.24</v>
      </c>
      <c r="F40" s="150">
        <f t="shared" si="5"/>
        <v>72.82911392405066</v>
      </c>
      <c r="G40" s="80">
        <v>6455.2690000000002</v>
      </c>
      <c r="H40" s="81">
        <v>-33.24</v>
      </c>
      <c r="I40" s="150">
        <f t="shared" si="6"/>
        <v>92.82911392405066</v>
      </c>
      <c r="J40" s="80">
        <v>6455.2690000000002</v>
      </c>
      <c r="K40" s="81">
        <v>-33.24</v>
      </c>
      <c r="L40" s="150">
        <f t="shared" si="7"/>
        <v>112.82911392405066</v>
      </c>
      <c r="M40" s="80">
        <v>6455.2690000000002</v>
      </c>
      <c r="N40" s="126">
        <v>-33.24</v>
      </c>
      <c r="O40" s="86"/>
      <c r="P40" s="86"/>
      <c r="AC40" s="136">
        <v>37.520253164556962</v>
      </c>
      <c r="AD40" s="137">
        <v>6455.2690000000002</v>
      </c>
      <c r="AE40" s="138">
        <v>-33.24</v>
      </c>
      <c r="AF40" s="139">
        <v>51.705063291139247</v>
      </c>
      <c r="AG40" s="137">
        <v>6455.2690000000002</v>
      </c>
      <c r="AH40" s="138">
        <v>-33.24</v>
      </c>
      <c r="AI40" s="139">
        <v>65.220253164556965</v>
      </c>
      <c r="AJ40" s="137">
        <v>6455.2690000000002</v>
      </c>
      <c r="AK40" s="138">
        <v>-33.24</v>
      </c>
      <c r="AL40" s="139">
        <v>79.215189873417714</v>
      </c>
      <c r="AM40" s="137">
        <v>6455.2690000000002</v>
      </c>
      <c r="AN40" s="140">
        <v>-33.24</v>
      </c>
    </row>
    <row r="41" spans="2:40" x14ac:dyDescent="0.25">
      <c r="B41" s="149"/>
      <c r="C41" s="150">
        <f t="shared" si="4"/>
        <v>53.161392405063289</v>
      </c>
      <c r="D41" s="80">
        <v>6655.2690000000002</v>
      </c>
      <c r="E41" s="81">
        <v>-30.89</v>
      </c>
      <c r="F41" s="150">
        <f t="shared" si="5"/>
        <v>73.161392405063324</v>
      </c>
      <c r="G41" s="80">
        <v>6655.2690000000002</v>
      </c>
      <c r="H41" s="81">
        <v>-30.89</v>
      </c>
      <c r="I41" s="150">
        <f t="shared" si="6"/>
        <v>93.161392405063324</v>
      </c>
      <c r="J41" s="80">
        <v>6655.2690000000002</v>
      </c>
      <c r="K41" s="81">
        <v>-30.89</v>
      </c>
      <c r="L41" s="150">
        <f t="shared" si="7"/>
        <v>113.16139240506332</v>
      </c>
      <c r="M41" s="80">
        <v>6655.2690000000002</v>
      </c>
      <c r="N41" s="126">
        <v>-30.89</v>
      </c>
      <c r="O41" s="86"/>
      <c r="P41" s="86"/>
      <c r="AC41" s="136">
        <v>37.775316455696206</v>
      </c>
      <c r="AD41" s="137">
        <v>6655.2690000000002</v>
      </c>
      <c r="AE41" s="138">
        <v>-30.89</v>
      </c>
      <c r="AF41" s="139">
        <v>51.956329113924056</v>
      </c>
      <c r="AG41" s="137">
        <v>6655.2690000000002</v>
      </c>
      <c r="AH41" s="138">
        <v>-30.89</v>
      </c>
      <c r="AI41" s="139">
        <v>65.475316455696202</v>
      </c>
      <c r="AJ41" s="137">
        <v>6655.2690000000002</v>
      </c>
      <c r="AK41" s="138">
        <v>-30.89</v>
      </c>
      <c r="AL41" s="139">
        <v>79.468987341772149</v>
      </c>
      <c r="AM41" s="137">
        <v>6655.2690000000002</v>
      </c>
      <c r="AN41" s="140">
        <v>-30.89</v>
      </c>
    </row>
    <row r="42" spans="2:40" x14ac:dyDescent="0.25">
      <c r="B42" s="149"/>
      <c r="C42" s="150">
        <f t="shared" si="4"/>
        <v>53.493670886075947</v>
      </c>
      <c r="D42" s="80">
        <v>6855.2690000000002</v>
      </c>
      <c r="E42" s="81">
        <v>-29.34</v>
      </c>
      <c r="F42" s="150">
        <f t="shared" si="5"/>
        <v>73.493670886075989</v>
      </c>
      <c r="G42" s="80">
        <v>6855.2690000000002</v>
      </c>
      <c r="H42" s="81">
        <v>-29.34</v>
      </c>
      <c r="I42" s="150">
        <f t="shared" si="6"/>
        <v>93.493670886075989</v>
      </c>
      <c r="J42" s="80">
        <v>6855.2690000000002</v>
      </c>
      <c r="K42" s="81">
        <v>-29.34</v>
      </c>
      <c r="L42" s="150">
        <f t="shared" si="7"/>
        <v>113.49367088607599</v>
      </c>
      <c r="M42" s="80">
        <v>6855.2690000000002</v>
      </c>
      <c r="N42" s="126">
        <v>-29.34</v>
      </c>
      <c r="O42" s="86"/>
      <c r="P42" s="86"/>
      <c r="AC42" s="136">
        <v>38.030379746835443</v>
      </c>
      <c r="AD42" s="137">
        <v>6855.2690000000002</v>
      </c>
      <c r="AE42" s="138">
        <v>-29.34</v>
      </c>
      <c r="AF42" s="139">
        <v>52.207594936708865</v>
      </c>
      <c r="AG42" s="137">
        <v>6855.2690000000002</v>
      </c>
      <c r="AH42" s="138">
        <v>-29.34</v>
      </c>
      <c r="AI42" s="139">
        <v>65.730379746835439</v>
      </c>
      <c r="AJ42" s="137">
        <v>6855.2690000000002</v>
      </c>
      <c r="AK42" s="138">
        <v>-29.34</v>
      </c>
      <c r="AL42" s="139">
        <v>79.722784810126583</v>
      </c>
      <c r="AM42" s="137">
        <v>6855.2690000000002</v>
      </c>
      <c r="AN42" s="140">
        <v>-29.34</v>
      </c>
    </row>
    <row r="43" spans="2:40" x14ac:dyDescent="0.25">
      <c r="B43" s="149"/>
      <c r="C43" s="150">
        <f t="shared" si="4"/>
        <v>53.825949367088604</v>
      </c>
      <c r="D43" s="80">
        <v>7055.2690000000002</v>
      </c>
      <c r="E43" s="81">
        <v>-21.73</v>
      </c>
      <c r="F43" s="150">
        <f t="shared" si="5"/>
        <v>73.825949367088654</v>
      </c>
      <c r="G43" s="80">
        <v>7055.2690000000002</v>
      </c>
      <c r="H43" s="81">
        <v>-21.73</v>
      </c>
      <c r="I43" s="150">
        <f t="shared" si="6"/>
        <v>93.825949367088654</v>
      </c>
      <c r="J43" s="80">
        <v>7055.2690000000002</v>
      </c>
      <c r="K43" s="81">
        <v>-21.73</v>
      </c>
      <c r="L43" s="150">
        <f t="shared" si="7"/>
        <v>113.82594936708865</v>
      </c>
      <c r="M43" s="80">
        <v>7055.2690000000002</v>
      </c>
      <c r="N43" s="126">
        <v>-21.73</v>
      </c>
      <c r="O43" s="86"/>
      <c r="P43" s="86"/>
      <c r="AC43" s="136">
        <v>38.285443037974687</v>
      </c>
      <c r="AD43" s="137">
        <v>7055.2690000000002</v>
      </c>
      <c r="AE43" s="138">
        <v>-21.73</v>
      </c>
      <c r="AF43" s="139">
        <v>52.458860759493675</v>
      </c>
      <c r="AG43" s="137">
        <v>7055.2690000000002</v>
      </c>
      <c r="AH43" s="138">
        <v>-21.73</v>
      </c>
      <c r="AI43" s="139">
        <v>65.985443037974676</v>
      </c>
      <c r="AJ43" s="137">
        <v>7055.2690000000002</v>
      </c>
      <c r="AK43" s="138">
        <v>-21.73</v>
      </c>
      <c r="AL43" s="139">
        <v>79.976582278481004</v>
      </c>
      <c r="AM43" s="137">
        <v>7055.2690000000002</v>
      </c>
      <c r="AN43" s="140">
        <v>-21.73</v>
      </c>
    </row>
    <row r="44" spans="2:40" x14ac:dyDescent="0.25">
      <c r="B44" s="149"/>
      <c r="C44" s="150">
        <f t="shared" si="4"/>
        <v>54.158227848101262</v>
      </c>
      <c r="D44" s="80">
        <v>7255.2690000000002</v>
      </c>
      <c r="E44" s="81">
        <v>-18.28</v>
      </c>
      <c r="F44" s="150">
        <f t="shared" si="5"/>
        <v>74.158227848101319</v>
      </c>
      <c r="G44" s="80">
        <v>7255.2690000000002</v>
      </c>
      <c r="H44" s="81">
        <v>-18.28</v>
      </c>
      <c r="I44" s="150">
        <f t="shared" si="6"/>
        <v>94.158227848101319</v>
      </c>
      <c r="J44" s="80">
        <v>7255.2690000000002</v>
      </c>
      <c r="K44" s="81">
        <v>-18.28</v>
      </c>
      <c r="L44" s="150">
        <f t="shared" si="7"/>
        <v>114.15822784810132</v>
      </c>
      <c r="M44" s="80">
        <v>7255.2690000000002</v>
      </c>
      <c r="N44" s="126">
        <v>-18.28</v>
      </c>
      <c r="O44" s="86"/>
      <c r="P44" s="86"/>
      <c r="AC44" s="136">
        <v>38.540506329113924</v>
      </c>
      <c r="AD44" s="137">
        <v>7255.2690000000002</v>
      </c>
      <c r="AE44" s="138">
        <v>-18.28</v>
      </c>
      <c r="AF44" s="139">
        <v>52.710126582278484</v>
      </c>
      <c r="AG44" s="137">
        <v>7255.2690000000002</v>
      </c>
      <c r="AH44" s="138">
        <v>-18.28</v>
      </c>
      <c r="AI44" s="139">
        <v>66.240506329113927</v>
      </c>
      <c r="AJ44" s="137">
        <v>7255.2690000000002</v>
      </c>
      <c r="AK44" s="138">
        <v>-18.28</v>
      </c>
      <c r="AL44" s="139">
        <v>80.230379746835439</v>
      </c>
      <c r="AM44" s="137">
        <v>7255.2690000000002</v>
      </c>
      <c r="AN44" s="140">
        <v>-18.28</v>
      </c>
    </row>
    <row r="45" spans="2:40" x14ac:dyDescent="0.25">
      <c r="B45" s="149"/>
      <c r="C45" s="150">
        <f t="shared" si="4"/>
        <v>54.49050632911392</v>
      </c>
      <c r="D45" s="80">
        <v>7455.2690000000002</v>
      </c>
      <c r="E45" s="81">
        <v>-10.15</v>
      </c>
      <c r="F45" s="150">
        <f t="shared" si="5"/>
        <v>74.490506329113984</v>
      </c>
      <c r="G45" s="80">
        <v>7455.2690000000002</v>
      </c>
      <c r="H45" s="81">
        <v>-10.15</v>
      </c>
      <c r="I45" s="150">
        <f t="shared" si="6"/>
        <v>94.490506329113984</v>
      </c>
      <c r="J45" s="80">
        <v>7455.2690000000002</v>
      </c>
      <c r="K45" s="81">
        <v>-10.15</v>
      </c>
      <c r="L45" s="150">
        <f t="shared" si="7"/>
        <v>114.49050632911398</v>
      </c>
      <c r="M45" s="80">
        <v>7455.2690000000002</v>
      </c>
      <c r="N45" s="126">
        <v>-10.15</v>
      </c>
      <c r="O45" s="86"/>
      <c r="P45" s="86"/>
      <c r="AC45" s="136">
        <v>38.795569620253168</v>
      </c>
      <c r="AD45" s="137">
        <v>7455.2690000000002</v>
      </c>
      <c r="AE45" s="138">
        <v>-10.15</v>
      </c>
      <c r="AF45" s="139">
        <v>52.961392405063293</v>
      </c>
      <c r="AG45" s="137">
        <v>7455.2690000000002</v>
      </c>
      <c r="AH45" s="138">
        <v>-10.15</v>
      </c>
      <c r="AI45" s="139">
        <v>66.495569620253164</v>
      </c>
      <c r="AJ45" s="137">
        <v>7455.2690000000002</v>
      </c>
      <c r="AK45" s="138">
        <v>-10.15</v>
      </c>
      <c r="AL45" s="139">
        <v>80.484177215189874</v>
      </c>
      <c r="AM45" s="137">
        <v>7455.2690000000002</v>
      </c>
      <c r="AN45" s="140">
        <v>-10.15</v>
      </c>
    </row>
    <row r="46" spans="2:40" x14ac:dyDescent="0.25">
      <c r="B46" s="149"/>
      <c r="C46" s="150">
        <f t="shared" si="4"/>
        <v>54.822784810126578</v>
      </c>
      <c r="D46" s="80">
        <v>7655.2690000000002</v>
      </c>
      <c r="E46" s="81">
        <v>-8.09</v>
      </c>
      <c r="F46" s="150">
        <f t="shared" si="5"/>
        <v>74.822784810126649</v>
      </c>
      <c r="G46" s="80">
        <v>7655.2690000000002</v>
      </c>
      <c r="H46" s="81">
        <v>-8.09</v>
      </c>
      <c r="I46" s="150">
        <f t="shared" si="6"/>
        <v>94.822784810126649</v>
      </c>
      <c r="J46" s="80">
        <v>7655.2690000000002</v>
      </c>
      <c r="K46" s="81">
        <v>-8.09</v>
      </c>
      <c r="L46" s="150">
        <f t="shared" si="7"/>
        <v>114.82278481012665</v>
      </c>
      <c r="M46" s="80">
        <v>7655.2690000000002</v>
      </c>
      <c r="N46" s="126">
        <v>-8.09</v>
      </c>
      <c r="O46" s="86"/>
      <c r="P46" s="86"/>
      <c r="AC46" s="136">
        <v>39.050632911392405</v>
      </c>
      <c r="AD46" s="137">
        <v>7655.2690000000002</v>
      </c>
      <c r="AE46" s="138">
        <v>-8.09</v>
      </c>
      <c r="AF46" s="139">
        <v>53.21265822784811</v>
      </c>
      <c r="AG46" s="137">
        <v>7655.2690000000002</v>
      </c>
      <c r="AH46" s="138">
        <v>-8.09</v>
      </c>
      <c r="AI46" s="139">
        <v>66.750632911392401</v>
      </c>
      <c r="AJ46" s="137">
        <v>7655.2690000000002</v>
      </c>
      <c r="AK46" s="138">
        <v>-8.09</v>
      </c>
      <c r="AL46" s="139">
        <v>80.737974683544309</v>
      </c>
      <c r="AM46" s="137">
        <v>7655.2690000000002</v>
      </c>
      <c r="AN46" s="140">
        <v>-8.09</v>
      </c>
    </row>
    <row r="47" spans="2:40" x14ac:dyDescent="0.25">
      <c r="B47" s="149"/>
      <c r="C47" s="150">
        <f t="shared" si="4"/>
        <v>55.155063291139236</v>
      </c>
      <c r="D47" s="80">
        <v>7855.2690000000002</v>
      </c>
      <c r="E47" s="81">
        <v>-8.81</v>
      </c>
      <c r="F47" s="150">
        <f t="shared" si="5"/>
        <v>75.155063291139314</v>
      </c>
      <c r="G47" s="80">
        <v>7855.2690000000002</v>
      </c>
      <c r="H47" s="81">
        <v>-8.81</v>
      </c>
      <c r="I47" s="150">
        <f t="shared" si="6"/>
        <v>95.155063291139314</v>
      </c>
      <c r="J47" s="80">
        <v>7855.2690000000002</v>
      </c>
      <c r="K47" s="81">
        <v>-8.81</v>
      </c>
      <c r="L47" s="150">
        <f t="shared" si="7"/>
        <v>115.15506329113931</v>
      </c>
      <c r="M47" s="80">
        <v>7855.2690000000002</v>
      </c>
      <c r="N47" s="126">
        <v>-8.81</v>
      </c>
      <c r="O47" s="86"/>
      <c r="P47" s="86"/>
      <c r="AC47" s="136">
        <v>39.305696202531649</v>
      </c>
      <c r="AD47" s="137">
        <v>7855.2690000000002</v>
      </c>
      <c r="AE47" s="138">
        <v>-8.81</v>
      </c>
      <c r="AF47" s="139">
        <v>53.463924050632919</v>
      </c>
      <c r="AG47" s="137">
        <v>7855.2690000000002</v>
      </c>
      <c r="AH47" s="138">
        <v>-8.81</v>
      </c>
      <c r="AI47" s="139">
        <v>67.005696202531638</v>
      </c>
      <c r="AJ47" s="137">
        <v>7855.2690000000002</v>
      </c>
      <c r="AK47" s="138">
        <v>-8.81</v>
      </c>
      <c r="AL47" s="139">
        <v>80.991772151898729</v>
      </c>
      <c r="AM47" s="137">
        <v>7855.2690000000002</v>
      </c>
      <c r="AN47" s="140">
        <v>-8.81</v>
      </c>
    </row>
    <row r="48" spans="2:40" x14ac:dyDescent="0.25">
      <c r="B48" s="149"/>
      <c r="C48" s="150">
        <f t="shared" si="4"/>
        <v>55.487341772151893</v>
      </c>
      <c r="D48" s="80">
        <v>8055.2690000000002</v>
      </c>
      <c r="E48" s="81">
        <v>-8.81</v>
      </c>
      <c r="F48" s="150">
        <f t="shared" si="5"/>
        <v>75.487341772151979</v>
      </c>
      <c r="G48" s="80">
        <v>8055.2690000000002</v>
      </c>
      <c r="H48" s="81">
        <v>-8.81</v>
      </c>
      <c r="I48" s="150">
        <f t="shared" si="6"/>
        <v>95.487341772151979</v>
      </c>
      <c r="J48" s="80">
        <v>8055.2690000000002</v>
      </c>
      <c r="K48" s="81">
        <v>-8.81</v>
      </c>
      <c r="L48" s="150">
        <f t="shared" si="7"/>
        <v>115.48734177215198</v>
      </c>
      <c r="M48" s="80">
        <v>8055.2690000000002</v>
      </c>
      <c r="N48" s="126">
        <v>-8.81</v>
      </c>
      <c r="O48" s="86"/>
      <c r="P48" s="86"/>
      <c r="AC48" s="136">
        <v>39.560759493670886</v>
      </c>
      <c r="AD48" s="137">
        <v>8055.2690000000002</v>
      </c>
      <c r="AE48" s="138">
        <v>-8.81</v>
      </c>
      <c r="AF48" s="139">
        <v>53.715189873417728</v>
      </c>
      <c r="AG48" s="137">
        <v>8055.2690000000002</v>
      </c>
      <c r="AH48" s="138">
        <v>-8.81</v>
      </c>
      <c r="AI48" s="139">
        <v>67.260759493670889</v>
      </c>
      <c r="AJ48" s="137">
        <v>8055.2690000000002</v>
      </c>
      <c r="AK48" s="138">
        <v>-8.81</v>
      </c>
      <c r="AL48" s="139">
        <v>81.245569620253164</v>
      </c>
      <c r="AM48" s="137">
        <v>8055.2690000000002</v>
      </c>
      <c r="AN48" s="140">
        <v>-8.81</v>
      </c>
    </row>
    <row r="49" spans="2:40" x14ac:dyDescent="0.25">
      <c r="B49" s="149"/>
      <c r="C49" s="150">
        <f t="shared" si="4"/>
        <v>55.819620253164551</v>
      </c>
      <c r="D49" s="80">
        <v>8255.2690000000002</v>
      </c>
      <c r="E49" s="81">
        <v>-10.34</v>
      </c>
      <c r="F49" s="150">
        <f t="shared" si="5"/>
        <v>75.819620253164643</v>
      </c>
      <c r="G49" s="80">
        <v>8255.2690000000002</v>
      </c>
      <c r="H49" s="81">
        <v>-10.34</v>
      </c>
      <c r="I49" s="150">
        <f t="shared" si="6"/>
        <v>95.819620253164643</v>
      </c>
      <c r="J49" s="80">
        <v>8255.2690000000002</v>
      </c>
      <c r="K49" s="81">
        <v>-10.34</v>
      </c>
      <c r="L49" s="150">
        <f t="shared" si="7"/>
        <v>115.81962025316464</v>
      </c>
      <c r="M49" s="80">
        <v>8255.2690000000002</v>
      </c>
      <c r="N49" s="126">
        <v>-10.34</v>
      </c>
      <c r="O49" s="86"/>
      <c r="P49" s="86"/>
      <c r="AC49" s="136">
        <v>39.81582278481013</v>
      </c>
      <c r="AD49" s="137">
        <v>8255.2690000000002</v>
      </c>
      <c r="AE49" s="138">
        <v>-10.34</v>
      </c>
      <c r="AF49" s="139">
        <v>53.966455696202537</v>
      </c>
      <c r="AG49" s="137">
        <v>8255.2690000000002</v>
      </c>
      <c r="AH49" s="138">
        <v>-10.34</v>
      </c>
      <c r="AI49" s="139">
        <v>67.515822784810126</v>
      </c>
      <c r="AJ49" s="137">
        <v>8255.2690000000002</v>
      </c>
      <c r="AK49" s="138">
        <v>-10.34</v>
      </c>
      <c r="AL49" s="139">
        <v>81.499367088607599</v>
      </c>
      <c r="AM49" s="137">
        <v>8255.2690000000002</v>
      </c>
      <c r="AN49" s="140">
        <v>-10.34</v>
      </c>
    </row>
    <row r="50" spans="2:40" x14ac:dyDescent="0.25">
      <c r="B50" s="149"/>
      <c r="C50" s="150">
        <f t="shared" si="4"/>
        <v>56.151898734177209</v>
      </c>
      <c r="D50" s="80">
        <v>8455.2690000000002</v>
      </c>
      <c r="E50" s="81">
        <v>-10.74</v>
      </c>
      <c r="F50" s="150">
        <f t="shared" si="5"/>
        <v>76.151898734177308</v>
      </c>
      <c r="G50" s="80">
        <v>8455.2690000000002</v>
      </c>
      <c r="H50" s="81">
        <v>-10.74</v>
      </c>
      <c r="I50" s="150">
        <f t="shared" si="6"/>
        <v>96.151898734177308</v>
      </c>
      <c r="J50" s="80">
        <v>8455.2690000000002</v>
      </c>
      <c r="K50" s="81">
        <v>-10.74</v>
      </c>
      <c r="L50" s="150">
        <f t="shared" si="7"/>
        <v>116.15189873417731</v>
      </c>
      <c r="M50" s="80">
        <v>8455.2690000000002</v>
      </c>
      <c r="N50" s="126">
        <v>-10.74</v>
      </c>
      <c r="O50" s="86"/>
      <c r="P50" s="86"/>
      <c r="AC50" s="136">
        <v>40.070886075949367</v>
      </c>
      <c r="AD50" s="137">
        <v>8455.2690000000002</v>
      </c>
      <c r="AE50" s="138">
        <v>-10.74</v>
      </c>
      <c r="AF50" s="139">
        <v>54.217721518987346</v>
      </c>
      <c r="AG50" s="137">
        <v>8455.2690000000002</v>
      </c>
      <c r="AH50" s="138">
        <v>-10.74</v>
      </c>
      <c r="AI50" s="139">
        <v>67.770886075949363</v>
      </c>
      <c r="AJ50" s="137">
        <v>8455.2690000000002</v>
      </c>
      <c r="AK50" s="138">
        <v>-10.74</v>
      </c>
      <c r="AL50" s="139">
        <v>81.75316455696202</v>
      </c>
      <c r="AM50" s="137">
        <v>8455.2690000000002</v>
      </c>
      <c r="AN50" s="140">
        <v>-10.74</v>
      </c>
    </row>
    <row r="51" spans="2:40" x14ac:dyDescent="0.25">
      <c r="B51" s="149"/>
      <c r="C51" s="150">
        <f t="shared" si="4"/>
        <v>56.484177215189867</v>
      </c>
      <c r="D51" s="80">
        <v>8655.2690000000002</v>
      </c>
      <c r="E51" s="81">
        <v>-11.35</v>
      </c>
      <c r="F51" s="150">
        <f t="shared" si="5"/>
        <v>76.484177215189973</v>
      </c>
      <c r="G51" s="80">
        <v>8655.2690000000002</v>
      </c>
      <c r="H51" s="81">
        <v>-11.35</v>
      </c>
      <c r="I51" s="150">
        <f t="shared" si="6"/>
        <v>96.484177215189973</v>
      </c>
      <c r="J51" s="80">
        <v>8655.2690000000002</v>
      </c>
      <c r="K51" s="81">
        <v>-11.35</v>
      </c>
      <c r="L51" s="150">
        <f t="shared" si="7"/>
        <v>116.48417721518997</v>
      </c>
      <c r="M51" s="80">
        <v>8655.2690000000002</v>
      </c>
      <c r="N51" s="126">
        <v>-11.35</v>
      </c>
      <c r="O51" s="86"/>
      <c r="P51" s="86"/>
      <c r="AC51" s="136">
        <v>40.325949367088612</v>
      </c>
      <c r="AD51" s="137">
        <v>8655.2690000000002</v>
      </c>
      <c r="AE51" s="138">
        <v>-11.35</v>
      </c>
      <c r="AF51" s="139">
        <v>54.468987341772156</v>
      </c>
      <c r="AG51" s="137">
        <v>8655.2690000000002</v>
      </c>
      <c r="AH51" s="138">
        <v>-11.35</v>
      </c>
      <c r="AI51" s="139">
        <v>68.0259493670886</v>
      </c>
      <c r="AJ51" s="137">
        <v>8655.2690000000002</v>
      </c>
      <c r="AK51" s="138">
        <v>-11.35</v>
      </c>
      <c r="AL51" s="139">
        <v>82.006962025316454</v>
      </c>
      <c r="AM51" s="137">
        <v>8655.2690000000002</v>
      </c>
      <c r="AN51" s="140">
        <v>-11.35</v>
      </c>
    </row>
    <row r="52" spans="2:40" x14ac:dyDescent="0.25">
      <c r="B52" s="149"/>
      <c r="C52" s="150">
        <f t="shared" si="4"/>
        <v>56.816455696202524</v>
      </c>
      <c r="D52" s="80">
        <v>8855.2690000000002</v>
      </c>
      <c r="E52" s="81">
        <v>-14.65</v>
      </c>
      <c r="F52" s="150">
        <f t="shared" si="5"/>
        <v>76.816455696202638</v>
      </c>
      <c r="G52" s="80">
        <v>8855.2690000000002</v>
      </c>
      <c r="H52" s="81">
        <v>-14.65</v>
      </c>
      <c r="I52" s="150">
        <f t="shared" si="6"/>
        <v>96.816455696202638</v>
      </c>
      <c r="J52" s="80">
        <v>8855.2690000000002</v>
      </c>
      <c r="K52" s="81">
        <v>-14.65</v>
      </c>
      <c r="L52" s="150">
        <f t="shared" si="7"/>
        <v>116.81645569620264</v>
      </c>
      <c r="M52" s="80">
        <v>8855.2690000000002</v>
      </c>
      <c r="N52" s="126">
        <v>-14.65</v>
      </c>
      <c r="O52" s="86"/>
      <c r="P52" s="86"/>
      <c r="AC52" s="136">
        <v>40.581012658227849</v>
      </c>
      <c r="AD52" s="137">
        <v>8855.2690000000002</v>
      </c>
      <c r="AE52" s="138">
        <v>-14.65</v>
      </c>
      <c r="AF52" s="139">
        <v>54.720253164556965</v>
      </c>
      <c r="AG52" s="137">
        <v>8855.2690000000002</v>
      </c>
      <c r="AH52" s="138">
        <v>-14.65</v>
      </c>
      <c r="AI52" s="139">
        <v>68.281012658227851</v>
      </c>
      <c r="AJ52" s="137">
        <v>8855.2690000000002</v>
      </c>
      <c r="AK52" s="138">
        <v>-14.65</v>
      </c>
      <c r="AL52" s="139">
        <v>82.260759493670889</v>
      </c>
      <c r="AM52" s="137">
        <v>8855.2690000000002</v>
      </c>
      <c r="AN52" s="140">
        <v>-14.65</v>
      </c>
    </row>
    <row r="53" spans="2:40" x14ac:dyDescent="0.25">
      <c r="B53" s="149"/>
      <c r="C53" s="150">
        <f t="shared" si="4"/>
        <v>57.148734177215182</v>
      </c>
      <c r="D53" s="80">
        <v>9055.2690000000002</v>
      </c>
      <c r="E53" s="81">
        <v>-15.26</v>
      </c>
      <c r="F53" s="150">
        <f t="shared" si="5"/>
        <v>77.148734177215303</v>
      </c>
      <c r="G53" s="80">
        <v>9055.2690000000002</v>
      </c>
      <c r="H53" s="81">
        <v>-15.26</v>
      </c>
      <c r="I53" s="150">
        <f t="shared" si="6"/>
        <v>97.148734177215303</v>
      </c>
      <c r="J53" s="80">
        <v>9055.2690000000002</v>
      </c>
      <c r="K53" s="81">
        <v>-15.26</v>
      </c>
      <c r="L53" s="150">
        <f t="shared" si="7"/>
        <v>117.1487341772153</v>
      </c>
      <c r="M53" s="80">
        <v>9055.2690000000002</v>
      </c>
      <c r="N53" s="126">
        <v>-15.26</v>
      </c>
      <c r="O53" s="86"/>
      <c r="P53" s="86"/>
      <c r="AC53" s="136">
        <v>40.836075949367093</v>
      </c>
      <c r="AD53" s="137">
        <v>9055.2690000000002</v>
      </c>
      <c r="AE53" s="138">
        <v>-15.26</v>
      </c>
      <c r="AF53" s="139">
        <v>54.971518987341781</v>
      </c>
      <c r="AG53" s="137">
        <v>9055.2690000000002</v>
      </c>
      <c r="AH53" s="138">
        <v>-15.26</v>
      </c>
      <c r="AI53" s="139">
        <v>68.536075949367088</v>
      </c>
      <c r="AJ53" s="137">
        <v>9055.2690000000002</v>
      </c>
      <c r="AK53" s="138">
        <v>-15.26</v>
      </c>
      <c r="AL53" s="139">
        <v>82.51455696202531</v>
      </c>
      <c r="AM53" s="137">
        <v>9055.2690000000002</v>
      </c>
      <c r="AN53" s="140">
        <v>-15.26</v>
      </c>
    </row>
    <row r="54" spans="2:40" x14ac:dyDescent="0.25">
      <c r="B54" s="149"/>
      <c r="C54" s="150">
        <f t="shared" si="4"/>
        <v>57.48101265822784</v>
      </c>
      <c r="D54" s="80">
        <v>9255.2690000000002</v>
      </c>
      <c r="E54" s="81">
        <v>-19.940000000000001</v>
      </c>
      <c r="F54" s="150">
        <f t="shared" si="5"/>
        <v>77.481012658227968</v>
      </c>
      <c r="G54" s="80">
        <v>9255.2690000000002</v>
      </c>
      <c r="H54" s="81">
        <v>-19.940000000000001</v>
      </c>
      <c r="I54" s="150">
        <f t="shared" si="6"/>
        <v>97.481012658227968</v>
      </c>
      <c r="J54" s="80">
        <v>9255.2690000000002</v>
      </c>
      <c r="K54" s="81">
        <v>-19.940000000000001</v>
      </c>
      <c r="L54" s="150">
        <f t="shared" si="7"/>
        <v>117.48101265822797</v>
      </c>
      <c r="M54" s="80">
        <v>9255.2690000000002</v>
      </c>
      <c r="N54" s="126">
        <v>-19.940000000000001</v>
      </c>
      <c r="O54" s="86"/>
      <c r="P54" s="86"/>
      <c r="AC54" s="136">
        <v>41.09113924050633</v>
      </c>
      <c r="AD54" s="137">
        <v>9255.2690000000002</v>
      </c>
      <c r="AE54" s="138">
        <v>-19.940000000000001</v>
      </c>
      <c r="AF54" s="139">
        <v>55.222784810126591</v>
      </c>
      <c r="AG54" s="137">
        <v>9255.2690000000002</v>
      </c>
      <c r="AH54" s="138">
        <v>-19.940000000000001</v>
      </c>
      <c r="AI54" s="139">
        <v>68.791139240506325</v>
      </c>
      <c r="AJ54" s="137">
        <v>9255.2690000000002</v>
      </c>
      <c r="AK54" s="138">
        <v>-19.940000000000001</v>
      </c>
      <c r="AL54" s="139">
        <v>82.768354430379745</v>
      </c>
      <c r="AM54" s="137">
        <v>9255.2690000000002</v>
      </c>
      <c r="AN54" s="140">
        <v>-19.940000000000001</v>
      </c>
    </row>
    <row r="55" spans="2:40" x14ac:dyDescent="0.25">
      <c r="B55" s="149"/>
      <c r="C55" s="150">
        <f t="shared" si="4"/>
        <v>57.813291139240498</v>
      </c>
      <c r="D55" s="80">
        <v>9455.2690000000002</v>
      </c>
      <c r="E55" s="81">
        <v>-19.940000000000001</v>
      </c>
      <c r="F55" s="150">
        <f t="shared" si="5"/>
        <v>77.813291139240633</v>
      </c>
      <c r="G55" s="80">
        <v>9455.2690000000002</v>
      </c>
      <c r="H55" s="81">
        <v>-19.940000000000001</v>
      </c>
      <c r="I55" s="150">
        <f t="shared" si="6"/>
        <v>97.813291139240633</v>
      </c>
      <c r="J55" s="80">
        <v>9455.2690000000002</v>
      </c>
      <c r="K55" s="81">
        <v>-19.940000000000001</v>
      </c>
      <c r="L55" s="150">
        <f t="shared" si="7"/>
        <v>117.81329113924063</v>
      </c>
      <c r="M55" s="80">
        <v>9455.2690000000002</v>
      </c>
      <c r="N55" s="126">
        <v>-19.940000000000001</v>
      </c>
      <c r="O55" s="86"/>
      <c r="P55" s="86"/>
      <c r="AC55" s="136">
        <v>41.346202531645574</v>
      </c>
      <c r="AD55" s="137">
        <v>9455.2690000000002</v>
      </c>
      <c r="AE55" s="138">
        <v>-19.940000000000001</v>
      </c>
      <c r="AF55" s="139">
        <v>55.4740506329114</v>
      </c>
      <c r="AG55" s="137">
        <v>9455.2690000000002</v>
      </c>
      <c r="AH55" s="138">
        <v>-19.940000000000001</v>
      </c>
      <c r="AI55" s="139">
        <v>69.046202531645562</v>
      </c>
      <c r="AJ55" s="137">
        <v>9455.2690000000002</v>
      </c>
      <c r="AK55" s="138">
        <v>-19.940000000000001</v>
      </c>
      <c r="AL55" s="139">
        <v>83.02215189873418</v>
      </c>
      <c r="AM55" s="137">
        <v>9455.2690000000002</v>
      </c>
      <c r="AN55" s="140">
        <v>-19.940000000000001</v>
      </c>
    </row>
    <row r="56" spans="2:40" x14ac:dyDescent="0.25">
      <c r="B56" s="149"/>
      <c r="C56" s="150">
        <f t="shared" si="4"/>
        <v>58.145569620253156</v>
      </c>
      <c r="D56" s="80">
        <v>9655.2690000000002</v>
      </c>
      <c r="E56" s="81">
        <v>-20.89</v>
      </c>
      <c r="F56" s="150">
        <f t="shared" si="5"/>
        <v>78.145569620253298</v>
      </c>
      <c r="G56" s="80">
        <v>9655.2690000000002</v>
      </c>
      <c r="H56" s="81">
        <v>-20.89</v>
      </c>
      <c r="I56" s="150">
        <f t="shared" si="6"/>
        <v>98.145569620253298</v>
      </c>
      <c r="J56" s="80">
        <v>9655.2690000000002</v>
      </c>
      <c r="K56" s="81">
        <v>-20.89</v>
      </c>
      <c r="L56" s="150">
        <f t="shared" si="7"/>
        <v>118.1455696202533</v>
      </c>
      <c r="M56" s="80">
        <v>9655.2690000000002</v>
      </c>
      <c r="N56" s="126">
        <v>-20.89</v>
      </c>
      <c r="O56" s="86"/>
      <c r="P56" s="86"/>
      <c r="AC56" s="136">
        <v>41.601265822784811</v>
      </c>
      <c r="AD56" s="137">
        <v>9655.2690000000002</v>
      </c>
      <c r="AE56" s="138">
        <v>-20.89</v>
      </c>
      <c r="AF56" s="139">
        <v>55.725316455696209</v>
      </c>
      <c r="AG56" s="137">
        <v>9655.2690000000002</v>
      </c>
      <c r="AH56" s="138">
        <v>-20.89</v>
      </c>
      <c r="AI56" s="139">
        <v>69.301265822784814</v>
      </c>
      <c r="AJ56" s="137">
        <v>9655.2690000000002</v>
      </c>
      <c r="AK56" s="138">
        <v>-20.89</v>
      </c>
      <c r="AL56" s="139">
        <v>83.2759493670886</v>
      </c>
      <c r="AM56" s="137">
        <v>9655.2690000000002</v>
      </c>
      <c r="AN56" s="140">
        <v>-20.89</v>
      </c>
    </row>
    <row r="57" spans="2:40" x14ac:dyDescent="0.25">
      <c r="B57" s="149"/>
      <c r="C57" s="150">
        <f t="shared" si="4"/>
        <v>58.477848101265813</v>
      </c>
      <c r="D57" s="80">
        <v>9855.2690000000002</v>
      </c>
      <c r="E57" s="81">
        <v>-27.55</v>
      </c>
      <c r="F57" s="150">
        <f t="shared" si="5"/>
        <v>78.477848101265963</v>
      </c>
      <c r="G57" s="80">
        <v>9855.2690000000002</v>
      </c>
      <c r="H57" s="81">
        <v>-27.55</v>
      </c>
      <c r="I57" s="150">
        <f t="shared" si="6"/>
        <v>98.477848101265963</v>
      </c>
      <c r="J57" s="80">
        <v>9855.2690000000002</v>
      </c>
      <c r="K57" s="81">
        <v>-27.55</v>
      </c>
      <c r="L57" s="150">
        <f t="shared" si="7"/>
        <v>118.47784810126596</v>
      </c>
      <c r="M57" s="80">
        <v>9855.2690000000002</v>
      </c>
      <c r="N57" s="126">
        <v>-27.55</v>
      </c>
      <c r="O57" s="86"/>
      <c r="P57" s="86"/>
      <c r="AC57" s="136">
        <v>41.856329113924055</v>
      </c>
      <c r="AD57" s="137">
        <v>9855.2690000000002</v>
      </c>
      <c r="AE57" s="138">
        <v>-27.55</v>
      </c>
      <c r="AF57" s="139">
        <v>55.976582278481018</v>
      </c>
      <c r="AG57" s="137">
        <v>9855.2690000000002</v>
      </c>
      <c r="AH57" s="138">
        <v>-27.55</v>
      </c>
      <c r="AI57" s="139">
        <v>69.55632911392405</v>
      </c>
      <c r="AJ57" s="137">
        <v>9855.2690000000002</v>
      </c>
      <c r="AK57" s="138">
        <v>-27.55</v>
      </c>
      <c r="AL57" s="139">
        <v>83.529746835443035</v>
      </c>
      <c r="AM57" s="137">
        <v>9855.2690000000002</v>
      </c>
      <c r="AN57" s="140">
        <v>-27.55</v>
      </c>
    </row>
    <row r="58" spans="2:40" x14ac:dyDescent="0.25">
      <c r="B58" s="149"/>
      <c r="C58" s="150">
        <f t="shared" si="4"/>
        <v>58.810126582278471</v>
      </c>
      <c r="D58" s="80">
        <v>10055.269</v>
      </c>
      <c r="E58" s="81">
        <v>-28.22</v>
      </c>
      <c r="F58" s="150">
        <f t="shared" si="5"/>
        <v>78.810126582278627</v>
      </c>
      <c r="G58" s="80">
        <v>10055.269</v>
      </c>
      <c r="H58" s="81">
        <v>-28.22</v>
      </c>
      <c r="I58" s="150">
        <f t="shared" si="6"/>
        <v>98.810126582278627</v>
      </c>
      <c r="J58" s="80">
        <v>10055.269</v>
      </c>
      <c r="K58" s="81">
        <v>-28.22</v>
      </c>
      <c r="L58" s="150">
        <f t="shared" si="7"/>
        <v>118.81012658227863</v>
      </c>
      <c r="M58" s="80">
        <v>10055.269</v>
      </c>
      <c r="N58" s="126">
        <v>-28.22</v>
      </c>
      <c r="O58" s="86"/>
      <c r="P58" s="86"/>
      <c r="AC58" s="136">
        <v>42.111392405063292</v>
      </c>
      <c r="AD58" s="137">
        <v>10055.269</v>
      </c>
      <c r="AE58" s="138">
        <v>-28.22</v>
      </c>
      <c r="AF58" s="139">
        <v>56.227848101265828</v>
      </c>
      <c r="AG58" s="137">
        <v>10055.269</v>
      </c>
      <c r="AH58" s="138">
        <v>-28.22</v>
      </c>
      <c r="AI58" s="139">
        <v>69.811392405063287</v>
      </c>
      <c r="AJ58" s="137">
        <v>10055.269</v>
      </c>
      <c r="AK58" s="138">
        <v>-28.22</v>
      </c>
      <c r="AL58" s="139">
        <v>83.78354430379747</v>
      </c>
      <c r="AM58" s="137">
        <v>10055.269</v>
      </c>
      <c r="AN58" s="140">
        <v>-28.22</v>
      </c>
    </row>
    <row r="59" spans="2:40" x14ac:dyDescent="0.25">
      <c r="B59" s="149"/>
      <c r="C59" s="150">
        <f t="shared" si="4"/>
        <v>59.142405063291129</v>
      </c>
      <c r="D59" s="80">
        <v>10255.269</v>
      </c>
      <c r="E59" s="81">
        <v>-30.92</v>
      </c>
      <c r="F59" s="150">
        <f t="shared" si="5"/>
        <v>79.142405063291292</v>
      </c>
      <c r="G59" s="80">
        <v>10255.269</v>
      </c>
      <c r="H59" s="81">
        <v>-30.92</v>
      </c>
      <c r="I59" s="150">
        <f t="shared" si="6"/>
        <v>99.142405063291292</v>
      </c>
      <c r="J59" s="80">
        <v>10255.269</v>
      </c>
      <c r="K59" s="81">
        <v>-30.92</v>
      </c>
      <c r="L59" s="150">
        <f t="shared" si="7"/>
        <v>119.14240506329129</v>
      </c>
      <c r="M59" s="80">
        <v>10255.269</v>
      </c>
      <c r="N59" s="126">
        <v>-30.92</v>
      </c>
      <c r="O59" s="86"/>
      <c r="P59" s="86"/>
      <c r="AC59" s="136">
        <v>42.366455696202536</v>
      </c>
      <c r="AD59" s="137">
        <v>10255.269</v>
      </c>
      <c r="AE59" s="138">
        <v>-30.92</v>
      </c>
      <c r="AF59" s="139">
        <v>56.479113924050637</v>
      </c>
      <c r="AG59" s="137">
        <v>10255.269</v>
      </c>
      <c r="AH59" s="138">
        <v>-30.92</v>
      </c>
      <c r="AI59" s="139">
        <v>70.066455696202524</v>
      </c>
      <c r="AJ59" s="137">
        <v>10255.269</v>
      </c>
      <c r="AK59" s="138">
        <v>-30.92</v>
      </c>
      <c r="AL59" s="139">
        <v>84.03734177215189</v>
      </c>
      <c r="AM59" s="137">
        <v>10255.269</v>
      </c>
      <c r="AN59" s="140">
        <v>-30.92</v>
      </c>
    </row>
    <row r="60" spans="2:40" x14ac:dyDescent="0.25">
      <c r="B60" s="149"/>
      <c r="C60" s="150">
        <f t="shared" si="4"/>
        <v>59.474683544303787</v>
      </c>
      <c r="D60" s="80">
        <v>10455.269</v>
      </c>
      <c r="E60" s="81">
        <v>-31.5</v>
      </c>
      <c r="F60" s="150">
        <f t="shared" si="5"/>
        <v>79.474683544303957</v>
      </c>
      <c r="G60" s="80">
        <v>10455.269</v>
      </c>
      <c r="H60" s="81">
        <v>-31.5</v>
      </c>
      <c r="I60" s="150">
        <f t="shared" si="6"/>
        <v>99.474683544303957</v>
      </c>
      <c r="J60" s="80">
        <v>10455.269</v>
      </c>
      <c r="K60" s="81">
        <v>-31.5</v>
      </c>
      <c r="L60" s="150">
        <f t="shared" si="7"/>
        <v>119.47468354430396</v>
      </c>
      <c r="M60" s="80">
        <v>10455.269</v>
      </c>
      <c r="N60" s="126">
        <v>-31.5</v>
      </c>
      <c r="O60" s="86"/>
      <c r="P60" s="86"/>
      <c r="AC60" s="136">
        <v>42.621518987341773</v>
      </c>
      <c r="AD60" s="137">
        <v>10455.269</v>
      </c>
      <c r="AE60" s="138">
        <v>-31.5</v>
      </c>
      <c r="AF60" s="139">
        <v>56.730379746835453</v>
      </c>
      <c r="AG60" s="137">
        <v>10455.269</v>
      </c>
      <c r="AH60" s="138">
        <v>-31.5</v>
      </c>
      <c r="AI60" s="139">
        <v>70.321518987341776</v>
      </c>
      <c r="AJ60" s="137">
        <v>10455.269</v>
      </c>
      <c r="AK60" s="138">
        <v>-31.5</v>
      </c>
      <c r="AL60" s="139">
        <v>84.291139240506325</v>
      </c>
      <c r="AM60" s="137">
        <v>10455.269</v>
      </c>
      <c r="AN60" s="140">
        <v>-31.5</v>
      </c>
    </row>
    <row r="61" spans="2:40" x14ac:dyDescent="0.25">
      <c r="B61" s="149"/>
      <c r="C61" s="150">
        <f t="shared" si="4"/>
        <v>59.806962025316444</v>
      </c>
      <c r="D61" s="80">
        <v>10655.269</v>
      </c>
      <c r="E61" s="81">
        <v>-32.21</v>
      </c>
      <c r="F61" s="150">
        <f t="shared" si="5"/>
        <v>79.806962025316622</v>
      </c>
      <c r="G61" s="80">
        <v>10655.269</v>
      </c>
      <c r="H61" s="81">
        <v>-32.21</v>
      </c>
      <c r="I61" s="150">
        <f t="shared" si="6"/>
        <v>99.806962025316622</v>
      </c>
      <c r="J61" s="80">
        <v>10655.269</v>
      </c>
      <c r="K61" s="81">
        <v>-32.21</v>
      </c>
      <c r="L61" s="150">
        <f t="shared" si="7"/>
        <v>119.80696202531662</v>
      </c>
      <c r="M61" s="80">
        <v>10655.269</v>
      </c>
      <c r="N61" s="126">
        <v>-32.21</v>
      </c>
      <c r="O61" s="86"/>
      <c r="P61" s="86"/>
      <c r="AC61" s="136">
        <v>42.876582278481017</v>
      </c>
      <c r="AD61" s="137">
        <v>10655.269</v>
      </c>
      <c r="AE61" s="138">
        <v>-32.21</v>
      </c>
      <c r="AF61" s="139">
        <v>56.981645569620262</v>
      </c>
      <c r="AG61" s="137">
        <v>10655.269</v>
      </c>
      <c r="AH61" s="138">
        <v>-32.21</v>
      </c>
      <c r="AI61" s="139">
        <v>70.576582278481013</v>
      </c>
      <c r="AJ61" s="137">
        <v>10655.269</v>
      </c>
      <c r="AK61" s="138">
        <v>-32.21</v>
      </c>
      <c r="AL61" s="139">
        <v>84.54493670886076</v>
      </c>
      <c r="AM61" s="137">
        <v>10655.269</v>
      </c>
      <c r="AN61" s="140">
        <v>-32.21</v>
      </c>
    </row>
    <row r="62" spans="2:40" x14ac:dyDescent="0.25">
      <c r="B62" s="149"/>
      <c r="C62" s="150">
        <f t="shared" si="4"/>
        <v>60.139240506329102</v>
      </c>
      <c r="D62" s="80">
        <v>10855.269</v>
      </c>
      <c r="E62" s="81">
        <v>-32.29</v>
      </c>
      <c r="F62" s="150">
        <f t="shared" si="5"/>
        <v>80.139240506329287</v>
      </c>
      <c r="G62" s="80">
        <v>10855.269</v>
      </c>
      <c r="H62" s="81">
        <v>-32.29</v>
      </c>
      <c r="I62" s="150">
        <f t="shared" si="6"/>
        <v>100.13924050632929</v>
      </c>
      <c r="J62" s="80">
        <v>10855.269</v>
      </c>
      <c r="K62" s="81">
        <v>-32.29</v>
      </c>
      <c r="L62" s="150">
        <f t="shared" si="7"/>
        <v>120.13924050632929</v>
      </c>
      <c r="M62" s="80">
        <v>10855.269</v>
      </c>
      <c r="N62" s="126">
        <v>-32.29</v>
      </c>
      <c r="O62" s="86"/>
      <c r="P62" s="86"/>
      <c r="AC62" s="136">
        <v>43.131645569620254</v>
      </c>
      <c r="AD62" s="137">
        <v>10855.269</v>
      </c>
      <c r="AE62" s="138">
        <v>-32.29</v>
      </c>
      <c r="AF62" s="139">
        <v>57.232911392405072</v>
      </c>
      <c r="AG62" s="137">
        <v>10855.269</v>
      </c>
      <c r="AH62" s="138">
        <v>-32.29</v>
      </c>
      <c r="AI62" s="139">
        <v>70.83164556962025</v>
      </c>
      <c r="AJ62" s="137">
        <v>10855.269</v>
      </c>
      <c r="AK62" s="138">
        <v>-32.29</v>
      </c>
      <c r="AL62" s="139">
        <v>84.798734177215181</v>
      </c>
      <c r="AM62" s="137">
        <v>10855.269</v>
      </c>
      <c r="AN62" s="140">
        <v>-32.29</v>
      </c>
    </row>
    <row r="63" spans="2:40" x14ac:dyDescent="0.25">
      <c r="B63" s="149"/>
      <c r="C63" s="150">
        <f t="shared" si="4"/>
        <v>60.47151898734176</v>
      </c>
      <c r="D63" s="80">
        <v>11055.269</v>
      </c>
      <c r="E63" s="81">
        <v>-32.409999999999997</v>
      </c>
      <c r="F63" s="150">
        <f t="shared" si="5"/>
        <v>80.471518987341952</v>
      </c>
      <c r="G63" s="80">
        <v>11055.269</v>
      </c>
      <c r="H63" s="81">
        <v>-32.409999999999997</v>
      </c>
      <c r="I63" s="150">
        <f t="shared" si="6"/>
        <v>100.47151898734195</v>
      </c>
      <c r="J63" s="80">
        <v>11055.269</v>
      </c>
      <c r="K63" s="81">
        <v>-32.409999999999997</v>
      </c>
      <c r="L63" s="150">
        <f t="shared" si="7"/>
        <v>120.47151898734195</v>
      </c>
      <c r="M63" s="80">
        <v>11055.269</v>
      </c>
      <c r="N63" s="126">
        <v>-32.409999999999997</v>
      </c>
      <c r="O63" s="86"/>
      <c r="P63" s="86"/>
      <c r="AC63" s="136">
        <v>43.386708860759498</v>
      </c>
      <c r="AD63" s="137">
        <v>11055.269</v>
      </c>
      <c r="AE63" s="138">
        <v>-32.409999999999997</v>
      </c>
      <c r="AF63" s="139">
        <v>57.484177215189881</v>
      </c>
      <c r="AG63" s="137">
        <v>11055.269</v>
      </c>
      <c r="AH63" s="138">
        <v>-32.409999999999997</v>
      </c>
      <c r="AI63" s="139">
        <v>71.086708860759487</v>
      </c>
      <c r="AJ63" s="137">
        <v>11055.269</v>
      </c>
      <c r="AK63" s="138">
        <v>-32.409999999999997</v>
      </c>
      <c r="AL63" s="139">
        <v>85.052531645569616</v>
      </c>
      <c r="AM63" s="137">
        <v>11055.269</v>
      </c>
      <c r="AN63" s="140">
        <v>-32.409999999999997</v>
      </c>
    </row>
    <row r="64" spans="2:40" x14ac:dyDescent="0.25">
      <c r="B64" s="149"/>
      <c r="C64" s="150">
        <f t="shared" si="4"/>
        <v>60.803797468354418</v>
      </c>
      <c r="D64" s="80">
        <v>11255.269</v>
      </c>
      <c r="E64" s="81">
        <v>-32.21</v>
      </c>
      <c r="F64" s="150">
        <f t="shared" si="5"/>
        <v>80.803797468354617</v>
      </c>
      <c r="G64" s="80">
        <v>11255.269</v>
      </c>
      <c r="H64" s="81">
        <v>-32.21</v>
      </c>
      <c r="I64" s="150">
        <f t="shared" si="6"/>
        <v>100.80379746835462</v>
      </c>
      <c r="J64" s="80">
        <v>11255.269</v>
      </c>
      <c r="K64" s="81">
        <v>-32.21</v>
      </c>
      <c r="L64" s="150">
        <f t="shared" si="7"/>
        <v>120.80379746835462</v>
      </c>
      <c r="M64" s="80">
        <v>11255.269</v>
      </c>
      <c r="N64" s="126">
        <v>-32.21</v>
      </c>
      <c r="O64" s="86"/>
      <c r="P64" s="86"/>
      <c r="AC64" s="136">
        <v>43.641772151898735</v>
      </c>
      <c r="AD64" s="137">
        <v>11255.269</v>
      </c>
      <c r="AE64" s="138">
        <v>-32.21</v>
      </c>
      <c r="AF64" s="139">
        <v>57.73544303797469</v>
      </c>
      <c r="AG64" s="137">
        <v>11255.269</v>
      </c>
      <c r="AH64" s="138">
        <v>-32.21</v>
      </c>
      <c r="AI64" s="139">
        <v>71.341772151898738</v>
      </c>
      <c r="AJ64" s="137">
        <v>11255.269</v>
      </c>
      <c r="AK64" s="138">
        <v>-32.21</v>
      </c>
      <c r="AL64" s="139">
        <v>85.30632911392405</v>
      </c>
      <c r="AM64" s="137">
        <v>11255.269</v>
      </c>
      <c r="AN64" s="140">
        <v>-32.21</v>
      </c>
    </row>
    <row r="65" spans="2:40" x14ac:dyDescent="0.25">
      <c r="B65" s="149"/>
      <c r="C65" s="150">
        <f t="shared" si="4"/>
        <v>61.136075949367076</v>
      </c>
      <c r="D65" s="80">
        <v>11455.269</v>
      </c>
      <c r="E65" s="81">
        <v>-33.700000000000003</v>
      </c>
      <c r="F65" s="150">
        <f t="shared" si="5"/>
        <v>81.136075949367282</v>
      </c>
      <c r="G65" s="80">
        <v>11455.269</v>
      </c>
      <c r="H65" s="81">
        <v>-33.700000000000003</v>
      </c>
      <c r="I65" s="150">
        <f t="shared" si="6"/>
        <v>101.13607594936728</v>
      </c>
      <c r="J65" s="80">
        <v>11455.269</v>
      </c>
      <c r="K65" s="81">
        <v>-33.700000000000003</v>
      </c>
      <c r="L65" s="150">
        <f t="shared" si="7"/>
        <v>121.13607594936728</v>
      </c>
      <c r="M65" s="80">
        <v>11455.269</v>
      </c>
      <c r="N65" s="126">
        <v>-33.700000000000003</v>
      </c>
      <c r="O65" s="86"/>
      <c r="P65" s="86"/>
      <c r="AC65" s="136">
        <v>43.896835443037972</v>
      </c>
      <c r="AD65" s="137">
        <v>11455.269</v>
      </c>
      <c r="AE65" s="138">
        <v>-33.700000000000003</v>
      </c>
      <c r="AF65" s="139">
        <v>57.986708860759499</v>
      </c>
      <c r="AG65" s="137">
        <v>11455.269</v>
      </c>
      <c r="AH65" s="138">
        <v>-33.700000000000003</v>
      </c>
      <c r="AI65" s="139">
        <v>71.596835443037975</v>
      </c>
      <c r="AJ65" s="137">
        <v>11455.269</v>
      </c>
      <c r="AK65" s="138">
        <v>-33.700000000000003</v>
      </c>
      <c r="AL65" s="139">
        <v>85.560126582278485</v>
      </c>
      <c r="AM65" s="137">
        <v>11455.269</v>
      </c>
      <c r="AN65" s="140">
        <v>-33.700000000000003</v>
      </c>
    </row>
    <row r="66" spans="2:40" x14ac:dyDescent="0.25">
      <c r="B66" s="149"/>
      <c r="C66" s="150">
        <f t="shared" si="4"/>
        <v>61.468354430379733</v>
      </c>
      <c r="D66" s="80">
        <v>11655.269</v>
      </c>
      <c r="E66" s="81">
        <v>-33.93</v>
      </c>
      <c r="F66" s="150">
        <f t="shared" si="5"/>
        <v>81.468354430379947</v>
      </c>
      <c r="G66" s="80">
        <v>11655.269</v>
      </c>
      <c r="H66" s="81">
        <v>-33.93</v>
      </c>
      <c r="I66" s="150">
        <f t="shared" si="6"/>
        <v>101.46835443037995</v>
      </c>
      <c r="J66" s="80">
        <v>11655.269</v>
      </c>
      <c r="K66" s="81">
        <v>-33.93</v>
      </c>
      <c r="L66" s="150">
        <f t="shared" si="7"/>
        <v>121.46835443037995</v>
      </c>
      <c r="M66" s="80">
        <v>11655.269</v>
      </c>
      <c r="N66" s="126">
        <v>-33.93</v>
      </c>
      <c r="O66" s="86"/>
      <c r="P66" s="86"/>
      <c r="AC66" s="136">
        <v>44.151898734177216</v>
      </c>
      <c r="AD66" s="137">
        <v>11655.269</v>
      </c>
      <c r="AE66" s="138">
        <v>-33.93</v>
      </c>
      <c r="AF66" s="139">
        <v>58.237974683544309</v>
      </c>
      <c r="AG66" s="137">
        <v>11655.269</v>
      </c>
      <c r="AH66" s="138">
        <v>-33.93</v>
      </c>
      <c r="AI66" s="139">
        <v>71.851898734177212</v>
      </c>
      <c r="AJ66" s="137">
        <v>11655.269</v>
      </c>
      <c r="AK66" s="138">
        <v>-33.93</v>
      </c>
      <c r="AL66" s="139">
        <v>85.813924050632906</v>
      </c>
      <c r="AM66" s="137">
        <v>11655.269</v>
      </c>
      <c r="AN66" s="140">
        <v>-33.93</v>
      </c>
    </row>
    <row r="67" spans="2:40" x14ac:dyDescent="0.25">
      <c r="B67" s="149"/>
      <c r="C67" s="150">
        <f t="shared" si="4"/>
        <v>61.800632911392391</v>
      </c>
      <c r="D67" s="80">
        <v>11855.269</v>
      </c>
      <c r="E67" s="81">
        <v>-34.21</v>
      </c>
      <c r="F67" s="150">
        <f t="shared" si="5"/>
        <v>81.800632911392611</v>
      </c>
      <c r="G67" s="80">
        <v>11855.269</v>
      </c>
      <c r="H67" s="81">
        <v>-34.21</v>
      </c>
      <c r="I67" s="150">
        <f t="shared" si="6"/>
        <v>101.80063291139261</v>
      </c>
      <c r="J67" s="80">
        <v>11855.269</v>
      </c>
      <c r="K67" s="81">
        <v>-34.21</v>
      </c>
      <c r="L67" s="150">
        <f t="shared" si="7"/>
        <v>121.80063291139261</v>
      </c>
      <c r="M67" s="80">
        <v>11855.269</v>
      </c>
      <c r="N67" s="126">
        <v>-34.21</v>
      </c>
      <c r="O67" s="86"/>
      <c r="P67" s="86"/>
      <c r="AC67" s="136">
        <v>44.40696202531646</v>
      </c>
      <c r="AD67" s="137">
        <v>11855.269</v>
      </c>
      <c r="AE67" s="138">
        <v>-34.21</v>
      </c>
      <c r="AF67" s="139">
        <v>58.489240506329125</v>
      </c>
      <c r="AG67" s="137">
        <v>11855.269</v>
      </c>
      <c r="AH67" s="138">
        <v>-34.21</v>
      </c>
      <c r="AI67" s="139">
        <v>72.106962025316449</v>
      </c>
      <c r="AJ67" s="137">
        <v>11855.269</v>
      </c>
      <c r="AK67" s="138">
        <v>-34.21</v>
      </c>
      <c r="AL67" s="139">
        <v>86.067721518987341</v>
      </c>
      <c r="AM67" s="137">
        <v>11855.269</v>
      </c>
      <c r="AN67" s="140">
        <v>-34.21</v>
      </c>
    </row>
    <row r="68" spans="2:40" x14ac:dyDescent="0.25">
      <c r="B68" s="149"/>
      <c r="C68" s="150">
        <f t="shared" si="4"/>
        <v>62.132911392405049</v>
      </c>
      <c r="D68" s="80">
        <v>12055.269</v>
      </c>
      <c r="E68" s="81">
        <v>-33.82</v>
      </c>
      <c r="F68" s="150">
        <f t="shared" si="5"/>
        <v>82.132911392405276</v>
      </c>
      <c r="G68" s="80">
        <v>12055.269</v>
      </c>
      <c r="H68" s="81">
        <v>-33.82</v>
      </c>
      <c r="I68" s="150">
        <f t="shared" si="6"/>
        <v>102.13291139240528</v>
      </c>
      <c r="J68" s="80">
        <v>12055.269</v>
      </c>
      <c r="K68" s="81">
        <v>-33.82</v>
      </c>
      <c r="L68" s="150">
        <f t="shared" si="7"/>
        <v>122.13291139240528</v>
      </c>
      <c r="M68" s="80">
        <v>12055.269</v>
      </c>
      <c r="N68" s="126">
        <v>-33.82</v>
      </c>
      <c r="O68" s="86"/>
      <c r="P68" s="86"/>
      <c r="AC68" s="136">
        <v>44.662025316455697</v>
      </c>
      <c r="AD68" s="137">
        <v>12055.269</v>
      </c>
      <c r="AE68" s="138">
        <v>-33.82</v>
      </c>
      <c r="AF68" s="139">
        <v>58.740506329113934</v>
      </c>
      <c r="AG68" s="137">
        <v>12055.269</v>
      </c>
      <c r="AH68" s="138">
        <v>-33.82</v>
      </c>
      <c r="AI68" s="139">
        <v>72.362025316455686</v>
      </c>
      <c r="AJ68" s="137">
        <v>12055.269</v>
      </c>
      <c r="AK68" s="138">
        <v>-33.82</v>
      </c>
      <c r="AL68" s="139">
        <v>86.321518987341761</v>
      </c>
      <c r="AM68" s="137">
        <v>12055.269</v>
      </c>
      <c r="AN68" s="140">
        <v>-33.82</v>
      </c>
    </row>
    <row r="69" spans="2:40" x14ac:dyDescent="0.25">
      <c r="B69" s="149"/>
      <c r="C69" s="150">
        <f t="shared" si="4"/>
        <v>62.465189873417707</v>
      </c>
      <c r="D69" s="80">
        <v>12255.269</v>
      </c>
      <c r="E69" s="81">
        <v>-33.74</v>
      </c>
      <c r="F69" s="150">
        <f t="shared" si="5"/>
        <v>82.465189873417941</v>
      </c>
      <c r="G69" s="80">
        <v>12255.269</v>
      </c>
      <c r="H69" s="81">
        <v>-33.74</v>
      </c>
      <c r="I69" s="150">
        <f t="shared" si="6"/>
        <v>102.46518987341794</v>
      </c>
      <c r="J69" s="80">
        <v>12255.269</v>
      </c>
      <c r="K69" s="81">
        <v>-33.74</v>
      </c>
      <c r="L69" s="150">
        <f t="shared" si="7"/>
        <v>122.46518987341794</v>
      </c>
      <c r="M69" s="80">
        <v>12255.269</v>
      </c>
      <c r="N69" s="126">
        <v>-33.74</v>
      </c>
      <c r="O69" s="86"/>
      <c r="P69" s="86"/>
      <c r="AC69" s="136">
        <v>44.917088607594934</v>
      </c>
      <c r="AD69" s="137">
        <v>12255.269</v>
      </c>
      <c r="AE69" s="138">
        <v>-33.74</v>
      </c>
      <c r="AF69" s="139">
        <v>58.991772151898743</v>
      </c>
      <c r="AG69" s="137">
        <v>12255.269</v>
      </c>
      <c r="AH69" s="138">
        <v>-33.74</v>
      </c>
      <c r="AI69" s="139">
        <v>72.617088607594937</v>
      </c>
      <c r="AJ69" s="137">
        <v>12255.269</v>
      </c>
      <c r="AK69" s="138">
        <v>-33.74</v>
      </c>
      <c r="AL69" s="139">
        <v>86.575316455696196</v>
      </c>
      <c r="AM69" s="137">
        <v>12255.269</v>
      </c>
      <c r="AN69" s="140">
        <v>-33.74</v>
      </c>
    </row>
    <row r="70" spans="2:40" x14ac:dyDescent="0.25">
      <c r="B70" s="149"/>
      <c r="C70" s="150">
        <f t="shared" si="4"/>
        <v>62.797468354430364</v>
      </c>
      <c r="D70" s="80">
        <v>12455.269</v>
      </c>
      <c r="E70" s="81">
        <v>-32.85</v>
      </c>
      <c r="F70" s="150">
        <f t="shared" si="5"/>
        <v>82.797468354430606</v>
      </c>
      <c r="G70" s="80">
        <v>12455.269</v>
      </c>
      <c r="H70" s="81">
        <v>-32.85</v>
      </c>
      <c r="I70" s="150">
        <f t="shared" si="6"/>
        <v>102.79746835443061</v>
      </c>
      <c r="J70" s="80">
        <v>12455.269</v>
      </c>
      <c r="K70" s="81">
        <v>-32.85</v>
      </c>
      <c r="L70" s="150">
        <f t="shared" si="7"/>
        <v>122.79746835443061</v>
      </c>
      <c r="M70" s="80">
        <v>12455.269</v>
      </c>
      <c r="N70" s="126">
        <v>-32.85</v>
      </c>
      <c r="O70" s="86"/>
      <c r="P70" s="86"/>
      <c r="AC70" s="136">
        <v>45.172151898734178</v>
      </c>
      <c r="AD70" s="137">
        <v>12455.269</v>
      </c>
      <c r="AE70" s="138">
        <v>-32.85</v>
      </c>
      <c r="AF70" s="139">
        <v>59.243037974683553</v>
      </c>
      <c r="AG70" s="137">
        <v>12455.269</v>
      </c>
      <c r="AH70" s="138">
        <v>-32.85</v>
      </c>
      <c r="AI70" s="139">
        <v>72.872151898734174</v>
      </c>
      <c r="AJ70" s="137">
        <v>12455.269</v>
      </c>
      <c r="AK70" s="138">
        <v>-32.85</v>
      </c>
      <c r="AL70" s="139">
        <v>86.829113924050631</v>
      </c>
      <c r="AM70" s="137">
        <v>12455.269</v>
      </c>
      <c r="AN70" s="140">
        <v>-32.85</v>
      </c>
    </row>
    <row r="71" spans="2:40" x14ac:dyDescent="0.25">
      <c r="B71" s="149"/>
      <c r="C71" s="150">
        <f t="shared" si="4"/>
        <v>63.129746835443022</v>
      </c>
      <c r="D71" s="80">
        <v>12655.269</v>
      </c>
      <c r="E71" s="81">
        <v>-33.35</v>
      </c>
      <c r="F71" s="150">
        <f t="shared" si="5"/>
        <v>83.129746835443271</v>
      </c>
      <c r="G71" s="80">
        <v>12655.269</v>
      </c>
      <c r="H71" s="81">
        <v>-33.35</v>
      </c>
      <c r="I71" s="150">
        <f t="shared" si="6"/>
        <v>103.12974683544327</v>
      </c>
      <c r="J71" s="80">
        <v>12655.269</v>
      </c>
      <c r="K71" s="81">
        <v>-33.35</v>
      </c>
      <c r="L71" s="150">
        <f t="shared" si="7"/>
        <v>123.12974683544327</v>
      </c>
      <c r="M71" s="80">
        <v>12655.269</v>
      </c>
      <c r="N71" s="126">
        <v>-33.35</v>
      </c>
      <c r="O71" s="86"/>
      <c r="P71" s="86"/>
      <c r="AC71" s="136">
        <v>45.427215189873422</v>
      </c>
      <c r="AD71" s="137">
        <v>12655.269</v>
      </c>
      <c r="AE71" s="138">
        <v>-33.35</v>
      </c>
      <c r="AF71" s="139">
        <v>59.494303797468362</v>
      </c>
      <c r="AG71" s="137">
        <v>12655.269</v>
      </c>
      <c r="AH71" s="138">
        <v>-33.35</v>
      </c>
      <c r="AI71" s="139">
        <v>73.127215189873411</v>
      </c>
      <c r="AJ71" s="137">
        <v>12655.269</v>
      </c>
      <c r="AK71" s="138">
        <v>-33.35</v>
      </c>
      <c r="AL71" s="139">
        <v>87.082911392405066</v>
      </c>
      <c r="AM71" s="137">
        <v>12655.269</v>
      </c>
      <c r="AN71" s="140">
        <v>-33.35</v>
      </c>
    </row>
    <row r="72" spans="2:40" x14ac:dyDescent="0.25">
      <c r="B72" s="149"/>
      <c r="C72" s="150">
        <f t="shared" si="4"/>
        <v>63.46202531645568</v>
      </c>
      <c r="D72" s="80">
        <v>12855.269</v>
      </c>
      <c r="E72" s="81">
        <v>-34.380000000000003</v>
      </c>
      <c r="F72" s="150">
        <f t="shared" si="5"/>
        <v>83.462025316455936</v>
      </c>
      <c r="G72" s="80">
        <v>12855.269</v>
      </c>
      <c r="H72" s="81">
        <v>-34.380000000000003</v>
      </c>
      <c r="I72" s="150">
        <f t="shared" si="6"/>
        <v>103.46202531645594</v>
      </c>
      <c r="J72" s="80">
        <v>12855.269</v>
      </c>
      <c r="K72" s="81">
        <v>-34.380000000000003</v>
      </c>
      <c r="L72" s="150">
        <f t="shared" si="7"/>
        <v>123.46202531645594</v>
      </c>
      <c r="M72" s="80">
        <v>12855.269</v>
      </c>
      <c r="N72" s="126">
        <v>-34.380000000000003</v>
      </c>
      <c r="O72" s="86"/>
      <c r="P72" s="86"/>
      <c r="AC72" s="136">
        <v>45.682278481012659</v>
      </c>
      <c r="AD72" s="137">
        <v>12855.269</v>
      </c>
      <c r="AE72" s="138">
        <v>-34.380000000000003</v>
      </c>
      <c r="AF72" s="139">
        <v>59.745569620253171</v>
      </c>
      <c r="AG72" s="137">
        <v>12855.269</v>
      </c>
      <c r="AH72" s="138">
        <v>-34.380000000000003</v>
      </c>
      <c r="AI72" s="139">
        <v>73.382278481012662</v>
      </c>
      <c r="AJ72" s="137">
        <v>12855.269</v>
      </c>
      <c r="AK72" s="138">
        <v>-34.380000000000003</v>
      </c>
      <c r="AL72" s="139">
        <v>87.336708860759487</v>
      </c>
      <c r="AM72" s="137">
        <v>12855.269</v>
      </c>
      <c r="AN72" s="140">
        <v>-34.380000000000003</v>
      </c>
    </row>
    <row r="73" spans="2:40" x14ac:dyDescent="0.25">
      <c r="B73" s="149"/>
      <c r="C73" s="150">
        <f t="shared" si="4"/>
        <v>63.794303797468338</v>
      </c>
      <c r="D73" s="80">
        <v>13055.269</v>
      </c>
      <c r="E73" s="81">
        <v>-33.93</v>
      </c>
      <c r="F73" s="150">
        <f t="shared" si="5"/>
        <v>83.794303797468601</v>
      </c>
      <c r="G73" s="80">
        <v>13055.269</v>
      </c>
      <c r="H73" s="81">
        <v>-33.93</v>
      </c>
      <c r="I73" s="150">
        <f t="shared" si="6"/>
        <v>103.7943037974686</v>
      </c>
      <c r="J73" s="80">
        <v>13055.269</v>
      </c>
      <c r="K73" s="81">
        <v>-33.93</v>
      </c>
      <c r="L73" s="150">
        <f t="shared" si="7"/>
        <v>123.7943037974686</v>
      </c>
      <c r="M73" s="80">
        <v>13055.269</v>
      </c>
      <c r="N73" s="126">
        <v>-33.93</v>
      </c>
      <c r="O73" s="86"/>
      <c r="P73" s="86"/>
      <c r="AC73" s="136">
        <v>45.937341772151896</v>
      </c>
      <c r="AD73" s="137">
        <v>13055.269</v>
      </c>
      <c r="AE73" s="138">
        <v>-33.93</v>
      </c>
      <c r="AF73" s="139">
        <v>59.99683544303798</v>
      </c>
      <c r="AG73" s="137">
        <v>13055.269</v>
      </c>
      <c r="AH73" s="138">
        <v>-33.93</v>
      </c>
      <c r="AI73" s="139">
        <v>73.637341772151899</v>
      </c>
      <c r="AJ73" s="137">
        <v>13055.269</v>
      </c>
      <c r="AK73" s="138">
        <v>-33.93</v>
      </c>
      <c r="AL73" s="139">
        <v>87.590506329113921</v>
      </c>
      <c r="AM73" s="137">
        <v>13055.269</v>
      </c>
      <c r="AN73" s="140">
        <v>-33.93</v>
      </c>
    </row>
    <row r="74" spans="2:40" x14ac:dyDescent="0.25">
      <c r="B74" s="149"/>
      <c r="C74" s="150">
        <f t="shared" si="4"/>
        <v>64.126582278480996</v>
      </c>
      <c r="D74" s="80">
        <v>13255.269</v>
      </c>
      <c r="E74" s="81">
        <v>-34.86</v>
      </c>
      <c r="F74" s="150">
        <f t="shared" si="5"/>
        <v>84.126582278481266</v>
      </c>
      <c r="G74" s="80">
        <v>13255.269</v>
      </c>
      <c r="H74" s="81">
        <v>-34.86</v>
      </c>
      <c r="I74" s="150">
        <f t="shared" si="6"/>
        <v>104.12658227848127</v>
      </c>
      <c r="J74" s="80">
        <v>13255.269</v>
      </c>
      <c r="K74" s="81">
        <v>-34.86</v>
      </c>
      <c r="L74" s="150">
        <f t="shared" si="7"/>
        <v>124.12658227848127</v>
      </c>
      <c r="M74" s="80">
        <v>13255.269</v>
      </c>
      <c r="N74" s="126">
        <v>-34.86</v>
      </c>
      <c r="O74" s="86"/>
      <c r="P74" s="86"/>
      <c r="AC74" s="136">
        <v>46.19240506329114</v>
      </c>
      <c r="AD74" s="137">
        <v>13255.269</v>
      </c>
      <c r="AE74" s="138">
        <v>-34.86</v>
      </c>
      <c r="AF74" s="139">
        <v>60.248101265822797</v>
      </c>
      <c r="AG74" s="137">
        <v>13255.269</v>
      </c>
      <c r="AH74" s="138">
        <v>-34.86</v>
      </c>
      <c r="AI74" s="139">
        <v>73.892405063291136</v>
      </c>
      <c r="AJ74" s="137">
        <v>13255.269</v>
      </c>
      <c r="AK74" s="138">
        <v>-34.86</v>
      </c>
      <c r="AL74" s="139">
        <v>87.844303797468356</v>
      </c>
      <c r="AM74" s="137">
        <v>13255.269</v>
      </c>
      <c r="AN74" s="140">
        <v>-34.86</v>
      </c>
    </row>
    <row r="75" spans="2:40" x14ac:dyDescent="0.25">
      <c r="B75" s="149"/>
      <c r="C75" s="150">
        <f t="shared" si="4"/>
        <v>64.45886075949366</v>
      </c>
      <c r="D75" s="80">
        <v>13455.269</v>
      </c>
      <c r="E75" s="81">
        <v>-34.28</v>
      </c>
      <c r="F75" s="150">
        <f t="shared" si="5"/>
        <v>84.45886075949393</v>
      </c>
      <c r="G75" s="80">
        <v>13455.269</v>
      </c>
      <c r="H75" s="81">
        <v>-34.28</v>
      </c>
      <c r="I75" s="150">
        <f t="shared" si="6"/>
        <v>104.45886075949393</v>
      </c>
      <c r="J75" s="80">
        <v>13455.269</v>
      </c>
      <c r="K75" s="81">
        <v>-34.28</v>
      </c>
      <c r="L75" s="150">
        <f t="shared" si="7"/>
        <v>124.45886075949393</v>
      </c>
      <c r="M75" s="80">
        <v>13455.269</v>
      </c>
      <c r="N75" s="126">
        <v>-34.28</v>
      </c>
      <c r="O75" s="86"/>
      <c r="P75" s="86"/>
      <c r="AC75" s="136">
        <v>46.447468354430384</v>
      </c>
      <c r="AD75" s="137">
        <v>13455.269</v>
      </c>
      <c r="AE75" s="138">
        <v>-34.28</v>
      </c>
      <c r="AF75" s="139">
        <v>60.499367088607599</v>
      </c>
      <c r="AG75" s="137">
        <v>13455.269</v>
      </c>
      <c r="AH75" s="138">
        <v>-34.28</v>
      </c>
      <c r="AI75" s="139">
        <v>74.147468354430373</v>
      </c>
      <c r="AJ75" s="137">
        <v>13455.269</v>
      </c>
      <c r="AK75" s="138">
        <v>-34.28</v>
      </c>
      <c r="AL75" s="139">
        <v>88.098101265822777</v>
      </c>
      <c r="AM75" s="137">
        <v>13455.269</v>
      </c>
      <c r="AN75" s="140">
        <v>-34.28</v>
      </c>
    </row>
    <row r="76" spans="2:40" x14ac:dyDescent="0.25">
      <c r="B76" s="149"/>
      <c r="C76" s="150">
        <f t="shared" si="4"/>
        <v>64.791139240506325</v>
      </c>
      <c r="D76" s="80">
        <v>13655.269</v>
      </c>
      <c r="E76" s="81">
        <v>-33.08</v>
      </c>
      <c r="F76" s="150">
        <f t="shared" si="5"/>
        <v>84.791139240506595</v>
      </c>
      <c r="G76" s="80">
        <v>13655.269</v>
      </c>
      <c r="H76" s="81">
        <v>-33.08</v>
      </c>
      <c r="I76" s="150">
        <f t="shared" si="6"/>
        <v>104.7911392405066</v>
      </c>
      <c r="J76" s="80">
        <v>13655.269</v>
      </c>
      <c r="K76" s="81">
        <v>-33.08</v>
      </c>
      <c r="L76" s="150">
        <f t="shared" si="7"/>
        <v>124.7911392405066</v>
      </c>
      <c r="M76" s="80">
        <v>13655.269</v>
      </c>
      <c r="N76" s="126">
        <v>-33.08</v>
      </c>
      <c r="O76" s="86"/>
      <c r="P76" s="86"/>
      <c r="AC76" s="136">
        <v>46.702531645569621</v>
      </c>
      <c r="AD76" s="137">
        <v>13655.269</v>
      </c>
      <c r="AE76" s="138">
        <v>-33.08</v>
      </c>
      <c r="AF76" s="139">
        <v>60.750632911392415</v>
      </c>
      <c r="AG76" s="137">
        <v>13655.269</v>
      </c>
      <c r="AH76" s="138">
        <v>-33.08</v>
      </c>
      <c r="AI76" s="139">
        <v>74.40253164556961</v>
      </c>
      <c r="AJ76" s="137">
        <v>13655.269</v>
      </c>
      <c r="AK76" s="138">
        <v>-33.08</v>
      </c>
      <c r="AL76" s="139">
        <v>88.351898734177212</v>
      </c>
      <c r="AM76" s="137">
        <v>13655.269</v>
      </c>
      <c r="AN76" s="140">
        <v>-33.08</v>
      </c>
    </row>
    <row r="77" spans="2:40" x14ac:dyDescent="0.25">
      <c r="B77" s="149"/>
      <c r="C77" s="150">
        <f t="shared" si="4"/>
        <v>65.12341772151899</v>
      </c>
      <c r="D77" s="80">
        <v>13855.269</v>
      </c>
      <c r="E77" s="81">
        <v>-33.08</v>
      </c>
      <c r="F77" s="150">
        <f t="shared" si="5"/>
        <v>85.12341772151926</v>
      </c>
      <c r="G77" s="80">
        <v>13855.269</v>
      </c>
      <c r="H77" s="81">
        <v>-33.08</v>
      </c>
      <c r="I77" s="150">
        <f t="shared" si="6"/>
        <v>105.12341772151926</v>
      </c>
      <c r="J77" s="80">
        <v>13855.269</v>
      </c>
      <c r="K77" s="81">
        <v>-33.08</v>
      </c>
      <c r="L77" s="150">
        <f t="shared" si="7"/>
        <v>125.12341772151926</v>
      </c>
      <c r="M77" s="80">
        <v>13855.269</v>
      </c>
      <c r="N77" s="126">
        <v>-33.08</v>
      </c>
      <c r="O77" s="86"/>
      <c r="P77" s="86"/>
      <c r="AC77" s="136">
        <v>46.957594936708858</v>
      </c>
      <c r="AD77" s="137">
        <v>13855.269</v>
      </c>
      <c r="AE77" s="138">
        <v>-33.08</v>
      </c>
      <c r="AF77" s="139">
        <v>61.001898734177225</v>
      </c>
      <c r="AG77" s="137">
        <v>13855.269</v>
      </c>
      <c r="AH77" s="138">
        <v>-33.08</v>
      </c>
      <c r="AI77" s="139">
        <v>74.657594936708861</v>
      </c>
      <c r="AJ77" s="137">
        <v>13855.269</v>
      </c>
      <c r="AK77" s="138">
        <v>-33.08</v>
      </c>
      <c r="AL77" s="139">
        <v>88.605696202531647</v>
      </c>
      <c r="AM77" s="137">
        <v>13855.269</v>
      </c>
      <c r="AN77" s="140">
        <v>-33.08</v>
      </c>
    </row>
    <row r="78" spans="2:40" x14ac:dyDescent="0.25">
      <c r="B78" s="149"/>
      <c r="C78" s="150">
        <f t="shared" si="4"/>
        <v>65.455696202531655</v>
      </c>
      <c r="D78" s="80">
        <v>14055.269</v>
      </c>
      <c r="E78" s="81">
        <v>-32.74</v>
      </c>
      <c r="F78" s="150">
        <f t="shared" si="5"/>
        <v>85.455696202531925</v>
      </c>
      <c r="G78" s="80">
        <v>14055.269</v>
      </c>
      <c r="H78" s="81">
        <v>-32.74</v>
      </c>
      <c r="I78" s="150">
        <f t="shared" si="6"/>
        <v>105.45569620253193</v>
      </c>
      <c r="J78" s="80">
        <v>14055.269</v>
      </c>
      <c r="K78" s="81">
        <v>-32.74</v>
      </c>
      <c r="L78" s="150">
        <f t="shared" si="7"/>
        <v>125.45569620253193</v>
      </c>
      <c r="M78" s="80">
        <v>14055.269</v>
      </c>
      <c r="N78" s="126">
        <v>-32.74</v>
      </c>
      <c r="O78" s="86"/>
      <c r="P78" s="86"/>
      <c r="AC78" s="136">
        <v>47.212658227848102</v>
      </c>
      <c r="AD78" s="137">
        <v>14055.269</v>
      </c>
      <c r="AE78" s="138">
        <v>-32.74</v>
      </c>
      <c r="AF78" s="139">
        <v>61.253164556962034</v>
      </c>
      <c r="AG78" s="137">
        <v>14055.269</v>
      </c>
      <c r="AH78" s="138">
        <v>-32.74</v>
      </c>
      <c r="AI78" s="139">
        <v>74.912658227848098</v>
      </c>
      <c r="AJ78" s="137">
        <v>14055.269</v>
      </c>
      <c r="AK78" s="138">
        <v>-32.74</v>
      </c>
      <c r="AL78" s="139">
        <v>88.859493670886067</v>
      </c>
      <c r="AM78" s="137">
        <v>14055.269</v>
      </c>
      <c r="AN78" s="140">
        <v>-32.74</v>
      </c>
    </row>
    <row r="79" spans="2:40" x14ac:dyDescent="0.25">
      <c r="B79" s="149"/>
      <c r="C79" s="150">
        <f t="shared" si="4"/>
        <v>65.78797468354432</v>
      </c>
      <c r="D79" s="80">
        <v>14255.269</v>
      </c>
      <c r="E79" s="81">
        <v>-31.54</v>
      </c>
      <c r="F79" s="150">
        <f t="shared" si="5"/>
        <v>85.78797468354459</v>
      </c>
      <c r="G79" s="80">
        <v>14255.269</v>
      </c>
      <c r="H79" s="81">
        <v>-31.54</v>
      </c>
      <c r="I79" s="150">
        <f t="shared" si="6"/>
        <v>105.78797468354459</v>
      </c>
      <c r="J79" s="80">
        <v>14255.269</v>
      </c>
      <c r="K79" s="81">
        <v>-31.54</v>
      </c>
      <c r="L79" s="150">
        <f t="shared" si="7"/>
        <v>125.78797468354459</v>
      </c>
      <c r="M79" s="80">
        <v>14255.269</v>
      </c>
      <c r="N79" s="126">
        <v>-31.54</v>
      </c>
      <c r="O79" s="86"/>
      <c r="P79" s="86"/>
      <c r="AC79" s="136">
        <v>47.467721518987339</v>
      </c>
      <c r="AD79" s="137">
        <v>14255.269</v>
      </c>
      <c r="AE79" s="138">
        <v>-31.54</v>
      </c>
      <c r="AF79" s="139">
        <v>61.504430379746843</v>
      </c>
      <c r="AG79" s="137">
        <v>14255.269</v>
      </c>
      <c r="AH79" s="138">
        <v>-31.54</v>
      </c>
      <c r="AI79" s="139">
        <v>75.167721518987335</v>
      </c>
      <c r="AJ79" s="137">
        <v>14255.269</v>
      </c>
      <c r="AK79" s="138">
        <v>-31.54</v>
      </c>
      <c r="AL79" s="139">
        <v>89.113291139240502</v>
      </c>
      <c r="AM79" s="137">
        <v>14255.269</v>
      </c>
      <c r="AN79" s="140">
        <v>-31.54</v>
      </c>
    </row>
    <row r="80" spans="2:40" x14ac:dyDescent="0.25">
      <c r="B80" s="149"/>
      <c r="C80" s="150">
        <f t="shared" si="4"/>
        <v>66.120253164556985</v>
      </c>
      <c r="D80" s="80">
        <v>14455.269</v>
      </c>
      <c r="E80" s="81">
        <v>-31.79</v>
      </c>
      <c r="F80" s="150">
        <f t="shared" si="5"/>
        <v>86.120253164557255</v>
      </c>
      <c r="G80" s="80">
        <v>14455.269</v>
      </c>
      <c r="H80" s="81">
        <v>-31.79</v>
      </c>
      <c r="I80" s="150">
        <f t="shared" si="6"/>
        <v>106.12025316455725</v>
      </c>
      <c r="J80" s="80">
        <v>14455.269</v>
      </c>
      <c r="K80" s="81">
        <v>-31.79</v>
      </c>
      <c r="L80" s="150">
        <f t="shared" si="7"/>
        <v>126.12025316455725</v>
      </c>
      <c r="M80" s="80">
        <v>14455.269</v>
      </c>
      <c r="N80" s="126">
        <v>-31.79</v>
      </c>
      <c r="O80" s="86"/>
      <c r="P80" s="86"/>
      <c r="AC80" s="136">
        <v>47.722784810126583</v>
      </c>
      <c r="AD80" s="137">
        <v>14455.269</v>
      </c>
      <c r="AE80" s="138">
        <v>-31.79</v>
      </c>
      <c r="AF80" s="139">
        <v>61.755696202531652</v>
      </c>
      <c r="AG80" s="137">
        <v>14455.269</v>
      </c>
      <c r="AH80" s="138">
        <v>-31.79</v>
      </c>
      <c r="AI80" s="139">
        <v>75.422784810126572</v>
      </c>
      <c r="AJ80" s="137">
        <v>14455.269</v>
      </c>
      <c r="AK80" s="138">
        <v>-31.79</v>
      </c>
      <c r="AL80" s="139">
        <v>89.367088607594937</v>
      </c>
      <c r="AM80" s="137">
        <v>14455.269</v>
      </c>
      <c r="AN80" s="140">
        <v>-31.79</v>
      </c>
    </row>
    <row r="81" spans="2:40" x14ac:dyDescent="0.25">
      <c r="B81" s="149"/>
      <c r="C81" s="150">
        <f t="shared" si="4"/>
        <v>66.45253164556965</v>
      </c>
      <c r="D81" s="80">
        <v>14655.269</v>
      </c>
      <c r="E81" s="81">
        <v>-30.4</v>
      </c>
      <c r="F81" s="150">
        <f t="shared" si="5"/>
        <v>86.45253164556992</v>
      </c>
      <c r="G81" s="80">
        <v>14655.269</v>
      </c>
      <c r="H81" s="81">
        <v>-30.4</v>
      </c>
      <c r="I81" s="150">
        <f t="shared" si="6"/>
        <v>106.45253164556992</v>
      </c>
      <c r="J81" s="80">
        <v>14655.269</v>
      </c>
      <c r="K81" s="81">
        <v>-30.4</v>
      </c>
      <c r="L81" s="150">
        <f t="shared" si="7"/>
        <v>126.45253164556992</v>
      </c>
      <c r="M81" s="80">
        <v>14655.269</v>
      </c>
      <c r="N81" s="126">
        <v>-30.4</v>
      </c>
      <c r="O81" s="86"/>
      <c r="P81" s="86"/>
      <c r="AC81" s="136">
        <v>47.97784810126582</v>
      </c>
      <c r="AD81" s="137">
        <v>14655.269</v>
      </c>
      <c r="AE81" s="138">
        <v>-30.4</v>
      </c>
      <c r="AF81" s="139">
        <v>62.006962025316469</v>
      </c>
      <c r="AG81" s="137">
        <v>14655.269</v>
      </c>
      <c r="AH81" s="138">
        <v>-30.4</v>
      </c>
      <c r="AI81" s="139">
        <v>75.677848101265823</v>
      </c>
      <c r="AJ81" s="137">
        <v>14655.269</v>
      </c>
      <c r="AK81" s="138">
        <v>-30.4</v>
      </c>
      <c r="AL81" s="139">
        <v>89.620886075949358</v>
      </c>
      <c r="AM81" s="137">
        <v>14655.269</v>
      </c>
      <c r="AN81" s="140">
        <v>-30.4</v>
      </c>
    </row>
    <row r="82" spans="2:40" x14ac:dyDescent="0.25">
      <c r="B82" s="149"/>
      <c r="C82" s="150">
        <f t="shared" si="4"/>
        <v>66.784810126582315</v>
      </c>
      <c r="D82" s="80">
        <v>14855.269</v>
      </c>
      <c r="E82" s="81">
        <v>-28.88</v>
      </c>
      <c r="F82" s="150">
        <f t="shared" si="5"/>
        <v>86.784810126582585</v>
      </c>
      <c r="G82" s="80">
        <v>14855.269</v>
      </c>
      <c r="H82" s="81">
        <v>-28.88</v>
      </c>
      <c r="I82" s="150">
        <f t="shared" si="6"/>
        <v>106.78481012658258</v>
      </c>
      <c r="J82" s="80">
        <v>14855.269</v>
      </c>
      <c r="K82" s="81">
        <v>-28.88</v>
      </c>
      <c r="L82" s="150">
        <f t="shared" si="7"/>
        <v>126.78481012658258</v>
      </c>
      <c r="M82" s="80">
        <v>14855.269</v>
      </c>
      <c r="N82" s="126">
        <v>-28.88</v>
      </c>
      <c r="O82" s="86"/>
      <c r="P82" s="86"/>
      <c r="AC82" s="136">
        <v>48.232911392405065</v>
      </c>
      <c r="AD82" s="137">
        <v>14855.269</v>
      </c>
      <c r="AE82" s="138">
        <v>-28.88</v>
      </c>
      <c r="AF82" s="139">
        <v>62.258227848101271</v>
      </c>
      <c r="AG82" s="137">
        <v>14855.269</v>
      </c>
      <c r="AH82" s="138">
        <v>-28.88</v>
      </c>
      <c r="AI82" s="139">
        <v>75.93291139240506</v>
      </c>
      <c r="AJ82" s="137">
        <v>14855.269</v>
      </c>
      <c r="AK82" s="138">
        <v>-28.88</v>
      </c>
      <c r="AL82" s="139">
        <v>89.874683544303792</v>
      </c>
      <c r="AM82" s="137">
        <v>14855.269</v>
      </c>
      <c r="AN82" s="140">
        <v>-28.88</v>
      </c>
    </row>
    <row r="83" spans="2:40" x14ac:dyDescent="0.25">
      <c r="B83" s="149"/>
      <c r="C83" s="150">
        <f t="shared" si="4"/>
        <v>67.11708860759498</v>
      </c>
      <c r="D83" s="80">
        <v>15055.269</v>
      </c>
      <c r="E83" s="81">
        <v>-24.58</v>
      </c>
      <c r="F83" s="150">
        <f t="shared" si="5"/>
        <v>87.11708860759525</v>
      </c>
      <c r="G83" s="80">
        <v>15055.269</v>
      </c>
      <c r="H83" s="81">
        <v>-24.58</v>
      </c>
      <c r="I83" s="150">
        <f t="shared" si="6"/>
        <v>107.11708860759525</v>
      </c>
      <c r="J83" s="80">
        <v>15055.269</v>
      </c>
      <c r="K83" s="81">
        <v>-24.58</v>
      </c>
      <c r="L83" s="150">
        <f t="shared" si="7"/>
        <v>127.11708860759525</v>
      </c>
      <c r="M83" s="80">
        <v>15055.269</v>
      </c>
      <c r="N83" s="126">
        <v>-24.58</v>
      </c>
      <c r="O83" s="86"/>
      <c r="P83" s="86"/>
      <c r="AC83" s="136">
        <v>48.487974683544302</v>
      </c>
      <c r="AD83" s="137">
        <v>15055.269</v>
      </c>
      <c r="AE83" s="138">
        <v>-24.58</v>
      </c>
      <c r="AF83" s="139">
        <v>62.509493670886087</v>
      </c>
      <c r="AG83" s="137">
        <v>15055.269</v>
      </c>
      <c r="AH83" s="138">
        <v>-24.58</v>
      </c>
      <c r="AI83" s="139">
        <v>76.187974683544297</v>
      </c>
      <c r="AJ83" s="137">
        <v>15055.269</v>
      </c>
      <c r="AK83" s="138">
        <v>-24.58</v>
      </c>
      <c r="AL83" s="139">
        <v>90.128481012658227</v>
      </c>
      <c r="AM83" s="137">
        <v>15055.269</v>
      </c>
      <c r="AN83" s="140">
        <v>-24.58</v>
      </c>
    </row>
    <row r="84" spans="2:40" x14ac:dyDescent="0.25">
      <c r="B84" s="149"/>
      <c r="C84" s="150">
        <f t="shared" si="4"/>
        <v>67.449367088607644</v>
      </c>
      <c r="D84" s="80">
        <v>15255.269</v>
      </c>
      <c r="E84" s="81">
        <v>-15.65</v>
      </c>
      <c r="F84" s="150">
        <f t="shared" si="5"/>
        <v>87.449367088607914</v>
      </c>
      <c r="G84" s="80">
        <v>15255.269</v>
      </c>
      <c r="H84" s="81">
        <v>-15.65</v>
      </c>
      <c r="I84" s="150">
        <f t="shared" si="6"/>
        <v>107.44936708860791</v>
      </c>
      <c r="J84" s="80">
        <v>15255.269</v>
      </c>
      <c r="K84" s="81">
        <v>-15.65</v>
      </c>
      <c r="L84" s="150">
        <f t="shared" si="7"/>
        <v>127.44936708860791</v>
      </c>
      <c r="M84" s="80">
        <v>15255.269</v>
      </c>
      <c r="N84" s="126">
        <v>-15.65</v>
      </c>
      <c r="O84" s="86"/>
      <c r="P84" s="86"/>
      <c r="AC84" s="136">
        <v>48.743037974683546</v>
      </c>
      <c r="AD84" s="137">
        <v>15255.269</v>
      </c>
      <c r="AE84" s="138">
        <v>-15.65</v>
      </c>
      <c r="AF84" s="139">
        <v>62.760759493670896</v>
      </c>
      <c r="AG84" s="137">
        <v>15255.269</v>
      </c>
      <c r="AH84" s="138">
        <v>-15.65</v>
      </c>
      <c r="AI84" s="139">
        <v>76.443037974683534</v>
      </c>
      <c r="AJ84" s="137">
        <v>15255.269</v>
      </c>
      <c r="AK84" s="138">
        <v>-15.65</v>
      </c>
      <c r="AL84" s="139">
        <v>90.382278481012662</v>
      </c>
      <c r="AM84" s="137">
        <v>15255.269</v>
      </c>
      <c r="AN84" s="140">
        <v>-15.65</v>
      </c>
    </row>
    <row r="85" spans="2:40" x14ac:dyDescent="0.25">
      <c r="B85" s="149"/>
      <c r="C85" s="150">
        <f t="shared" si="4"/>
        <v>67.781645569620309</v>
      </c>
      <c r="D85" s="80">
        <v>15455.269</v>
      </c>
      <c r="E85" s="81">
        <v>-11.66</v>
      </c>
      <c r="F85" s="150">
        <f t="shared" si="5"/>
        <v>87.781645569620579</v>
      </c>
      <c r="G85" s="80">
        <v>15455.269</v>
      </c>
      <c r="H85" s="81">
        <v>-11.66</v>
      </c>
      <c r="I85" s="150">
        <f t="shared" si="6"/>
        <v>107.78164556962058</v>
      </c>
      <c r="J85" s="80">
        <v>15455.269</v>
      </c>
      <c r="K85" s="81">
        <v>-11.66</v>
      </c>
      <c r="L85" s="150">
        <f t="shared" si="7"/>
        <v>127.78164556962058</v>
      </c>
      <c r="M85" s="80">
        <v>15455.269</v>
      </c>
      <c r="N85" s="126">
        <v>-11.66</v>
      </c>
      <c r="O85" s="86"/>
      <c r="P85" s="86"/>
      <c r="AC85" s="136">
        <v>48.998101265822783</v>
      </c>
      <c r="AD85" s="137">
        <v>15455.269</v>
      </c>
      <c r="AE85" s="138">
        <v>-11.66</v>
      </c>
      <c r="AF85" s="139">
        <v>63.012025316455706</v>
      </c>
      <c r="AG85" s="137">
        <v>15455.269</v>
      </c>
      <c r="AH85" s="138">
        <v>-11.66</v>
      </c>
      <c r="AI85" s="139">
        <v>76.698101265822785</v>
      </c>
      <c r="AJ85" s="137">
        <v>15455.269</v>
      </c>
      <c r="AK85" s="138">
        <v>-11.66</v>
      </c>
      <c r="AL85" s="139">
        <v>90.636075949367083</v>
      </c>
      <c r="AM85" s="137">
        <v>15455.269</v>
      </c>
      <c r="AN85" s="140">
        <v>-11.66</v>
      </c>
    </row>
    <row r="86" spans="2:40" x14ac:dyDescent="0.25">
      <c r="B86" s="149"/>
      <c r="C86" s="150">
        <f t="shared" si="4"/>
        <v>68.113924050632974</v>
      </c>
      <c r="D86" s="80">
        <v>15655.269</v>
      </c>
      <c r="E86" s="81">
        <v>-6.49</v>
      </c>
      <c r="F86" s="150">
        <f t="shared" si="5"/>
        <v>88.113924050633244</v>
      </c>
      <c r="G86" s="80">
        <v>15655.269</v>
      </c>
      <c r="H86" s="81">
        <v>-6.49</v>
      </c>
      <c r="I86" s="150">
        <f t="shared" si="6"/>
        <v>108.11392405063324</v>
      </c>
      <c r="J86" s="80">
        <v>15655.269</v>
      </c>
      <c r="K86" s="81">
        <v>-6.49</v>
      </c>
      <c r="L86" s="150">
        <f t="shared" si="7"/>
        <v>128.11392405063324</v>
      </c>
      <c r="M86" s="80">
        <v>15655.269</v>
      </c>
      <c r="N86" s="126">
        <v>-6.49</v>
      </c>
      <c r="O86" s="86"/>
      <c r="P86" s="86"/>
      <c r="AC86" s="136">
        <v>49.253164556962027</v>
      </c>
      <c r="AD86" s="137">
        <v>15655.269</v>
      </c>
      <c r="AE86" s="138">
        <v>-6.49</v>
      </c>
      <c r="AF86" s="139">
        <v>63.263291139240515</v>
      </c>
      <c r="AG86" s="137">
        <v>15655.269</v>
      </c>
      <c r="AH86" s="138">
        <v>-6.49</v>
      </c>
      <c r="AI86" s="139">
        <v>76.953164556962022</v>
      </c>
      <c r="AJ86" s="137">
        <v>15655.269</v>
      </c>
      <c r="AK86" s="138">
        <v>-6.49</v>
      </c>
      <c r="AL86" s="139">
        <v>90.889873417721518</v>
      </c>
      <c r="AM86" s="137">
        <v>15655.269</v>
      </c>
      <c r="AN86" s="140">
        <v>-6.49</v>
      </c>
    </row>
    <row r="87" spans="2:40" x14ac:dyDescent="0.25">
      <c r="B87" s="149"/>
      <c r="C87" s="150">
        <f t="shared" si="4"/>
        <v>68.446202531645639</v>
      </c>
      <c r="D87" s="80">
        <v>15855.269</v>
      </c>
      <c r="E87" s="81">
        <v>-6.62</v>
      </c>
      <c r="F87" s="150">
        <f t="shared" si="5"/>
        <v>88.446202531645909</v>
      </c>
      <c r="G87" s="80">
        <v>15855.269</v>
      </c>
      <c r="H87" s="81">
        <v>-6.62</v>
      </c>
      <c r="I87" s="150">
        <f t="shared" si="6"/>
        <v>108.44620253164591</v>
      </c>
      <c r="J87" s="80">
        <v>15855.269</v>
      </c>
      <c r="K87" s="81">
        <v>-6.62</v>
      </c>
      <c r="L87" s="150">
        <f t="shared" si="7"/>
        <v>128.44620253164589</v>
      </c>
      <c r="M87" s="80">
        <v>15855.269</v>
      </c>
      <c r="N87" s="126">
        <v>-6.62</v>
      </c>
      <c r="O87" s="86"/>
      <c r="P87" s="86"/>
      <c r="AC87" s="136">
        <v>49.508227848101264</v>
      </c>
      <c r="AD87" s="137">
        <v>15855.269</v>
      </c>
      <c r="AE87" s="138">
        <v>-6.62</v>
      </c>
      <c r="AF87" s="139">
        <v>63.514556962025324</v>
      </c>
      <c r="AG87" s="137">
        <v>15855.269</v>
      </c>
      <c r="AH87" s="138">
        <v>-6.62</v>
      </c>
      <c r="AI87" s="139">
        <v>77.208227848101259</v>
      </c>
      <c r="AJ87" s="137">
        <v>15855.269</v>
      </c>
      <c r="AK87" s="138">
        <v>-6.62</v>
      </c>
      <c r="AL87" s="139">
        <v>91.143670886075938</v>
      </c>
      <c r="AM87" s="137">
        <v>15855.269</v>
      </c>
      <c r="AN87" s="140">
        <v>-6.62</v>
      </c>
    </row>
    <row r="88" spans="2:40" x14ac:dyDescent="0.25">
      <c r="B88" s="149"/>
      <c r="C88" s="150">
        <f t="shared" si="4"/>
        <v>68.778481012658304</v>
      </c>
      <c r="D88" s="80">
        <v>16055.269</v>
      </c>
      <c r="E88" s="81">
        <v>-6.61</v>
      </c>
      <c r="F88" s="150">
        <f t="shared" si="5"/>
        <v>88.778481012658574</v>
      </c>
      <c r="G88" s="80">
        <v>16055.269</v>
      </c>
      <c r="H88" s="81">
        <v>-6.61</v>
      </c>
      <c r="I88" s="150">
        <f t="shared" si="6"/>
        <v>108.77848101265857</v>
      </c>
      <c r="J88" s="80">
        <v>16055.269</v>
      </c>
      <c r="K88" s="81">
        <v>-6.61</v>
      </c>
      <c r="L88" s="150">
        <f t="shared" si="7"/>
        <v>128.77848101265855</v>
      </c>
      <c r="M88" s="80">
        <v>16055.269</v>
      </c>
      <c r="N88" s="126">
        <v>-6.61</v>
      </c>
      <c r="O88" s="86"/>
      <c r="P88" s="86"/>
      <c r="AC88" s="136">
        <v>49.763291139240508</v>
      </c>
      <c r="AD88" s="137">
        <v>16055.269</v>
      </c>
      <c r="AE88" s="138">
        <v>-6.61</v>
      </c>
      <c r="AF88" s="139">
        <v>63.76582278481014</v>
      </c>
      <c r="AG88" s="137">
        <v>16055.269</v>
      </c>
      <c r="AH88" s="138">
        <v>-6.61</v>
      </c>
      <c r="AI88" s="139">
        <v>77.463291139240496</v>
      </c>
      <c r="AJ88" s="137">
        <v>16055.269</v>
      </c>
      <c r="AK88" s="138">
        <v>-6.61</v>
      </c>
      <c r="AL88" s="139">
        <v>91.397468354430373</v>
      </c>
      <c r="AM88" s="137">
        <v>16055.269</v>
      </c>
      <c r="AN88" s="140">
        <v>-6.61</v>
      </c>
    </row>
    <row r="89" spans="2:40" x14ac:dyDescent="0.25">
      <c r="B89" s="149"/>
      <c r="C89" s="150">
        <f t="shared" si="4"/>
        <v>69.110759493670969</v>
      </c>
      <c r="D89" s="80">
        <v>16255.269</v>
      </c>
      <c r="E89" s="81">
        <v>-8.15</v>
      </c>
      <c r="F89" s="150">
        <f t="shared" si="5"/>
        <v>89.110759493671239</v>
      </c>
      <c r="G89" s="80">
        <v>16255.269</v>
      </c>
      <c r="H89" s="81">
        <v>-8.15</v>
      </c>
      <c r="I89" s="150">
        <f t="shared" si="6"/>
        <v>109.11075949367124</v>
      </c>
      <c r="J89" s="80">
        <v>16255.269</v>
      </c>
      <c r="K89" s="81">
        <v>-8.15</v>
      </c>
      <c r="L89" s="150">
        <f t="shared" si="7"/>
        <v>129.1107594936712</v>
      </c>
      <c r="M89" s="80">
        <v>16255.269</v>
      </c>
      <c r="N89" s="126">
        <v>-8.15</v>
      </c>
      <c r="O89" s="86"/>
      <c r="P89" s="86"/>
      <c r="AC89" s="136">
        <v>50.018354430379745</v>
      </c>
      <c r="AD89" s="137">
        <v>16255.269</v>
      </c>
      <c r="AE89" s="138">
        <v>-8.15</v>
      </c>
      <c r="AF89" s="139">
        <v>64.017088607594943</v>
      </c>
      <c r="AG89" s="137">
        <v>16255.269</v>
      </c>
      <c r="AH89" s="138">
        <v>-8.15</v>
      </c>
      <c r="AI89" s="139">
        <v>77.718354430379748</v>
      </c>
      <c r="AJ89" s="137">
        <v>16255.269</v>
      </c>
      <c r="AK89" s="138">
        <v>-8.15</v>
      </c>
      <c r="AL89" s="139">
        <v>91.651265822784808</v>
      </c>
      <c r="AM89" s="137">
        <v>16255.269</v>
      </c>
      <c r="AN89" s="140">
        <v>-8.15</v>
      </c>
    </row>
    <row r="90" spans="2:40" x14ac:dyDescent="0.25">
      <c r="B90" s="149"/>
      <c r="C90" s="150">
        <f t="shared" si="4"/>
        <v>69.443037974683634</v>
      </c>
      <c r="D90" s="80">
        <v>16455.269</v>
      </c>
      <c r="E90" s="81">
        <v>-9.31</v>
      </c>
      <c r="F90" s="150">
        <f t="shared" si="5"/>
        <v>89.443037974683904</v>
      </c>
      <c r="G90" s="80">
        <v>16455.269</v>
      </c>
      <c r="H90" s="81">
        <v>-9.31</v>
      </c>
      <c r="I90" s="150">
        <f t="shared" si="6"/>
        <v>109.4430379746839</v>
      </c>
      <c r="J90" s="80">
        <v>16455.269</v>
      </c>
      <c r="K90" s="81">
        <v>-9.31</v>
      </c>
      <c r="L90" s="150">
        <f t="shared" si="7"/>
        <v>129.44303797468385</v>
      </c>
      <c r="M90" s="80">
        <v>16455.269</v>
      </c>
      <c r="N90" s="126">
        <v>-9.31</v>
      </c>
      <c r="O90" s="86"/>
      <c r="P90" s="86"/>
      <c r="AC90" s="136">
        <v>50.273417721518989</v>
      </c>
      <c r="AD90" s="137">
        <v>16455.269</v>
      </c>
      <c r="AE90" s="138">
        <v>-9.31</v>
      </c>
      <c r="AF90" s="139">
        <v>64.268354430379759</v>
      </c>
      <c r="AG90" s="137">
        <v>16455.269</v>
      </c>
      <c r="AH90" s="138">
        <v>-9.31</v>
      </c>
      <c r="AI90" s="139">
        <v>77.973417721518985</v>
      </c>
      <c r="AJ90" s="137">
        <v>16455.269</v>
      </c>
      <c r="AK90" s="138">
        <v>-9.31</v>
      </c>
      <c r="AL90" s="139">
        <v>91.905063291139243</v>
      </c>
      <c r="AM90" s="137">
        <v>16455.269</v>
      </c>
      <c r="AN90" s="140">
        <v>-9.31</v>
      </c>
    </row>
    <row r="91" spans="2:40" x14ac:dyDescent="0.25">
      <c r="B91" s="149"/>
      <c r="C91" s="150">
        <f t="shared" si="4"/>
        <v>69.775316455696299</v>
      </c>
      <c r="D91" s="80">
        <v>16655.269</v>
      </c>
      <c r="E91" s="81">
        <v>-9.31</v>
      </c>
      <c r="F91" s="150">
        <f t="shared" si="5"/>
        <v>89.775316455696569</v>
      </c>
      <c r="G91" s="80">
        <v>16655.269</v>
      </c>
      <c r="H91" s="81">
        <v>-9.31</v>
      </c>
      <c r="I91" s="150">
        <f t="shared" si="6"/>
        <v>109.77531645569657</v>
      </c>
      <c r="J91" s="80">
        <v>16655.269</v>
      </c>
      <c r="K91" s="81">
        <v>-9.31</v>
      </c>
      <c r="L91" s="150">
        <f t="shared" si="7"/>
        <v>129.7753164556965</v>
      </c>
      <c r="M91" s="80">
        <v>16655.269</v>
      </c>
      <c r="N91" s="126">
        <v>-9.31</v>
      </c>
      <c r="O91" s="86"/>
      <c r="P91" s="86"/>
      <c r="AC91" s="136">
        <v>50.528481012658226</v>
      </c>
      <c r="AD91" s="137">
        <v>16655.269</v>
      </c>
      <c r="AE91" s="138">
        <v>-9.31</v>
      </c>
      <c r="AF91" s="139">
        <v>64.519620253164561</v>
      </c>
      <c r="AG91" s="137">
        <v>16655.269</v>
      </c>
      <c r="AH91" s="138">
        <v>-9.31</v>
      </c>
      <c r="AI91" s="139">
        <v>78.228481012658222</v>
      </c>
      <c r="AJ91" s="137">
        <v>16655.269</v>
      </c>
      <c r="AK91" s="138">
        <v>-9.31</v>
      </c>
      <c r="AL91" s="139">
        <v>92.158860759493663</v>
      </c>
      <c r="AM91" s="137">
        <v>16655.269</v>
      </c>
      <c r="AN91" s="140">
        <v>-9.31</v>
      </c>
    </row>
    <row r="92" spans="2:40" x14ac:dyDescent="0.25">
      <c r="B92" s="149"/>
      <c r="C92" s="150">
        <f t="shared" si="4"/>
        <v>70.107594936708963</v>
      </c>
      <c r="D92" s="80">
        <v>16855.269</v>
      </c>
      <c r="E92" s="81">
        <v>-12.09</v>
      </c>
      <c r="F92" s="150">
        <f t="shared" si="5"/>
        <v>90.107594936709233</v>
      </c>
      <c r="G92" s="80">
        <v>16855.269</v>
      </c>
      <c r="H92" s="81">
        <v>-12.09</v>
      </c>
      <c r="I92" s="150">
        <f t="shared" si="6"/>
        <v>110.10759493670923</v>
      </c>
      <c r="J92" s="80">
        <v>16855.269</v>
      </c>
      <c r="K92" s="81">
        <v>-12.09</v>
      </c>
      <c r="L92" s="150">
        <f t="shared" si="7"/>
        <v>130.10759493670915</v>
      </c>
      <c r="M92" s="80">
        <v>16855.269</v>
      </c>
      <c r="N92" s="126">
        <v>-12.09</v>
      </c>
      <c r="O92" s="86"/>
      <c r="P92" s="86"/>
      <c r="AC92" s="136">
        <v>50.78354430379747</v>
      </c>
      <c r="AD92" s="137">
        <v>16855.269</v>
      </c>
      <c r="AE92" s="138">
        <v>-12.09</v>
      </c>
      <c r="AF92" s="139">
        <v>64.770886075949377</v>
      </c>
      <c r="AG92" s="137">
        <v>16855.269</v>
      </c>
      <c r="AH92" s="138">
        <v>-12.09</v>
      </c>
      <c r="AI92" s="139">
        <v>78.483544303797458</v>
      </c>
      <c r="AJ92" s="137">
        <v>16855.269</v>
      </c>
      <c r="AK92" s="138">
        <v>-12.09</v>
      </c>
      <c r="AL92" s="139">
        <v>92.412658227848098</v>
      </c>
      <c r="AM92" s="137">
        <v>16855.269</v>
      </c>
      <c r="AN92" s="140">
        <v>-12.09</v>
      </c>
    </row>
    <row r="93" spans="2:40" x14ac:dyDescent="0.25">
      <c r="B93" s="149"/>
      <c r="C93" s="150">
        <f t="shared" si="4"/>
        <v>70.439873417721628</v>
      </c>
      <c r="D93" s="80">
        <v>17055.269</v>
      </c>
      <c r="E93" s="81">
        <v>-13.73</v>
      </c>
      <c r="F93" s="150">
        <f t="shared" si="5"/>
        <v>90.439873417721898</v>
      </c>
      <c r="G93" s="80">
        <v>17055.269</v>
      </c>
      <c r="H93" s="81">
        <v>-13.73</v>
      </c>
      <c r="I93" s="150">
        <f t="shared" si="6"/>
        <v>110.4398734177219</v>
      </c>
      <c r="J93" s="80">
        <v>17055.269</v>
      </c>
      <c r="K93" s="81">
        <v>-13.73</v>
      </c>
      <c r="L93" s="150">
        <f t="shared" si="7"/>
        <v>130.4398734177218</v>
      </c>
      <c r="M93" s="80">
        <v>17055.269</v>
      </c>
      <c r="N93" s="126">
        <v>-13.73</v>
      </c>
      <c r="O93" s="86"/>
      <c r="P93" s="86"/>
      <c r="AC93" s="136">
        <v>51.038607594936707</v>
      </c>
      <c r="AD93" s="137">
        <v>17055.269</v>
      </c>
      <c r="AE93" s="138">
        <v>-13.73</v>
      </c>
      <c r="AF93" s="139">
        <v>65.022151898734194</v>
      </c>
      <c r="AG93" s="137">
        <v>17055.269</v>
      </c>
      <c r="AH93" s="138">
        <v>-13.73</v>
      </c>
      <c r="AI93" s="139">
        <v>78.738607594936695</v>
      </c>
      <c r="AJ93" s="137">
        <v>17055.269</v>
      </c>
      <c r="AK93" s="138">
        <v>-13.73</v>
      </c>
      <c r="AL93" s="139">
        <v>92.666455696202533</v>
      </c>
      <c r="AM93" s="137">
        <v>17055.269</v>
      </c>
      <c r="AN93" s="140">
        <v>-13.73</v>
      </c>
    </row>
    <row r="94" spans="2:40" x14ac:dyDescent="0.25">
      <c r="B94" s="149"/>
      <c r="C94" s="150">
        <f t="shared" si="4"/>
        <v>70.772151898734293</v>
      </c>
      <c r="D94" s="80">
        <v>17255.269</v>
      </c>
      <c r="E94" s="81">
        <v>-15.75</v>
      </c>
      <c r="F94" s="150">
        <f t="shared" si="5"/>
        <v>90.772151898734563</v>
      </c>
      <c r="G94" s="80">
        <v>17255.269</v>
      </c>
      <c r="H94" s="81">
        <v>-15.75</v>
      </c>
      <c r="I94" s="150">
        <f t="shared" si="6"/>
        <v>110.77215189873456</v>
      </c>
      <c r="J94" s="80">
        <v>17255.269</v>
      </c>
      <c r="K94" s="81">
        <v>-15.75</v>
      </c>
      <c r="L94" s="150">
        <f t="shared" si="7"/>
        <v>130.77215189873445</v>
      </c>
      <c r="M94" s="80">
        <v>17255.269</v>
      </c>
      <c r="N94" s="126">
        <v>-15.75</v>
      </c>
      <c r="O94" s="86"/>
      <c r="P94" s="86"/>
      <c r="AC94" s="136">
        <v>51.293670886075944</v>
      </c>
      <c r="AD94" s="137">
        <v>17255.269</v>
      </c>
      <c r="AE94" s="138">
        <v>-15.75</v>
      </c>
      <c r="AF94" s="139">
        <v>65.273417721518996</v>
      </c>
      <c r="AG94" s="137">
        <v>17255.269</v>
      </c>
      <c r="AH94" s="138">
        <v>-15.75</v>
      </c>
      <c r="AI94" s="139">
        <v>78.993670886075947</v>
      </c>
      <c r="AJ94" s="137">
        <v>17255.269</v>
      </c>
      <c r="AK94" s="138">
        <v>-15.75</v>
      </c>
      <c r="AL94" s="139">
        <v>92.920253164556954</v>
      </c>
      <c r="AM94" s="137">
        <v>17255.269</v>
      </c>
      <c r="AN94" s="140">
        <v>-15.75</v>
      </c>
    </row>
    <row r="95" spans="2:40" x14ac:dyDescent="0.25">
      <c r="B95" s="149"/>
      <c r="C95" s="150">
        <f t="shared" si="4"/>
        <v>71.104430379746958</v>
      </c>
      <c r="D95" s="80">
        <v>17455.269</v>
      </c>
      <c r="E95" s="81">
        <v>-22.75</v>
      </c>
      <c r="F95" s="150">
        <f t="shared" si="5"/>
        <v>91.104430379747228</v>
      </c>
      <c r="G95" s="80">
        <v>17455.269</v>
      </c>
      <c r="H95" s="81">
        <v>-22.75</v>
      </c>
      <c r="I95" s="150">
        <f t="shared" si="6"/>
        <v>111.10443037974723</v>
      </c>
      <c r="J95" s="80">
        <v>17455.269</v>
      </c>
      <c r="K95" s="81">
        <v>-22.75</v>
      </c>
      <c r="L95" s="150">
        <f t="shared" si="7"/>
        <v>131.1044303797471</v>
      </c>
      <c r="M95" s="80">
        <v>17455.269</v>
      </c>
      <c r="N95" s="126">
        <v>-22.75</v>
      </c>
      <c r="O95" s="86"/>
      <c r="P95" s="86"/>
      <c r="AC95" s="136">
        <v>51.548734177215188</v>
      </c>
      <c r="AD95" s="137">
        <v>17455.269</v>
      </c>
      <c r="AE95" s="138">
        <v>-22.75</v>
      </c>
      <c r="AF95" s="139">
        <v>65.524683544303812</v>
      </c>
      <c r="AG95" s="137">
        <v>17455.269</v>
      </c>
      <c r="AH95" s="138">
        <v>-22.75</v>
      </c>
      <c r="AI95" s="139">
        <v>79.248734177215184</v>
      </c>
      <c r="AJ95" s="137">
        <v>17455.269</v>
      </c>
      <c r="AK95" s="138">
        <v>-22.75</v>
      </c>
      <c r="AL95" s="139">
        <v>93.174050632911388</v>
      </c>
      <c r="AM95" s="137">
        <v>17455.269</v>
      </c>
      <c r="AN95" s="140">
        <v>-22.75</v>
      </c>
    </row>
    <row r="96" spans="2:40" x14ac:dyDescent="0.25">
      <c r="B96" s="149"/>
      <c r="C96" s="150">
        <f t="shared" si="4"/>
        <v>71.436708860759623</v>
      </c>
      <c r="D96" s="80">
        <v>17655.269</v>
      </c>
      <c r="E96" s="81">
        <v>-26.82</v>
      </c>
      <c r="F96" s="150">
        <f t="shared" si="5"/>
        <v>91.436708860759893</v>
      </c>
      <c r="G96" s="80">
        <v>17655.269</v>
      </c>
      <c r="H96" s="81">
        <v>-26.82</v>
      </c>
      <c r="I96" s="150">
        <f t="shared" si="6"/>
        <v>111.43670886075989</v>
      </c>
      <c r="J96" s="80">
        <v>17655.269</v>
      </c>
      <c r="K96" s="81">
        <v>-26.82</v>
      </c>
      <c r="L96" s="150">
        <f t="shared" si="7"/>
        <v>131.43670886075975</v>
      </c>
      <c r="M96" s="80">
        <v>17655.269</v>
      </c>
      <c r="N96" s="126">
        <v>-26.82</v>
      </c>
      <c r="O96" s="86"/>
      <c r="P96" s="86"/>
      <c r="AC96" s="136">
        <v>51.803797468354432</v>
      </c>
      <c r="AD96" s="137">
        <v>17655.269</v>
      </c>
      <c r="AE96" s="138">
        <v>-26.82</v>
      </c>
      <c r="AF96" s="139">
        <v>65.775949367088614</v>
      </c>
      <c r="AG96" s="137">
        <v>17655.269</v>
      </c>
      <c r="AH96" s="138">
        <v>-26.82</v>
      </c>
      <c r="AI96" s="139">
        <v>79.503797468354421</v>
      </c>
      <c r="AJ96" s="137">
        <v>17655.269</v>
      </c>
      <c r="AK96" s="138">
        <v>-26.82</v>
      </c>
      <c r="AL96" s="139">
        <v>93.427848101265823</v>
      </c>
      <c r="AM96" s="137">
        <v>17655.269</v>
      </c>
      <c r="AN96" s="140">
        <v>-26.82</v>
      </c>
    </row>
    <row r="97" spans="2:40" x14ac:dyDescent="0.25">
      <c r="B97" s="149"/>
      <c r="C97" s="150">
        <f t="shared" si="4"/>
        <v>71.768987341772288</v>
      </c>
      <c r="D97" s="80">
        <v>17855.269</v>
      </c>
      <c r="E97" s="81">
        <v>-28.5</v>
      </c>
      <c r="F97" s="150">
        <f t="shared" si="5"/>
        <v>91.768987341772558</v>
      </c>
      <c r="G97" s="80">
        <v>17855.269</v>
      </c>
      <c r="H97" s="81">
        <v>-28.5</v>
      </c>
      <c r="I97" s="150">
        <f t="shared" si="6"/>
        <v>111.76898734177256</v>
      </c>
      <c r="J97" s="80">
        <v>17855.269</v>
      </c>
      <c r="K97" s="81">
        <v>-28.5</v>
      </c>
      <c r="L97" s="150">
        <f t="shared" si="7"/>
        <v>131.7689873417724</v>
      </c>
      <c r="M97" s="80">
        <v>17855.269</v>
      </c>
      <c r="N97" s="126">
        <v>-28.5</v>
      </c>
      <c r="O97" s="86"/>
      <c r="P97" s="86"/>
      <c r="AC97" s="136">
        <v>52.058860759493669</v>
      </c>
      <c r="AD97" s="137">
        <v>17855.269</v>
      </c>
      <c r="AE97" s="138">
        <v>-28.5</v>
      </c>
      <c r="AF97" s="139">
        <v>66.027215189873431</v>
      </c>
      <c r="AG97" s="137">
        <v>17855.269</v>
      </c>
      <c r="AH97" s="138">
        <v>-28.5</v>
      </c>
      <c r="AI97" s="139">
        <v>79.758860759493672</v>
      </c>
      <c r="AJ97" s="137">
        <v>17855.269</v>
      </c>
      <c r="AK97" s="138">
        <v>-28.5</v>
      </c>
      <c r="AL97" s="139">
        <v>93.681645569620244</v>
      </c>
      <c r="AM97" s="137">
        <v>17855.269</v>
      </c>
      <c r="AN97" s="140">
        <v>-28.5</v>
      </c>
    </row>
    <row r="98" spans="2:40" x14ac:dyDescent="0.25">
      <c r="B98" s="149"/>
      <c r="C98" s="150">
        <f t="shared" si="4"/>
        <v>72.101265822784953</v>
      </c>
      <c r="D98" s="80">
        <v>18055.269</v>
      </c>
      <c r="E98" s="81">
        <v>-33.01</v>
      </c>
      <c r="F98" s="150">
        <f t="shared" si="5"/>
        <v>92.101265822785223</v>
      </c>
      <c r="G98" s="80">
        <v>18055.269</v>
      </c>
      <c r="H98" s="81">
        <v>-33.01</v>
      </c>
      <c r="I98" s="150">
        <f t="shared" si="6"/>
        <v>112.10126582278522</v>
      </c>
      <c r="J98" s="80">
        <v>18055.269</v>
      </c>
      <c r="K98" s="81">
        <v>-33.01</v>
      </c>
      <c r="L98" s="150">
        <f t="shared" si="7"/>
        <v>132.10126582278505</v>
      </c>
      <c r="M98" s="80">
        <v>18055.269</v>
      </c>
      <c r="N98" s="126">
        <v>-33.01</v>
      </c>
      <c r="O98" s="86"/>
      <c r="P98" s="86"/>
      <c r="AC98" s="136">
        <v>52.313924050632906</v>
      </c>
      <c r="AD98" s="137">
        <v>18055.269</v>
      </c>
      <c r="AE98" s="138">
        <v>-33.01</v>
      </c>
      <c r="AF98" s="139">
        <v>66.278481012658233</v>
      </c>
      <c r="AG98" s="137">
        <v>18055.269</v>
      </c>
      <c r="AH98" s="138">
        <v>-33.01</v>
      </c>
      <c r="AI98" s="139">
        <v>80.013924050632909</v>
      </c>
      <c r="AJ98" s="137">
        <v>18055.269</v>
      </c>
      <c r="AK98" s="138">
        <v>-33.01</v>
      </c>
      <c r="AL98" s="139">
        <v>93.935443037974679</v>
      </c>
      <c r="AM98" s="137">
        <v>18055.269</v>
      </c>
      <c r="AN98" s="140">
        <v>-33.01</v>
      </c>
    </row>
    <row r="99" spans="2:40" x14ac:dyDescent="0.25">
      <c r="B99" s="149"/>
      <c r="C99" s="150">
        <f t="shared" si="4"/>
        <v>72.433544303797618</v>
      </c>
      <c r="D99" s="80">
        <v>18255.269</v>
      </c>
      <c r="E99" s="81">
        <v>-33.01</v>
      </c>
      <c r="F99" s="150">
        <f t="shared" si="5"/>
        <v>92.433544303797888</v>
      </c>
      <c r="G99" s="80">
        <v>18255.269</v>
      </c>
      <c r="H99" s="81">
        <v>-33.01</v>
      </c>
      <c r="I99" s="150">
        <f t="shared" si="6"/>
        <v>112.43354430379789</v>
      </c>
      <c r="J99" s="80">
        <v>18255.269</v>
      </c>
      <c r="K99" s="81">
        <v>-33.01</v>
      </c>
      <c r="L99" s="150">
        <f t="shared" si="7"/>
        <v>132.4335443037977</v>
      </c>
      <c r="M99" s="80">
        <v>18255.269</v>
      </c>
      <c r="N99" s="126">
        <v>-33.01</v>
      </c>
      <c r="O99" s="86"/>
      <c r="P99" s="86"/>
      <c r="AC99" s="136">
        <v>52.56898734177215</v>
      </c>
      <c r="AD99" s="137">
        <v>18255.269</v>
      </c>
      <c r="AE99" s="138">
        <v>-33.01</v>
      </c>
      <c r="AF99" s="139">
        <v>66.529746835443049</v>
      </c>
      <c r="AG99" s="137">
        <v>18255.269</v>
      </c>
      <c r="AH99" s="138">
        <v>-33.01</v>
      </c>
      <c r="AI99" s="139">
        <v>80.268987341772146</v>
      </c>
      <c r="AJ99" s="137">
        <v>18255.269</v>
      </c>
      <c r="AK99" s="138">
        <v>-33.01</v>
      </c>
      <c r="AL99" s="139">
        <v>94.189240506329114</v>
      </c>
      <c r="AM99" s="137">
        <v>18255.269</v>
      </c>
      <c r="AN99" s="140">
        <v>-33.01</v>
      </c>
    </row>
    <row r="100" spans="2:40" x14ac:dyDescent="0.25">
      <c r="B100" s="149"/>
      <c r="C100" s="150">
        <f t="shared" si="4"/>
        <v>72.765822784810283</v>
      </c>
      <c r="D100" s="80">
        <v>18455.269</v>
      </c>
      <c r="E100" s="81">
        <v>-33.67</v>
      </c>
      <c r="F100" s="150">
        <f t="shared" si="5"/>
        <v>92.765822784810553</v>
      </c>
      <c r="G100" s="80">
        <v>18455.269</v>
      </c>
      <c r="H100" s="81">
        <v>-33.67</v>
      </c>
      <c r="I100" s="150">
        <f t="shared" si="6"/>
        <v>112.76582278481055</v>
      </c>
      <c r="J100" s="80">
        <v>18455.269</v>
      </c>
      <c r="K100" s="81">
        <v>-33.67</v>
      </c>
      <c r="L100" s="150">
        <f t="shared" si="7"/>
        <v>132.76582278481035</v>
      </c>
      <c r="M100" s="80">
        <v>18455.269</v>
      </c>
      <c r="N100" s="126">
        <v>-33.67</v>
      </c>
      <c r="O100" s="86"/>
      <c r="P100" s="86"/>
      <c r="AC100" s="136">
        <v>52.824050632911394</v>
      </c>
      <c r="AD100" s="137">
        <v>18455.269</v>
      </c>
      <c r="AE100" s="138">
        <v>-33.67</v>
      </c>
      <c r="AF100" s="139">
        <v>66.781012658227866</v>
      </c>
      <c r="AG100" s="137">
        <v>18455.269</v>
      </c>
      <c r="AH100" s="138">
        <v>-33.67</v>
      </c>
      <c r="AI100" s="139">
        <v>80.524050632911383</v>
      </c>
      <c r="AJ100" s="137">
        <v>18455.269</v>
      </c>
      <c r="AK100" s="138">
        <v>-33.67</v>
      </c>
      <c r="AL100" s="139">
        <v>94.443037974683534</v>
      </c>
      <c r="AM100" s="137">
        <v>18455.269</v>
      </c>
      <c r="AN100" s="140">
        <v>-33.67</v>
      </c>
    </row>
    <row r="101" spans="2:40" x14ac:dyDescent="0.25">
      <c r="B101" s="149"/>
      <c r="C101" s="150">
        <f t="shared" si="4"/>
        <v>73.098101265822947</v>
      </c>
      <c r="D101" s="80">
        <v>18655.269</v>
      </c>
      <c r="E101" s="81">
        <v>-34.31</v>
      </c>
      <c r="F101" s="150">
        <f t="shared" si="5"/>
        <v>93.098101265823217</v>
      </c>
      <c r="G101" s="80">
        <v>18655.269</v>
      </c>
      <c r="H101" s="81">
        <v>-34.31</v>
      </c>
      <c r="I101" s="150">
        <f t="shared" si="6"/>
        <v>113.09810126582322</v>
      </c>
      <c r="J101" s="80">
        <v>18655.269</v>
      </c>
      <c r="K101" s="81">
        <v>-34.31</v>
      </c>
      <c r="L101" s="150">
        <f t="shared" si="7"/>
        <v>133.098101265823</v>
      </c>
      <c r="M101" s="80">
        <v>18655.269</v>
      </c>
      <c r="N101" s="126">
        <v>-34.31</v>
      </c>
      <c r="O101" s="86"/>
      <c r="P101" s="86"/>
      <c r="AC101" s="136">
        <v>53.079113924050631</v>
      </c>
      <c r="AD101" s="137">
        <v>18655.269</v>
      </c>
      <c r="AE101" s="138">
        <v>-34.31</v>
      </c>
      <c r="AF101" s="139">
        <v>67.032278481012668</v>
      </c>
      <c r="AG101" s="137">
        <v>18655.269</v>
      </c>
      <c r="AH101" s="138">
        <v>-34.31</v>
      </c>
      <c r="AI101" s="139">
        <v>80.77911392405062</v>
      </c>
      <c r="AJ101" s="137">
        <v>18655.269</v>
      </c>
      <c r="AK101" s="138">
        <v>-34.31</v>
      </c>
      <c r="AL101" s="139">
        <v>94.696835443037969</v>
      </c>
      <c r="AM101" s="137">
        <v>18655.269</v>
      </c>
      <c r="AN101" s="140">
        <v>-34.31</v>
      </c>
    </row>
    <row r="102" spans="2:40" x14ac:dyDescent="0.25">
      <c r="B102" s="149"/>
      <c r="C102" s="150">
        <f t="shared" ref="C102:C165" si="8">C101+((C$194-C$36)/158)</f>
        <v>73.430379746835612</v>
      </c>
      <c r="D102" s="80">
        <v>18855.269</v>
      </c>
      <c r="E102" s="81">
        <v>-33.97</v>
      </c>
      <c r="F102" s="150">
        <f t="shared" ref="F102:F165" si="9">F101+((F$194-F$36)/158)</f>
        <v>93.430379746835882</v>
      </c>
      <c r="G102" s="80">
        <v>18855.269</v>
      </c>
      <c r="H102" s="81">
        <v>-33.97</v>
      </c>
      <c r="I102" s="150">
        <f t="shared" ref="I102:I165" si="10">I101+((I$194-I$36)/158)</f>
        <v>113.43037974683588</v>
      </c>
      <c r="J102" s="80">
        <v>18855.269</v>
      </c>
      <c r="K102" s="81">
        <v>-33.97</v>
      </c>
      <c r="L102" s="150">
        <f t="shared" ref="L102:L165" si="11">L101+((L$194-L$36)/158)</f>
        <v>133.43037974683565</v>
      </c>
      <c r="M102" s="80">
        <v>18855.269</v>
      </c>
      <c r="N102" s="126">
        <v>-33.97</v>
      </c>
      <c r="O102" s="86"/>
      <c r="P102" s="86"/>
      <c r="AC102" s="136">
        <v>53.334177215189868</v>
      </c>
      <c r="AD102" s="137">
        <v>18855.269</v>
      </c>
      <c r="AE102" s="138">
        <v>-33.97</v>
      </c>
      <c r="AF102" s="139">
        <v>67.283544303797484</v>
      </c>
      <c r="AG102" s="137">
        <v>18855.269</v>
      </c>
      <c r="AH102" s="138">
        <v>-33.97</v>
      </c>
      <c r="AI102" s="139">
        <v>81.034177215189871</v>
      </c>
      <c r="AJ102" s="137">
        <v>18855.269</v>
      </c>
      <c r="AK102" s="138">
        <v>-33.97</v>
      </c>
      <c r="AL102" s="139">
        <v>94.950632911392404</v>
      </c>
      <c r="AM102" s="137">
        <v>18855.269</v>
      </c>
      <c r="AN102" s="140">
        <v>-33.97</v>
      </c>
    </row>
    <row r="103" spans="2:40" x14ac:dyDescent="0.25">
      <c r="B103" s="149"/>
      <c r="C103" s="150">
        <f t="shared" si="8"/>
        <v>73.762658227848277</v>
      </c>
      <c r="D103" s="80">
        <v>19055.269</v>
      </c>
      <c r="E103" s="81">
        <v>-33.25</v>
      </c>
      <c r="F103" s="150">
        <f t="shared" si="9"/>
        <v>93.762658227848547</v>
      </c>
      <c r="G103" s="80">
        <v>19055.269</v>
      </c>
      <c r="H103" s="81">
        <v>-33.25</v>
      </c>
      <c r="I103" s="150">
        <f t="shared" si="10"/>
        <v>113.76265822784855</v>
      </c>
      <c r="J103" s="80">
        <v>19055.269</v>
      </c>
      <c r="K103" s="81">
        <v>-33.25</v>
      </c>
      <c r="L103" s="150">
        <f t="shared" si="11"/>
        <v>133.76265822784831</v>
      </c>
      <c r="M103" s="80">
        <v>19055.269</v>
      </c>
      <c r="N103" s="126">
        <v>-33.25</v>
      </c>
      <c r="O103" s="86"/>
      <c r="P103" s="86"/>
      <c r="AC103" s="136">
        <v>53.589240506329112</v>
      </c>
      <c r="AD103" s="137">
        <v>19055.269</v>
      </c>
      <c r="AE103" s="138">
        <v>-33.25</v>
      </c>
      <c r="AF103" s="139">
        <v>67.534810126582286</v>
      </c>
      <c r="AG103" s="137">
        <v>19055.269</v>
      </c>
      <c r="AH103" s="138">
        <v>-33.25</v>
      </c>
      <c r="AI103" s="139">
        <v>81.289240506329108</v>
      </c>
      <c r="AJ103" s="137">
        <v>19055.269</v>
      </c>
      <c r="AK103" s="138">
        <v>-33.25</v>
      </c>
      <c r="AL103" s="139">
        <v>95.204430379746839</v>
      </c>
      <c r="AM103" s="137">
        <v>19055.269</v>
      </c>
      <c r="AN103" s="140">
        <v>-33.25</v>
      </c>
    </row>
    <row r="104" spans="2:40" x14ac:dyDescent="0.25">
      <c r="B104" s="149"/>
      <c r="C104" s="150">
        <f t="shared" si="8"/>
        <v>74.094936708860942</v>
      </c>
      <c r="D104" s="80">
        <v>19255.269</v>
      </c>
      <c r="E104" s="81">
        <v>-33.56</v>
      </c>
      <c r="F104" s="150">
        <f t="shared" si="9"/>
        <v>94.094936708861212</v>
      </c>
      <c r="G104" s="80">
        <v>19255.269</v>
      </c>
      <c r="H104" s="81">
        <v>-33.56</v>
      </c>
      <c r="I104" s="150">
        <f t="shared" si="10"/>
        <v>114.09493670886121</v>
      </c>
      <c r="J104" s="80">
        <v>19255.269</v>
      </c>
      <c r="K104" s="81">
        <v>-33.56</v>
      </c>
      <c r="L104" s="150">
        <f t="shared" si="11"/>
        <v>134.09493670886096</v>
      </c>
      <c r="M104" s="80">
        <v>19255.269</v>
      </c>
      <c r="N104" s="126">
        <v>-33.56</v>
      </c>
      <c r="O104" s="86"/>
      <c r="P104" s="86"/>
      <c r="AC104" s="136">
        <v>53.844303797468356</v>
      </c>
      <c r="AD104" s="137">
        <v>19255.269</v>
      </c>
      <c r="AE104" s="138">
        <v>-33.56</v>
      </c>
      <c r="AF104" s="139">
        <v>67.786075949367103</v>
      </c>
      <c r="AG104" s="137">
        <v>19255.269</v>
      </c>
      <c r="AH104" s="138">
        <v>-33.56</v>
      </c>
      <c r="AI104" s="139">
        <v>81.544303797468345</v>
      </c>
      <c r="AJ104" s="137">
        <v>19255.269</v>
      </c>
      <c r="AK104" s="138">
        <v>-33.56</v>
      </c>
      <c r="AL104" s="139">
        <v>95.458227848101259</v>
      </c>
      <c r="AM104" s="137">
        <v>19255.269</v>
      </c>
      <c r="AN104" s="140">
        <v>-33.56</v>
      </c>
    </row>
    <row r="105" spans="2:40" x14ac:dyDescent="0.25">
      <c r="B105" s="149"/>
      <c r="C105" s="150">
        <f t="shared" si="8"/>
        <v>74.427215189873607</v>
      </c>
      <c r="D105" s="80">
        <v>19455.269</v>
      </c>
      <c r="E105" s="81">
        <v>-34.15</v>
      </c>
      <c r="F105" s="150">
        <f t="shared" si="9"/>
        <v>94.427215189873877</v>
      </c>
      <c r="G105" s="80">
        <v>19455.269</v>
      </c>
      <c r="H105" s="81">
        <v>-34.15</v>
      </c>
      <c r="I105" s="150">
        <f t="shared" si="10"/>
        <v>114.42721518987388</v>
      </c>
      <c r="J105" s="80">
        <v>19455.269</v>
      </c>
      <c r="K105" s="81">
        <v>-34.15</v>
      </c>
      <c r="L105" s="150">
        <f t="shared" si="11"/>
        <v>134.42721518987361</v>
      </c>
      <c r="M105" s="80">
        <v>19455.269</v>
      </c>
      <c r="N105" s="126">
        <v>-34.15</v>
      </c>
      <c r="O105" s="86"/>
      <c r="P105" s="86"/>
      <c r="AC105" s="136">
        <v>54.099367088607593</v>
      </c>
      <c r="AD105" s="137">
        <v>19455.269</v>
      </c>
      <c r="AE105" s="138">
        <v>-34.15</v>
      </c>
      <c r="AF105" s="139">
        <v>68.037341772151905</v>
      </c>
      <c r="AG105" s="137">
        <v>19455.269</v>
      </c>
      <c r="AH105" s="138">
        <v>-34.15</v>
      </c>
      <c r="AI105" s="139">
        <v>81.799367088607596</v>
      </c>
      <c r="AJ105" s="137">
        <v>19455.269</v>
      </c>
      <c r="AK105" s="138">
        <v>-34.15</v>
      </c>
      <c r="AL105" s="139">
        <v>95.712025316455694</v>
      </c>
      <c r="AM105" s="137">
        <v>19455.269</v>
      </c>
      <c r="AN105" s="140">
        <v>-34.15</v>
      </c>
    </row>
    <row r="106" spans="2:40" x14ac:dyDescent="0.25">
      <c r="B106" s="149"/>
      <c r="C106" s="150">
        <f t="shared" si="8"/>
        <v>74.759493670886272</v>
      </c>
      <c r="D106" s="80">
        <v>19655.269</v>
      </c>
      <c r="E106" s="81">
        <v>-34.81</v>
      </c>
      <c r="F106" s="150">
        <f t="shared" si="9"/>
        <v>94.759493670886542</v>
      </c>
      <c r="G106" s="80">
        <v>19655.269</v>
      </c>
      <c r="H106" s="81">
        <v>-34.81</v>
      </c>
      <c r="I106" s="150">
        <f t="shared" si="10"/>
        <v>114.75949367088654</v>
      </c>
      <c r="J106" s="80">
        <v>19655.269</v>
      </c>
      <c r="K106" s="81">
        <v>-34.81</v>
      </c>
      <c r="L106" s="150">
        <f t="shared" si="11"/>
        <v>134.75949367088626</v>
      </c>
      <c r="M106" s="80">
        <v>19655.269</v>
      </c>
      <c r="N106" s="126">
        <v>-34.81</v>
      </c>
      <c r="O106" s="86"/>
      <c r="P106" s="86"/>
      <c r="AC106" s="136">
        <v>54.35443037974683</v>
      </c>
      <c r="AD106" s="137">
        <v>19655.269</v>
      </c>
      <c r="AE106" s="138">
        <v>-34.81</v>
      </c>
      <c r="AF106" s="139">
        <v>68.288607594936721</v>
      </c>
      <c r="AG106" s="137">
        <v>19655.269</v>
      </c>
      <c r="AH106" s="138">
        <v>-34.81</v>
      </c>
      <c r="AI106" s="139">
        <v>82.054430379746833</v>
      </c>
      <c r="AJ106" s="137">
        <v>19655.269</v>
      </c>
      <c r="AK106" s="138">
        <v>-34.81</v>
      </c>
      <c r="AL106" s="139">
        <v>95.965822784810115</v>
      </c>
      <c r="AM106" s="137">
        <v>19655.269</v>
      </c>
      <c r="AN106" s="140">
        <v>-34.81</v>
      </c>
    </row>
    <row r="107" spans="2:40" x14ac:dyDescent="0.25">
      <c r="B107" s="149"/>
      <c r="C107" s="150">
        <f t="shared" si="8"/>
        <v>75.091772151898937</v>
      </c>
      <c r="D107" s="80">
        <v>19855.269</v>
      </c>
      <c r="E107" s="81">
        <v>-34.700000000000003</v>
      </c>
      <c r="F107" s="150">
        <f t="shared" si="9"/>
        <v>95.091772151899207</v>
      </c>
      <c r="G107" s="80">
        <v>19855.269</v>
      </c>
      <c r="H107" s="81">
        <v>-34.700000000000003</v>
      </c>
      <c r="I107" s="150">
        <f t="shared" si="10"/>
        <v>115.09177215189921</v>
      </c>
      <c r="J107" s="80">
        <v>19855.269</v>
      </c>
      <c r="K107" s="81">
        <v>-34.700000000000003</v>
      </c>
      <c r="L107" s="150">
        <f t="shared" si="11"/>
        <v>135.09177215189891</v>
      </c>
      <c r="M107" s="80">
        <v>19855.269</v>
      </c>
      <c r="N107" s="126">
        <v>-34.700000000000003</v>
      </c>
      <c r="O107" s="86"/>
      <c r="P107" s="86"/>
      <c r="AC107" s="136">
        <v>54.609493670886074</v>
      </c>
      <c r="AD107" s="137">
        <v>19855.269</v>
      </c>
      <c r="AE107" s="138">
        <v>-34.700000000000003</v>
      </c>
      <c r="AF107" s="139">
        <v>68.539873417721537</v>
      </c>
      <c r="AG107" s="137">
        <v>19855.269</v>
      </c>
      <c r="AH107" s="138">
        <v>-34.700000000000003</v>
      </c>
      <c r="AI107" s="139">
        <v>82.30949367088607</v>
      </c>
      <c r="AJ107" s="137">
        <v>19855.269</v>
      </c>
      <c r="AK107" s="138">
        <v>-34.700000000000003</v>
      </c>
      <c r="AL107" s="139">
        <v>96.21962025316455</v>
      </c>
      <c r="AM107" s="137">
        <v>19855.269</v>
      </c>
      <c r="AN107" s="140">
        <v>-34.700000000000003</v>
      </c>
    </row>
    <row r="108" spans="2:40" x14ac:dyDescent="0.25">
      <c r="B108" s="149"/>
      <c r="C108" s="150">
        <f t="shared" si="8"/>
        <v>75.424050632911602</v>
      </c>
      <c r="D108" s="80">
        <v>20055.269</v>
      </c>
      <c r="E108" s="81">
        <v>-36.56</v>
      </c>
      <c r="F108" s="150">
        <f t="shared" si="9"/>
        <v>95.424050632911872</v>
      </c>
      <c r="G108" s="80">
        <v>20055.269</v>
      </c>
      <c r="H108" s="81">
        <v>-36.56</v>
      </c>
      <c r="I108" s="150">
        <f t="shared" si="10"/>
        <v>115.42405063291187</v>
      </c>
      <c r="J108" s="80">
        <v>20055.269</v>
      </c>
      <c r="K108" s="81">
        <v>-36.56</v>
      </c>
      <c r="L108" s="150">
        <f t="shared" si="11"/>
        <v>135.42405063291156</v>
      </c>
      <c r="M108" s="80">
        <v>20055.269</v>
      </c>
      <c r="N108" s="126">
        <v>-36.56</v>
      </c>
      <c r="O108" s="86"/>
      <c r="P108" s="86"/>
      <c r="AC108" s="136">
        <v>54.864556962025318</v>
      </c>
      <c r="AD108" s="137">
        <v>20055.269</v>
      </c>
      <c r="AE108" s="138">
        <v>-36.56</v>
      </c>
      <c r="AF108" s="139">
        <v>68.79113924050634</v>
      </c>
      <c r="AG108" s="137">
        <v>20055.269</v>
      </c>
      <c r="AH108" s="138">
        <v>-36.56</v>
      </c>
      <c r="AI108" s="139">
        <v>82.564556962025307</v>
      </c>
      <c r="AJ108" s="137">
        <v>20055.269</v>
      </c>
      <c r="AK108" s="138">
        <v>-36.56</v>
      </c>
      <c r="AL108" s="139">
        <v>96.473417721518985</v>
      </c>
      <c r="AM108" s="137">
        <v>20055.269</v>
      </c>
      <c r="AN108" s="140">
        <v>-36.56</v>
      </c>
    </row>
    <row r="109" spans="2:40" x14ac:dyDescent="0.25">
      <c r="B109" s="149"/>
      <c r="C109" s="150">
        <f t="shared" si="8"/>
        <v>75.756329113924266</v>
      </c>
      <c r="D109" s="80">
        <v>20255.269</v>
      </c>
      <c r="E109" s="81">
        <v>-40.32</v>
      </c>
      <c r="F109" s="150">
        <f t="shared" si="9"/>
        <v>95.756329113924537</v>
      </c>
      <c r="G109" s="80">
        <v>20255.269</v>
      </c>
      <c r="H109" s="81">
        <v>-40.32</v>
      </c>
      <c r="I109" s="150">
        <f t="shared" si="10"/>
        <v>115.75632911392454</v>
      </c>
      <c r="J109" s="80">
        <v>20255.269</v>
      </c>
      <c r="K109" s="81">
        <v>-40.32</v>
      </c>
      <c r="L109" s="150">
        <f t="shared" si="11"/>
        <v>135.75632911392421</v>
      </c>
      <c r="M109" s="80">
        <v>20255.269</v>
      </c>
      <c r="N109" s="126">
        <v>-40.32</v>
      </c>
      <c r="O109" s="86"/>
      <c r="P109" s="86"/>
      <c r="AC109" s="136">
        <v>55.119620253164555</v>
      </c>
      <c r="AD109" s="137">
        <v>20255.269</v>
      </c>
      <c r="AE109" s="138">
        <v>-40.32</v>
      </c>
      <c r="AF109" s="139">
        <v>69.042405063291156</v>
      </c>
      <c r="AG109" s="137">
        <v>20255.269</v>
      </c>
      <c r="AH109" s="138">
        <v>-40.32</v>
      </c>
      <c r="AI109" s="139">
        <v>82.819620253164544</v>
      </c>
      <c r="AJ109" s="137">
        <v>20255.269</v>
      </c>
      <c r="AK109" s="138">
        <v>-40.32</v>
      </c>
      <c r="AL109" s="139">
        <v>96.727215189873419</v>
      </c>
      <c r="AM109" s="137">
        <v>20255.269</v>
      </c>
      <c r="AN109" s="140">
        <v>-40.32</v>
      </c>
    </row>
    <row r="110" spans="2:40" x14ac:dyDescent="0.25">
      <c r="B110" s="149"/>
      <c r="C110" s="150">
        <f t="shared" si="8"/>
        <v>76.088607594936931</v>
      </c>
      <c r="D110" s="80">
        <v>20455.269</v>
      </c>
      <c r="E110" s="81">
        <v>-41.13</v>
      </c>
      <c r="F110" s="150">
        <f t="shared" si="9"/>
        <v>96.088607594937201</v>
      </c>
      <c r="G110" s="80">
        <v>20455.269</v>
      </c>
      <c r="H110" s="81">
        <v>-41.13</v>
      </c>
      <c r="I110" s="150">
        <f t="shared" si="10"/>
        <v>116.0886075949372</v>
      </c>
      <c r="J110" s="80">
        <v>20455.269</v>
      </c>
      <c r="K110" s="81">
        <v>-41.13</v>
      </c>
      <c r="L110" s="150">
        <f t="shared" si="11"/>
        <v>136.08860759493686</v>
      </c>
      <c r="M110" s="80">
        <v>20455.269</v>
      </c>
      <c r="N110" s="126">
        <v>-41.13</v>
      </c>
      <c r="O110" s="86"/>
      <c r="P110" s="86"/>
      <c r="AC110" s="136">
        <v>55.374683544303792</v>
      </c>
      <c r="AD110" s="137">
        <v>20455.269</v>
      </c>
      <c r="AE110" s="138">
        <v>-41.13</v>
      </c>
      <c r="AF110" s="139">
        <v>69.293670886075958</v>
      </c>
      <c r="AG110" s="137">
        <v>20455.269</v>
      </c>
      <c r="AH110" s="138">
        <v>-41.13</v>
      </c>
      <c r="AI110" s="139">
        <v>83.074683544303795</v>
      </c>
      <c r="AJ110" s="137">
        <v>20455.269</v>
      </c>
      <c r="AK110" s="138">
        <v>-41.13</v>
      </c>
      <c r="AL110" s="139">
        <v>96.98101265822784</v>
      </c>
      <c r="AM110" s="137">
        <v>20455.269</v>
      </c>
      <c r="AN110" s="140">
        <v>-41.13</v>
      </c>
    </row>
    <row r="111" spans="2:40" x14ac:dyDescent="0.25">
      <c r="B111" s="149"/>
      <c r="C111" s="150">
        <f t="shared" si="8"/>
        <v>76.420886075949596</v>
      </c>
      <c r="D111" s="80">
        <v>20655.269</v>
      </c>
      <c r="E111" s="81">
        <v>-40.770000000000003</v>
      </c>
      <c r="F111" s="150">
        <f t="shared" si="9"/>
        <v>96.420886075949866</v>
      </c>
      <c r="G111" s="80">
        <v>20655.269</v>
      </c>
      <c r="H111" s="81">
        <v>-40.770000000000003</v>
      </c>
      <c r="I111" s="150">
        <f t="shared" si="10"/>
        <v>116.42088607594987</v>
      </c>
      <c r="J111" s="80">
        <v>20655.269</v>
      </c>
      <c r="K111" s="81">
        <v>-40.770000000000003</v>
      </c>
      <c r="L111" s="150">
        <f t="shared" si="11"/>
        <v>136.42088607594951</v>
      </c>
      <c r="M111" s="80">
        <v>20655.269</v>
      </c>
      <c r="N111" s="126">
        <v>-40.770000000000003</v>
      </c>
      <c r="O111" s="86"/>
      <c r="P111" s="86"/>
      <c r="AC111" s="136">
        <v>55.629746835443036</v>
      </c>
      <c r="AD111" s="137">
        <v>20655.269</v>
      </c>
      <c r="AE111" s="138">
        <v>-40.770000000000003</v>
      </c>
      <c r="AF111" s="139">
        <v>69.544936708860774</v>
      </c>
      <c r="AG111" s="137">
        <v>20655.269</v>
      </c>
      <c r="AH111" s="138">
        <v>-40.770000000000003</v>
      </c>
      <c r="AI111" s="139">
        <v>83.329746835443032</v>
      </c>
      <c r="AJ111" s="137">
        <v>20655.269</v>
      </c>
      <c r="AK111" s="138">
        <v>-40.770000000000003</v>
      </c>
      <c r="AL111" s="139">
        <v>97.234810126582275</v>
      </c>
      <c r="AM111" s="137">
        <v>20655.269</v>
      </c>
      <c r="AN111" s="140">
        <v>-40.770000000000003</v>
      </c>
    </row>
    <row r="112" spans="2:40" x14ac:dyDescent="0.25">
      <c r="B112" s="149"/>
      <c r="C112" s="150">
        <f t="shared" si="8"/>
        <v>76.753164556962261</v>
      </c>
      <c r="D112" s="80">
        <v>20855.269</v>
      </c>
      <c r="E112" s="81">
        <v>-40.1</v>
      </c>
      <c r="F112" s="150">
        <f t="shared" si="9"/>
        <v>96.753164556962531</v>
      </c>
      <c r="G112" s="80">
        <v>20855.269</v>
      </c>
      <c r="H112" s="81">
        <v>-40.1</v>
      </c>
      <c r="I112" s="150">
        <f t="shared" si="10"/>
        <v>116.75316455696253</v>
      </c>
      <c r="J112" s="80">
        <v>20855.269</v>
      </c>
      <c r="K112" s="81">
        <v>-40.1</v>
      </c>
      <c r="L112" s="150">
        <f t="shared" si="11"/>
        <v>136.75316455696216</v>
      </c>
      <c r="M112" s="80">
        <v>20855.269</v>
      </c>
      <c r="N112" s="126">
        <v>-40.1</v>
      </c>
      <c r="O112" s="86"/>
      <c r="P112" s="86"/>
      <c r="AC112" s="136">
        <v>55.884810126582281</v>
      </c>
      <c r="AD112" s="137">
        <v>20855.269</v>
      </c>
      <c r="AE112" s="138">
        <v>-40.1</v>
      </c>
      <c r="AF112" s="139">
        <v>69.796202531645577</v>
      </c>
      <c r="AG112" s="137">
        <v>20855.269</v>
      </c>
      <c r="AH112" s="138">
        <v>-40.1</v>
      </c>
      <c r="AI112" s="139">
        <v>83.584810126582269</v>
      </c>
      <c r="AJ112" s="137">
        <v>20855.269</v>
      </c>
      <c r="AK112" s="138">
        <v>-40.1</v>
      </c>
      <c r="AL112" s="139">
        <v>97.48860759493671</v>
      </c>
      <c r="AM112" s="137">
        <v>20855.269</v>
      </c>
      <c r="AN112" s="140">
        <v>-40.1</v>
      </c>
    </row>
    <row r="113" spans="2:40" x14ac:dyDescent="0.25">
      <c r="B113" s="149"/>
      <c r="C113" s="150">
        <f t="shared" si="8"/>
        <v>77.085443037974926</v>
      </c>
      <c r="D113" s="80">
        <v>21055.269</v>
      </c>
      <c r="E113" s="81">
        <v>-40.1</v>
      </c>
      <c r="F113" s="150">
        <f t="shared" si="9"/>
        <v>97.085443037975196</v>
      </c>
      <c r="G113" s="80">
        <v>21055.269</v>
      </c>
      <c r="H113" s="81">
        <v>-40.1</v>
      </c>
      <c r="I113" s="150">
        <f t="shared" si="10"/>
        <v>117.0854430379752</v>
      </c>
      <c r="J113" s="80">
        <v>21055.269</v>
      </c>
      <c r="K113" s="81">
        <v>-40.1</v>
      </c>
      <c r="L113" s="150">
        <f t="shared" si="11"/>
        <v>137.08544303797481</v>
      </c>
      <c r="M113" s="80">
        <v>21055.269</v>
      </c>
      <c r="N113" s="126">
        <v>-40.1</v>
      </c>
      <c r="O113" s="86"/>
      <c r="P113" s="86"/>
      <c r="AC113" s="136">
        <v>56.139873417721518</v>
      </c>
      <c r="AD113" s="137">
        <v>21055.269</v>
      </c>
      <c r="AE113" s="138">
        <v>-40.1</v>
      </c>
      <c r="AF113" s="139">
        <v>70.047468354430393</v>
      </c>
      <c r="AG113" s="137">
        <v>21055.269</v>
      </c>
      <c r="AH113" s="138">
        <v>-40.1</v>
      </c>
      <c r="AI113" s="139">
        <v>83.83987341772152</v>
      </c>
      <c r="AJ113" s="137">
        <v>21055.269</v>
      </c>
      <c r="AK113" s="138">
        <v>-40.1</v>
      </c>
      <c r="AL113" s="139">
        <v>97.74240506329113</v>
      </c>
      <c r="AM113" s="137">
        <v>21055.269</v>
      </c>
      <c r="AN113" s="140">
        <v>-40.1</v>
      </c>
    </row>
    <row r="114" spans="2:40" x14ac:dyDescent="0.25">
      <c r="B114" s="149"/>
      <c r="C114" s="150">
        <f t="shared" si="8"/>
        <v>77.417721518987591</v>
      </c>
      <c r="D114" s="80">
        <v>21255.269</v>
      </c>
      <c r="E114" s="81">
        <v>-39.61</v>
      </c>
      <c r="F114" s="150">
        <f t="shared" si="9"/>
        <v>97.417721518987861</v>
      </c>
      <c r="G114" s="80">
        <v>21255.269</v>
      </c>
      <c r="H114" s="81">
        <v>-39.61</v>
      </c>
      <c r="I114" s="150">
        <f t="shared" si="10"/>
        <v>117.41772151898786</v>
      </c>
      <c r="J114" s="80">
        <v>21255.269</v>
      </c>
      <c r="K114" s="81">
        <v>-39.61</v>
      </c>
      <c r="L114" s="150">
        <f t="shared" si="11"/>
        <v>137.41772151898746</v>
      </c>
      <c r="M114" s="80">
        <v>21255.269</v>
      </c>
      <c r="N114" s="126">
        <v>-39.61</v>
      </c>
      <c r="O114" s="86"/>
      <c r="P114" s="86"/>
      <c r="AC114" s="136">
        <v>56.394936708860754</v>
      </c>
      <c r="AD114" s="137">
        <v>21255.269</v>
      </c>
      <c r="AE114" s="138">
        <v>-39.61</v>
      </c>
      <c r="AF114" s="139">
        <v>70.298734177215209</v>
      </c>
      <c r="AG114" s="137">
        <v>21255.269</v>
      </c>
      <c r="AH114" s="138">
        <v>-39.61</v>
      </c>
      <c r="AI114" s="139">
        <v>84.094936708860757</v>
      </c>
      <c r="AJ114" s="137">
        <v>21255.269</v>
      </c>
      <c r="AK114" s="138">
        <v>-39.61</v>
      </c>
      <c r="AL114" s="139">
        <v>97.996202531645565</v>
      </c>
      <c r="AM114" s="137">
        <v>21255.269</v>
      </c>
      <c r="AN114" s="140">
        <v>-39.61</v>
      </c>
    </row>
    <row r="115" spans="2:40" x14ac:dyDescent="0.25">
      <c r="B115" s="149"/>
      <c r="C115" s="150">
        <f t="shared" si="8"/>
        <v>77.750000000000256</v>
      </c>
      <c r="D115" s="80">
        <v>21455.269</v>
      </c>
      <c r="E115" s="81">
        <v>-37.49</v>
      </c>
      <c r="F115" s="150">
        <f t="shared" si="9"/>
        <v>97.750000000000526</v>
      </c>
      <c r="G115" s="80">
        <v>21455.269</v>
      </c>
      <c r="H115" s="81">
        <v>-37.49</v>
      </c>
      <c r="I115" s="150">
        <f t="shared" si="10"/>
        <v>117.75000000000053</v>
      </c>
      <c r="J115" s="80">
        <v>21455.269</v>
      </c>
      <c r="K115" s="81">
        <v>-37.49</v>
      </c>
      <c r="L115" s="150">
        <f t="shared" si="11"/>
        <v>137.75000000000011</v>
      </c>
      <c r="M115" s="80">
        <v>21455.269</v>
      </c>
      <c r="N115" s="126">
        <v>-37.49</v>
      </c>
      <c r="O115" s="86"/>
      <c r="P115" s="86"/>
      <c r="AC115" s="136">
        <v>56.65</v>
      </c>
      <c r="AD115" s="137">
        <v>21455.269</v>
      </c>
      <c r="AE115" s="138">
        <v>-37.49</v>
      </c>
      <c r="AF115" s="139">
        <v>70.550000000000011</v>
      </c>
      <c r="AG115" s="137">
        <v>21455.269</v>
      </c>
      <c r="AH115" s="138">
        <v>-37.49</v>
      </c>
      <c r="AI115" s="139">
        <v>84.35</v>
      </c>
      <c r="AJ115" s="137">
        <v>21455.269</v>
      </c>
      <c r="AK115" s="138">
        <v>-37.49</v>
      </c>
      <c r="AL115" s="139">
        <v>98.25</v>
      </c>
      <c r="AM115" s="137">
        <v>21455.269</v>
      </c>
      <c r="AN115" s="140">
        <v>-37.49</v>
      </c>
    </row>
    <row r="116" spans="2:40" x14ac:dyDescent="0.25">
      <c r="B116" s="149"/>
      <c r="C116" s="150">
        <f t="shared" si="8"/>
        <v>78.082278481012921</v>
      </c>
      <c r="D116" s="80">
        <v>21655.269</v>
      </c>
      <c r="E116" s="81">
        <v>-36.78</v>
      </c>
      <c r="F116" s="150">
        <f t="shared" si="9"/>
        <v>98.082278481013191</v>
      </c>
      <c r="G116" s="80">
        <v>21655.269</v>
      </c>
      <c r="H116" s="81">
        <v>-36.78</v>
      </c>
      <c r="I116" s="150">
        <f t="shared" si="10"/>
        <v>118.08227848101319</v>
      </c>
      <c r="J116" s="80">
        <v>21655.269</v>
      </c>
      <c r="K116" s="81">
        <v>-36.78</v>
      </c>
      <c r="L116" s="150">
        <f t="shared" si="11"/>
        <v>138.08227848101276</v>
      </c>
      <c r="M116" s="80">
        <v>21655.269</v>
      </c>
      <c r="N116" s="126">
        <v>-36.78</v>
      </c>
      <c r="O116" s="86"/>
      <c r="P116" s="86"/>
      <c r="AC116" s="136">
        <v>56.905063291139236</v>
      </c>
      <c r="AD116" s="137">
        <v>21655.269</v>
      </c>
      <c r="AE116" s="138">
        <v>-36.78</v>
      </c>
      <c r="AF116" s="139">
        <v>70.801265822784828</v>
      </c>
      <c r="AG116" s="137">
        <v>21655.269</v>
      </c>
      <c r="AH116" s="138">
        <v>-36.78</v>
      </c>
      <c r="AI116" s="139">
        <v>84.605063291139231</v>
      </c>
      <c r="AJ116" s="137">
        <v>21655.269</v>
      </c>
      <c r="AK116" s="138">
        <v>-36.78</v>
      </c>
      <c r="AL116" s="139">
        <v>98.503797468354421</v>
      </c>
      <c r="AM116" s="137">
        <v>21655.269</v>
      </c>
      <c r="AN116" s="140">
        <v>-36.78</v>
      </c>
    </row>
    <row r="117" spans="2:40" x14ac:dyDescent="0.25">
      <c r="B117" s="149"/>
      <c r="C117" s="150">
        <f t="shared" si="8"/>
        <v>78.414556962025586</v>
      </c>
      <c r="D117" s="80">
        <v>21855.269</v>
      </c>
      <c r="E117" s="81">
        <v>-36.33</v>
      </c>
      <c r="F117" s="150">
        <f t="shared" si="9"/>
        <v>98.414556962025856</v>
      </c>
      <c r="G117" s="80">
        <v>21855.269</v>
      </c>
      <c r="H117" s="81">
        <v>-36.33</v>
      </c>
      <c r="I117" s="150">
        <f t="shared" si="10"/>
        <v>118.41455696202586</v>
      </c>
      <c r="J117" s="80">
        <v>21855.269</v>
      </c>
      <c r="K117" s="81">
        <v>-36.33</v>
      </c>
      <c r="L117" s="150">
        <f t="shared" si="11"/>
        <v>138.41455696202542</v>
      </c>
      <c r="M117" s="80">
        <v>21855.269</v>
      </c>
      <c r="N117" s="126">
        <v>-36.33</v>
      </c>
      <c r="O117" s="86"/>
      <c r="P117" s="86"/>
      <c r="AC117" s="136">
        <v>57.16012658227848</v>
      </c>
      <c r="AD117" s="137">
        <v>21855.269</v>
      </c>
      <c r="AE117" s="138">
        <v>-36.33</v>
      </c>
      <c r="AF117" s="139">
        <v>71.05253164556963</v>
      </c>
      <c r="AG117" s="137">
        <v>21855.269</v>
      </c>
      <c r="AH117" s="138">
        <v>-36.33</v>
      </c>
      <c r="AI117" s="139">
        <v>84.860126582278468</v>
      </c>
      <c r="AJ117" s="137">
        <v>21855.269</v>
      </c>
      <c r="AK117" s="138">
        <v>-36.33</v>
      </c>
      <c r="AL117" s="139">
        <v>98.757594936708855</v>
      </c>
      <c r="AM117" s="137">
        <v>21855.269</v>
      </c>
      <c r="AN117" s="140">
        <v>-36.33</v>
      </c>
    </row>
    <row r="118" spans="2:40" x14ac:dyDescent="0.25">
      <c r="B118" s="149"/>
      <c r="C118" s="150">
        <f t="shared" si="8"/>
        <v>78.74683544303825</v>
      </c>
      <c r="D118" s="80">
        <v>22055.269</v>
      </c>
      <c r="E118" s="81">
        <v>-36.380000000000003</v>
      </c>
      <c r="F118" s="150">
        <f t="shared" si="9"/>
        <v>98.74683544303852</v>
      </c>
      <c r="G118" s="80">
        <v>22055.269</v>
      </c>
      <c r="H118" s="81">
        <v>-36.380000000000003</v>
      </c>
      <c r="I118" s="150">
        <f t="shared" si="10"/>
        <v>118.74683544303852</v>
      </c>
      <c r="J118" s="80">
        <v>22055.269</v>
      </c>
      <c r="K118" s="81">
        <v>-36.380000000000003</v>
      </c>
      <c r="L118" s="150">
        <f t="shared" si="11"/>
        <v>138.74683544303807</v>
      </c>
      <c r="M118" s="80">
        <v>22055.269</v>
      </c>
      <c r="N118" s="126">
        <v>-36.380000000000003</v>
      </c>
      <c r="O118" s="86"/>
      <c r="P118" s="86"/>
      <c r="AC118" s="136">
        <v>57.415189873417717</v>
      </c>
      <c r="AD118" s="137">
        <v>22055.269</v>
      </c>
      <c r="AE118" s="138">
        <v>-36.380000000000003</v>
      </c>
      <c r="AF118" s="139">
        <v>71.303797468354446</v>
      </c>
      <c r="AG118" s="137">
        <v>22055.269</v>
      </c>
      <c r="AH118" s="138">
        <v>-36.380000000000003</v>
      </c>
      <c r="AI118" s="139">
        <v>85.115189873417705</v>
      </c>
      <c r="AJ118" s="137">
        <v>22055.269</v>
      </c>
      <c r="AK118" s="138">
        <v>-36.380000000000003</v>
      </c>
      <c r="AL118" s="139">
        <v>99.01139240506329</v>
      </c>
      <c r="AM118" s="137">
        <v>22055.269</v>
      </c>
      <c r="AN118" s="140">
        <v>-36.380000000000003</v>
      </c>
    </row>
    <row r="119" spans="2:40" x14ac:dyDescent="0.25">
      <c r="B119" s="149"/>
      <c r="C119" s="150">
        <f t="shared" si="8"/>
        <v>79.079113924050915</v>
      </c>
      <c r="D119" s="80">
        <v>22255.269</v>
      </c>
      <c r="E119" s="81">
        <v>-35.51</v>
      </c>
      <c r="F119" s="150">
        <f t="shared" si="9"/>
        <v>99.079113924051185</v>
      </c>
      <c r="G119" s="80">
        <v>22255.269</v>
      </c>
      <c r="H119" s="81">
        <v>-35.51</v>
      </c>
      <c r="I119" s="150">
        <f t="shared" si="10"/>
        <v>119.07911392405119</v>
      </c>
      <c r="J119" s="80">
        <v>22255.269</v>
      </c>
      <c r="K119" s="81">
        <v>-35.51</v>
      </c>
      <c r="L119" s="150">
        <f t="shared" si="11"/>
        <v>139.07911392405072</v>
      </c>
      <c r="M119" s="80">
        <v>22255.269</v>
      </c>
      <c r="N119" s="126">
        <v>-35.51</v>
      </c>
      <c r="O119" s="86"/>
      <c r="P119" s="86"/>
      <c r="AC119" s="136">
        <v>57.670253164556954</v>
      </c>
      <c r="AD119" s="137">
        <v>22255.269</v>
      </c>
      <c r="AE119" s="138">
        <v>-35.51</v>
      </c>
      <c r="AF119" s="139">
        <v>71.555063291139248</v>
      </c>
      <c r="AG119" s="137">
        <v>22255.269</v>
      </c>
      <c r="AH119" s="138">
        <v>-35.51</v>
      </c>
      <c r="AI119" s="139">
        <v>85.370253164556956</v>
      </c>
      <c r="AJ119" s="137">
        <v>22255.269</v>
      </c>
      <c r="AK119" s="138">
        <v>-35.51</v>
      </c>
      <c r="AL119" s="139">
        <v>99.265189873417711</v>
      </c>
      <c r="AM119" s="137">
        <v>22255.269</v>
      </c>
      <c r="AN119" s="140">
        <v>-35.51</v>
      </c>
    </row>
    <row r="120" spans="2:40" x14ac:dyDescent="0.25">
      <c r="B120" s="149"/>
      <c r="C120" s="150">
        <f t="shared" si="8"/>
        <v>79.41139240506358</v>
      </c>
      <c r="D120" s="80">
        <v>22455.269</v>
      </c>
      <c r="E120" s="81">
        <v>-36.74</v>
      </c>
      <c r="F120" s="150">
        <f t="shared" si="9"/>
        <v>99.41139240506385</v>
      </c>
      <c r="G120" s="80">
        <v>22455.269</v>
      </c>
      <c r="H120" s="81">
        <v>-36.74</v>
      </c>
      <c r="I120" s="150">
        <f t="shared" si="10"/>
        <v>119.41139240506385</v>
      </c>
      <c r="J120" s="80">
        <v>22455.269</v>
      </c>
      <c r="K120" s="81">
        <v>-36.74</v>
      </c>
      <c r="L120" s="150">
        <f t="shared" si="11"/>
        <v>139.41139240506337</v>
      </c>
      <c r="M120" s="80">
        <v>22455.269</v>
      </c>
      <c r="N120" s="126">
        <v>-36.74</v>
      </c>
      <c r="O120" s="86"/>
      <c r="P120" s="86"/>
      <c r="AC120" s="136">
        <v>57.925316455696198</v>
      </c>
      <c r="AD120" s="137">
        <v>22455.269</v>
      </c>
      <c r="AE120" s="138">
        <v>-36.74</v>
      </c>
      <c r="AF120" s="139">
        <v>71.806329113924065</v>
      </c>
      <c r="AG120" s="137">
        <v>22455.269</v>
      </c>
      <c r="AH120" s="138">
        <v>-36.74</v>
      </c>
      <c r="AI120" s="139">
        <v>85.625316455696193</v>
      </c>
      <c r="AJ120" s="137">
        <v>22455.269</v>
      </c>
      <c r="AK120" s="138">
        <v>-36.74</v>
      </c>
      <c r="AL120" s="139">
        <v>99.518987341772146</v>
      </c>
      <c r="AM120" s="137">
        <v>22455.269</v>
      </c>
      <c r="AN120" s="140">
        <v>-36.74</v>
      </c>
    </row>
    <row r="121" spans="2:40" x14ac:dyDescent="0.25">
      <c r="B121" s="149"/>
      <c r="C121" s="150">
        <f t="shared" si="8"/>
        <v>79.743670886076245</v>
      </c>
      <c r="D121" s="80">
        <v>22655.269</v>
      </c>
      <c r="E121" s="81">
        <v>-36.19</v>
      </c>
      <c r="F121" s="150">
        <f t="shared" si="9"/>
        <v>99.743670886076515</v>
      </c>
      <c r="G121" s="80">
        <v>22655.269</v>
      </c>
      <c r="H121" s="81">
        <v>-36.19</v>
      </c>
      <c r="I121" s="150">
        <f t="shared" si="10"/>
        <v>119.74367088607652</v>
      </c>
      <c r="J121" s="80">
        <v>22655.269</v>
      </c>
      <c r="K121" s="81">
        <v>-36.19</v>
      </c>
      <c r="L121" s="150">
        <f t="shared" si="11"/>
        <v>139.74367088607602</v>
      </c>
      <c r="M121" s="80">
        <v>22655.269</v>
      </c>
      <c r="N121" s="126">
        <v>-36.19</v>
      </c>
      <c r="O121" s="86"/>
      <c r="P121" s="86"/>
      <c r="AC121" s="136">
        <v>58.180379746835442</v>
      </c>
      <c r="AD121" s="137">
        <v>22655.269</v>
      </c>
      <c r="AE121" s="138">
        <v>-36.19</v>
      </c>
      <c r="AF121" s="139">
        <v>72.057594936708881</v>
      </c>
      <c r="AG121" s="137">
        <v>22655.269</v>
      </c>
      <c r="AH121" s="138">
        <v>-36.19</v>
      </c>
      <c r="AI121" s="139">
        <v>85.88037974683543</v>
      </c>
      <c r="AJ121" s="137">
        <v>22655.269</v>
      </c>
      <c r="AK121" s="138">
        <v>-36.19</v>
      </c>
      <c r="AL121" s="139">
        <v>99.772784810126581</v>
      </c>
      <c r="AM121" s="137">
        <v>22655.269</v>
      </c>
      <c r="AN121" s="140">
        <v>-36.19</v>
      </c>
    </row>
    <row r="122" spans="2:40" x14ac:dyDescent="0.25">
      <c r="B122" s="149"/>
      <c r="C122" s="150">
        <f t="shared" si="8"/>
        <v>80.07594936708891</v>
      </c>
      <c r="D122" s="80">
        <v>22855.269</v>
      </c>
      <c r="E122" s="81">
        <v>-36.1</v>
      </c>
      <c r="F122" s="150">
        <f t="shared" si="9"/>
        <v>100.07594936708918</v>
      </c>
      <c r="G122" s="80">
        <v>22855.269</v>
      </c>
      <c r="H122" s="81">
        <v>-36.1</v>
      </c>
      <c r="I122" s="150">
        <f t="shared" si="10"/>
        <v>120.07594936708918</v>
      </c>
      <c r="J122" s="80">
        <v>22855.269</v>
      </c>
      <c r="K122" s="81">
        <v>-36.1</v>
      </c>
      <c r="L122" s="150">
        <f t="shared" si="11"/>
        <v>140.07594936708867</v>
      </c>
      <c r="M122" s="80">
        <v>22855.269</v>
      </c>
      <c r="N122" s="126">
        <v>-36.1</v>
      </c>
      <c r="O122" s="86"/>
      <c r="P122" s="86"/>
      <c r="AC122" s="136">
        <v>58.435443037974679</v>
      </c>
      <c r="AD122" s="137">
        <v>22855.269</v>
      </c>
      <c r="AE122" s="138">
        <v>-36.1</v>
      </c>
      <c r="AF122" s="139">
        <v>72.308860759493683</v>
      </c>
      <c r="AG122" s="137">
        <v>22855.269</v>
      </c>
      <c r="AH122" s="138">
        <v>-36.1</v>
      </c>
      <c r="AI122" s="139">
        <v>86.135443037974682</v>
      </c>
      <c r="AJ122" s="137">
        <v>22855.269</v>
      </c>
      <c r="AK122" s="138">
        <v>-36.1</v>
      </c>
      <c r="AL122" s="139">
        <v>100.02658227848102</v>
      </c>
      <c r="AM122" s="137">
        <v>22855.269</v>
      </c>
      <c r="AN122" s="140">
        <v>-36.1</v>
      </c>
    </row>
    <row r="123" spans="2:40" x14ac:dyDescent="0.25">
      <c r="B123" s="149"/>
      <c r="C123" s="150">
        <f t="shared" si="8"/>
        <v>80.408227848101575</v>
      </c>
      <c r="D123" s="80">
        <v>23055.269</v>
      </c>
      <c r="E123" s="81">
        <v>-34.96</v>
      </c>
      <c r="F123" s="150">
        <f t="shared" si="9"/>
        <v>100.40822784810184</v>
      </c>
      <c r="G123" s="80">
        <v>23055.269</v>
      </c>
      <c r="H123" s="81">
        <v>-34.96</v>
      </c>
      <c r="I123" s="150">
        <f t="shared" si="10"/>
        <v>120.40822784810184</v>
      </c>
      <c r="J123" s="80">
        <v>23055.269</v>
      </c>
      <c r="K123" s="81">
        <v>-34.96</v>
      </c>
      <c r="L123" s="150">
        <f t="shared" si="11"/>
        <v>140.40822784810132</v>
      </c>
      <c r="M123" s="80">
        <v>23055.269</v>
      </c>
      <c r="N123" s="126">
        <v>-34.96</v>
      </c>
      <c r="O123" s="86"/>
      <c r="P123" s="86"/>
      <c r="AC123" s="136">
        <v>58.690506329113916</v>
      </c>
      <c r="AD123" s="137">
        <v>23055.269</v>
      </c>
      <c r="AE123" s="138">
        <v>-34.96</v>
      </c>
      <c r="AF123" s="139">
        <v>72.5601265822785</v>
      </c>
      <c r="AG123" s="137">
        <v>23055.269</v>
      </c>
      <c r="AH123" s="138">
        <v>-34.96</v>
      </c>
      <c r="AI123" s="139">
        <v>86.390506329113919</v>
      </c>
      <c r="AJ123" s="137">
        <v>23055.269</v>
      </c>
      <c r="AK123" s="138">
        <v>-34.96</v>
      </c>
      <c r="AL123" s="139">
        <v>100.28037974683544</v>
      </c>
      <c r="AM123" s="137">
        <v>23055.269</v>
      </c>
      <c r="AN123" s="140">
        <v>-34.96</v>
      </c>
    </row>
    <row r="124" spans="2:40" x14ac:dyDescent="0.25">
      <c r="B124" s="149"/>
      <c r="C124" s="150">
        <f t="shared" si="8"/>
        <v>80.74050632911424</v>
      </c>
      <c r="D124" s="80">
        <v>23255.269</v>
      </c>
      <c r="E124" s="81">
        <v>-36.44</v>
      </c>
      <c r="F124" s="150">
        <f t="shared" si="9"/>
        <v>100.74050632911451</v>
      </c>
      <c r="G124" s="80">
        <v>23255.269</v>
      </c>
      <c r="H124" s="81">
        <v>-36.44</v>
      </c>
      <c r="I124" s="150">
        <f t="shared" si="10"/>
        <v>120.74050632911451</v>
      </c>
      <c r="J124" s="80">
        <v>23255.269</v>
      </c>
      <c r="K124" s="81">
        <v>-36.44</v>
      </c>
      <c r="L124" s="150">
        <f t="shared" si="11"/>
        <v>140.74050632911397</v>
      </c>
      <c r="M124" s="80">
        <v>23255.269</v>
      </c>
      <c r="N124" s="126">
        <v>-36.44</v>
      </c>
      <c r="O124" s="86"/>
      <c r="P124" s="86"/>
      <c r="AC124" s="136">
        <v>58.94556962025316</v>
      </c>
      <c r="AD124" s="137">
        <v>23255.269</v>
      </c>
      <c r="AE124" s="138">
        <v>-36.44</v>
      </c>
      <c r="AF124" s="139">
        <v>72.811392405063302</v>
      </c>
      <c r="AG124" s="137">
        <v>23255.269</v>
      </c>
      <c r="AH124" s="138">
        <v>-36.44</v>
      </c>
      <c r="AI124" s="139">
        <v>86.645569620253156</v>
      </c>
      <c r="AJ124" s="137">
        <v>23255.269</v>
      </c>
      <c r="AK124" s="138">
        <v>-36.44</v>
      </c>
      <c r="AL124" s="139">
        <v>100.53417721518987</v>
      </c>
      <c r="AM124" s="137">
        <v>23255.269</v>
      </c>
      <c r="AN124" s="140">
        <v>-36.44</v>
      </c>
    </row>
    <row r="125" spans="2:40" x14ac:dyDescent="0.25">
      <c r="B125" s="149"/>
      <c r="C125" s="150">
        <f t="shared" si="8"/>
        <v>81.072784810126905</v>
      </c>
      <c r="D125" s="80">
        <v>23455.269</v>
      </c>
      <c r="E125" s="81">
        <v>-36.03</v>
      </c>
      <c r="F125" s="150">
        <f t="shared" si="9"/>
        <v>101.07278481012717</v>
      </c>
      <c r="G125" s="80">
        <v>23455.269</v>
      </c>
      <c r="H125" s="81">
        <v>-36.03</v>
      </c>
      <c r="I125" s="150">
        <f t="shared" si="10"/>
        <v>121.07278481012717</v>
      </c>
      <c r="J125" s="80">
        <v>23455.269</v>
      </c>
      <c r="K125" s="81">
        <v>-36.03</v>
      </c>
      <c r="L125" s="150">
        <f t="shared" si="11"/>
        <v>141.07278481012662</v>
      </c>
      <c r="M125" s="80">
        <v>23455.269</v>
      </c>
      <c r="N125" s="126">
        <v>-36.03</v>
      </c>
      <c r="O125" s="86"/>
      <c r="P125" s="86"/>
      <c r="AC125" s="136">
        <v>59.200632911392404</v>
      </c>
      <c r="AD125" s="137">
        <v>23455.269</v>
      </c>
      <c r="AE125" s="138">
        <v>-36.03</v>
      </c>
      <c r="AF125" s="139">
        <v>73.062658227848118</v>
      </c>
      <c r="AG125" s="137">
        <v>23455.269</v>
      </c>
      <c r="AH125" s="138">
        <v>-36.03</v>
      </c>
      <c r="AI125" s="139">
        <v>86.900632911392393</v>
      </c>
      <c r="AJ125" s="137">
        <v>23455.269</v>
      </c>
      <c r="AK125" s="138">
        <v>-36.03</v>
      </c>
      <c r="AL125" s="139">
        <v>100.78797468354429</v>
      </c>
      <c r="AM125" s="137">
        <v>23455.269</v>
      </c>
      <c r="AN125" s="140">
        <v>-36.03</v>
      </c>
    </row>
    <row r="126" spans="2:40" x14ac:dyDescent="0.25">
      <c r="B126" s="149"/>
      <c r="C126" s="150">
        <f t="shared" si="8"/>
        <v>81.40506329113957</v>
      </c>
      <c r="D126" s="80">
        <v>23655.269</v>
      </c>
      <c r="E126" s="81">
        <v>-35.35</v>
      </c>
      <c r="F126" s="150">
        <f t="shared" si="9"/>
        <v>101.40506329113984</v>
      </c>
      <c r="G126" s="80">
        <v>23655.269</v>
      </c>
      <c r="H126" s="81">
        <v>-35.35</v>
      </c>
      <c r="I126" s="150">
        <f t="shared" si="10"/>
        <v>121.40506329113984</v>
      </c>
      <c r="J126" s="80">
        <v>23655.269</v>
      </c>
      <c r="K126" s="81">
        <v>-35.35</v>
      </c>
      <c r="L126" s="150">
        <f t="shared" si="11"/>
        <v>141.40506329113927</v>
      </c>
      <c r="M126" s="80">
        <v>23655.269</v>
      </c>
      <c r="N126" s="126">
        <v>-35.35</v>
      </c>
      <c r="O126" s="86"/>
      <c r="P126" s="86"/>
      <c r="AC126" s="136">
        <v>59.455696202531641</v>
      </c>
      <c r="AD126" s="137">
        <v>23655.269</v>
      </c>
      <c r="AE126" s="138">
        <v>-35.35</v>
      </c>
      <c r="AF126" s="139">
        <v>73.31392405063292</v>
      </c>
      <c r="AG126" s="137">
        <v>23655.269</v>
      </c>
      <c r="AH126" s="138">
        <v>-35.35</v>
      </c>
      <c r="AI126" s="139">
        <v>87.15569620253163</v>
      </c>
      <c r="AJ126" s="137">
        <v>23655.269</v>
      </c>
      <c r="AK126" s="138">
        <v>-35.35</v>
      </c>
      <c r="AL126" s="139">
        <v>101.04177215189873</v>
      </c>
      <c r="AM126" s="137">
        <v>23655.269</v>
      </c>
      <c r="AN126" s="140">
        <v>-35.35</v>
      </c>
    </row>
    <row r="127" spans="2:40" x14ac:dyDescent="0.25">
      <c r="B127" s="149"/>
      <c r="C127" s="150">
        <f t="shared" si="8"/>
        <v>81.737341772152234</v>
      </c>
      <c r="D127" s="80">
        <v>23855.269</v>
      </c>
      <c r="E127" s="81">
        <v>-35.35</v>
      </c>
      <c r="F127" s="150">
        <f t="shared" si="9"/>
        <v>101.7373417721525</v>
      </c>
      <c r="G127" s="80">
        <v>23855.269</v>
      </c>
      <c r="H127" s="81">
        <v>-35.35</v>
      </c>
      <c r="I127" s="150">
        <f t="shared" si="10"/>
        <v>121.7373417721525</v>
      </c>
      <c r="J127" s="80">
        <v>23855.269</v>
      </c>
      <c r="K127" s="81">
        <v>-35.35</v>
      </c>
      <c r="L127" s="150">
        <f t="shared" si="11"/>
        <v>141.73734177215192</v>
      </c>
      <c r="M127" s="80">
        <v>23855.269</v>
      </c>
      <c r="N127" s="126">
        <v>-35.35</v>
      </c>
      <c r="O127" s="86"/>
      <c r="P127" s="86"/>
      <c r="AC127" s="136">
        <v>59.710759493670878</v>
      </c>
      <c r="AD127" s="137">
        <v>23855.269</v>
      </c>
      <c r="AE127" s="138">
        <v>-35.35</v>
      </c>
      <c r="AF127" s="139">
        <v>73.565189873417737</v>
      </c>
      <c r="AG127" s="137">
        <v>23855.269</v>
      </c>
      <c r="AH127" s="138">
        <v>-35.35</v>
      </c>
      <c r="AI127" s="139">
        <v>87.410759493670881</v>
      </c>
      <c r="AJ127" s="137">
        <v>23855.269</v>
      </c>
      <c r="AK127" s="138">
        <v>-35.35</v>
      </c>
      <c r="AL127" s="139">
        <v>101.29556962025316</v>
      </c>
      <c r="AM127" s="137">
        <v>23855.269</v>
      </c>
      <c r="AN127" s="140">
        <v>-35.35</v>
      </c>
    </row>
    <row r="128" spans="2:40" x14ac:dyDescent="0.25">
      <c r="B128" s="149"/>
      <c r="C128" s="150">
        <f t="shared" si="8"/>
        <v>82.069620253164899</v>
      </c>
      <c r="D128" s="80">
        <v>24055.269</v>
      </c>
      <c r="E128" s="81">
        <v>-33.39</v>
      </c>
      <c r="F128" s="150">
        <f t="shared" si="9"/>
        <v>102.06962025316517</v>
      </c>
      <c r="G128" s="80">
        <v>24055.269</v>
      </c>
      <c r="H128" s="81">
        <v>-33.39</v>
      </c>
      <c r="I128" s="150">
        <f t="shared" si="10"/>
        <v>122.06962025316517</v>
      </c>
      <c r="J128" s="80">
        <v>24055.269</v>
      </c>
      <c r="K128" s="81">
        <v>-33.39</v>
      </c>
      <c r="L128" s="150">
        <f t="shared" si="11"/>
        <v>142.06962025316457</v>
      </c>
      <c r="M128" s="80">
        <v>24055.269</v>
      </c>
      <c r="N128" s="126">
        <v>-33.39</v>
      </c>
      <c r="O128" s="86"/>
      <c r="P128" s="86"/>
      <c r="AC128" s="136">
        <v>59.965822784810122</v>
      </c>
      <c r="AD128" s="137">
        <v>24055.269</v>
      </c>
      <c r="AE128" s="138">
        <v>-33.39</v>
      </c>
      <c r="AF128" s="139">
        <v>73.816455696202553</v>
      </c>
      <c r="AG128" s="137">
        <v>24055.269</v>
      </c>
      <c r="AH128" s="138">
        <v>-33.39</v>
      </c>
      <c r="AI128" s="139">
        <v>87.665822784810118</v>
      </c>
      <c r="AJ128" s="137">
        <v>24055.269</v>
      </c>
      <c r="AK128" s="138">
        <v>-33.39</v>
      </c>
      <c r="AL128" s="139">
        <v>101.5493670886076</v>
      </c>
      <c r="AM128" s="137">
        <v>24055.269</v>
      </c>
      <c r="AN128" s="140">
        <v>-33.39</v>
      </c>
    </row>
    <row r="129" spans="2:40" x14ac:dyDescent="0.25">
      <c r="B129" s="149"/>
      <c r="C129" s="150">
        <f t="shared" si="8"/>
        <v>82.401898734177564</v>
      </c>
      <c r="D129" s="80">
        <v>24255.269</v>
      </c>
      <c r="E129" s="81">
        <v>-32.6</v>
      </c>
      <c r="F129" s="150">
        <f t="shared" si="9"/>
        <v>102.40189873417783</v>
      </c>
      <c r="G129" s="80">
        <v>24255.269</v>
      </c>
      <c r="H129" s="81">
        <v>-32.6</v>
      </c>
      <c r="I129" s="150">
        <f t="shared" si="10"/>
        <v>122.40189873417783</v>
      </c>
      <c r="J129" s="80">
        <v>24255.269</v>
      </c>
      <c r="K129" s="81">
        <v>-32.6</v>
      </c>
      <c r="L129" s="150">
        <f t="shared" si="11"/>
        <v>142.40189873417722</v>
      </c>
      <c r="M129" s="80">
        <v>24255.269</v>
      </c>
      <c r="N129" s="126">
        <v>-32.6</v>
      </c>
      <c r="O129" s="86"/>
      <c r="P129" s="86"/>
      <c r="AC129" s="136">
        <v>60.220886075949366</v>
      </c>
      <c r="AD129" s="137">
        <v>24255.269</v>
      </c>
      <c r="AE129" s="138">
        <v>-32.6</v>
      </c>
      <c r="AF129" s="139">
        <v>74.067721518987355</v>
      </c>
      <c r="AG129" s="137">
        <v>24255.269</v>
      </c>
      <c r="AH129" s="138">
        <v>-32.6</v>
      </c>
      <c r="AI129" s="139">
        <v>87.920886075949355</v>
      </c>
      <c r="AJ129" s="137">
        <v>24255.269</v>
      </c>
      <c r="AK129" s="138">
        <v>-32.6</v>
      </c>
      <c r="AL129" s="139">
        <v>101.80316455696202</v>
      </c>
      <c r="AM129" s="137">
        <v>24255.269</v>
      </c>
      <c r="AN129" s="140">
        <v>-32.6</v>
      </c>
    </row>
    <row r="130" spans="2:40" x14ac:dyDescent="0.25">
      <c r="B130" s="149"/>
      <c r="C130" s="150">
        <f t="shared" si="8"/>
        <v>82.734177215190229</v>
      </c>
      <c r="D130" s="80">
        <v>24455.269</v>
      </c>
      <c r="E130" s="81">
        <v>-33.119999999999997</v>
      </c>
      <c r="F130" s="150">
        <f t="shared" si="9"/>
        <v>102.7341772151905</v>
      </c>
      <c r="G130" s="80">
        <v>24455.269</v>
      </c>
      <c r="H130" s="81">
        <v>-33.119999999999997</v>
      </c>
      <c r="I130" s="150">
        <f t="shared" si="10"/>
        <v>122.7341772151905</v>
      </c>
      <c r="J130" s="80">
        <v>24455.269</v>
      </c>
      <c r="K130" s="81">
        <v>-33.119999999999997</v>
      </c>
      <c r="L130" s="150">
        <f t="shared" si="11"/>
        <v>142.73417721518987</v>
      </c>
      <c r="M130" s="80">
        <v>24455.269</v>
      </c>
      <c r="N130" s="126">
        <v>-33.119999999999997</v>
      </c>
      <c r="O130" s="86"/>
      <c r="P130" s="86"/>
      <c r="AC130" s="136">
        <v>60.475949367088603</v>
      </c>
      <c r="AD130" s="137">
        <v>24455.269</v>
      </c>
      <c r="AE130" s="138">
        <v>-33.119999999999997</v>
      </c>
      <c r="AF130" s="139">
        <v>74.318987341772171</v>
      </c>
      <c r="AG130" s="137">
        <v>24455.269</v>
      </c>
      <c r="AH130" s="138">
        <v>-33.119999999999997</v>
      </c>
      <c r="AI130" s="139">
        <v>88.175949367088606</v>
      </c>
      <c r="AJ130" s="137">
        <v>24455.269</v>
      </c>
      <c r="AK130" s="138">
        <v>-33.119999999999997</v>
      </c>
      <c r="AL130" s="139">
        <v>102.05696202531645</v>
      </c>
      <c r="AM130" s="137">
        <v>24455.269</v>
      </c>
      <c r="AN130" s="140">
        <v>-33.119999999999997</v>
      </c>
    </row>
    <row r="131" spans="2:40" x14ac:dyDescent="0.25">
      <c r="B131" s="149"/>
      <c r="C131" s="150">
        <f t="shared" si="8"/>
        <v>83.066455696202894</v>
      </c>
      <c r="D131" s="80">
        <v>24655.269</v>
      </c>
      <c r="E131" s="81">
        <v>-32.28</v>
      </c>
      <c r="F131" s="150">
        <f t="shared" si="9"/>
        <v>103.06645569620316</v>
      </c>
      <c r="G131" s="80">
        <v>24655.269</v>
      </c>
      <c r="H131" s="81">
        <v>-32.28</v>
      </c>
      <c r="I131" s="150">
        <f t="shared" si="10"/>
        <v>123.06645569620316</v>
      </c>
      <c r="J131" s="80">
        <v>24655.269</v>
      </c>
      <c r="K131" s="81">
        <v>-32.28</v>
      </c>
      <c r="L131" s="150">
        <f t="shared" si="11"/>
        <v>143.06645569620252</v>
      </c>
      <c r="M131" s="80">
        <v>24655.269</v>
      </c>
      <c r="N131" s="126">
        <v>-32.28</v>
      </c>
      <c r="O131" s="86"/>
      <c r="P131" s="86"/>
      <c r="AC131" s="136">
        <v>60.73101265822784</v>
      </c>
      <c r="AD131" s="137">
        <v>24655.269</v>
      </c>
      <c r="AE131" s="138">
        <v>-32.28</v>
      </c>
      <c r="AF131" s="139">
        <v>74.570253164556974</v>
      </c>
      <c r="AG131" s="137">
        <v>24655.269</v>
      </c>
      <c r="AH131" s="138">
        <v>-32.28</v>
      </c>
      <c r="AI131" s="139">
        <v>88.431012658227843</v>
      </c>
      <c r="AJ131" s="137">
        <v>24655.269</v>
      </c>
      <c r="AK131" s="138">
        <v>-32.28</v>
      </c>
      <c r="AL131" s="139">
        <v>102.31075949367087</v>
      </c>
      <c r="AM131" s="137">
        <v>24655.269</v>
      </c>
      <c r="AN131" s="140">
        <v>-32.28</v>
      </c>
    </row>
    <row r="132" spans="2:40" x14ac:dyDescent="0.25">
      <c r="B132" s="149"/>
      <c r="C132" s="150">
        <f t="shared" si="8"/>
        <v>83.398734177215559</v>
      </c>
      <c r="D132" s="80">
        <v>24855.269</v>
      </c>
      <c r="E132" s="81">
        <v>-33.15</v>
      </c>
      <c r="F132" s="150">
        <f t="shared" si="9"/>
        <v>103.39873417721583</v>
      </c>
      <c r="G132" s="80">
        <v>24855.269</v>
      </c>
      <c r="H132" s="81">
        <v>-33.15</v>
      </c>
      <c r="I132" s="150">
        <f t="shared" si="10"/>
        <v>123.39873417721583</v>
      </c>
      <c r="J132" s="80">
        <v>24855.269</v>
      </c>
      <c r="K132" s="81">
        <v>-33.15</v>
      </c>
      <c r="L132" s="150">
        <f t="shared" si="11"/>
        <v>143.39873417721518</v>
      </c>
      <c r="M132" s="80">
        <v>24855.269</v>
      </c>
      <c r="N132" s="126">
        <v>-33.15</v>
      </c>
      <c r="O132" s="86"/>
      <c r="P132" s="86"/>
      <c r="AC132" s="136">
        <v>60.986075949367084</v>
      </c>
      <c r="AD132" s="137">
        <v>24855.269</v>
      </c>
      <c r="AE132" s="138">
        <v>-33.15</v>
      </c>
      <c r="AF132" s="139">
        <v>74.82151898734179</v>
      </c>
      <c r="AG132" s="137">
        <v>24855.269</v>
      </c>
      <c r="AH132" s="138">
        <v>-33.15</v>
      </c>
      <c r="AI132" s="139">
        <v>88.68607594936708</v>
      </c>
      <c r="AJ132" s="137">
        <v>24855.269</v>
      </c>
      <c r="AK132" s="138">
        <v>-33.15</v>
      </c>
      <c r="AL132" s="139">
        <v>102.56455696202531</v>
      </c>
      <c r="AM132" s="137">
        <v>24855.269</v>
      </c>
      <c r="AN132" s="140">
        <v>-33.15</v>
      </c>
    </row>
    <row r="133" spans="2:40" x14ac:dyDescent="0.25">
      <c r="B133" s="149"/>
      <c r="C133" s="150">
        <f t="shared" si="8"/>
        <v>83.731012658228224</v>
      </c>
      <c r="D133" s="80">
        <v>25055.269</v>
      </c>
      <c r="E133" s="81">
        <v>-36.549999999999997</v>
      </c>
      <c r="F133" s="150">
        <f t="shared" si="9"/>
        <v>103.73101265822849</v>
      </c>
      <c r="G133" s="80">
        <v>25055.269</v>
      </c>
      <c r="H133" s="81">
        <v>-36.549999999999997</v>
      </c>
      <c r="I133" s="150">
        <f t="shared" si="10"/>
        <v>123.73101265822849</v>
      </c>
      <c r="J133" s="80">
        <v>25055.269</v>
      </c>
      <c r="K133" s="81">
        <v>-36.549999999999997</v>
      </c>
      <c r="L133" s="150">
        <f t="shared" si="11"/>
        <v>143.73101265822783</v>
      </c>
      <c r="M133" s="80">
        <v>25055.269</v>
      </c>
      <c r="N133" s="126">
        <v>-36.549999999999997</v>
      </c>
      <c r="O133" s="86"/>
      <c r="P133" s="86"/>
      <c r="AC133" s="136">
        <v>61.241139240506328</v>
      </c>
      <c r="AD133" s="137">
        <v>25055.269</v>
      </c>
      <c r="AE133" s="138">
        <v>-36.549999999999997</v>
      </c>
      <c r="AF133" s="139">
        <v>75.072784810126592</v>
      </c>
      <c r="AG133" s="137">
        <v>25055.269</v>
      </c>
      <c r="AH133" s="138">
        <v>-36.549999999999997</v>
      </c>
      <c r="AI133" s="139">
        <v>88.941139240506317</v>
      </c>
      <c r="AJ133" s="137">
        <v>25055.269</v>
      </c>
      <c r="AK133" s="138">
        <v>-36.549999999999997</v>
      </c>
      <c r="AL133" s="139">
        <v>102.81835443037974</v>
      </c>
      <c r="AM133" s="137">
        <v>25055.269</v>
      </c>
      <c r="AN133" s="140">
        <v>-36.549999999999997</v>
      </c>
    </row>
    <row r="134" spans="2:40" x14ac:dyDescent="0.25">
      <c r="B134" s="149"/>
      <c r="C134" s="150">
        <f t="shared" si="8"/>
        <v>84.063291139240889</v>
      </c>
      <c r="D134" s="80">
        <v>25255.269</v>
      </c>
      <c r="E134" s="81">
        <v>-38.119999999999997</v>
      </c>
      <c r="F134" s="150">
        <f t="shared" si="9"/>
        <v>104.06329113924116</v>
      </c>
      <c r="G134" s="80">
        <v>25255.269</v>
      </c>
      <c r="H134" s="81">
        <v>-38.119999999999997</v>
      </c>
      <c r="I134" s="150">
        <f t="shared" si="10"/>
        <v>124.06329113924116</v>
      </c>
      <c r="J134" s="80">
        <v>25255.269</v>
      </c>
      <c r="K134" s="81">
        <v>-38.119999999999997</v>
      </c>
      <c r="L134" s="150">
        <f t="shared" si="11"/>
        <v>144.06329113924048</v>
      </c>
      <c r="M134" s="80">
        <v>25255.269</v>
      </c>
      <c r="N134" s="126">
        <v>-38.119999999999997</v>
      </c>
      <c r="O134" s="86"/>
      <c r="P134" s="86"/>
      <c r="AC134" s="136">
        <v>61.496202531645565</v>
      </c>
      <c r="AD134" s="137">
        <v>25255.269</v>
      </c>
      <c r="AE134" s="138">
        <v>-38.119999999999997</v>
      </c>
      <c r="AF134" s="139">
        <v>75.324050632911408</v>
      </c>
      <c r="AG134" s="137">
        <v>25255.269</v>
      </c>
      <c r="AH134" s="138">
        <v>-38.119999999999997</v>
      </c>
      <c r="AI134" s="139">
        <v>89.196202531645554</v>
      </c>
      <c r="AJ134" s="137">
        <v>25255.269</v>
      </c>
      <c r="AK134" s="138">
        <v>-38.119999999999997</v>
      </c>
      <c r="AL134" s="139">
        <v>103.07215189873418</v>
      </c>
      <c r="AM134" s="137">
        <v>25255.269</v>
      </c>
      <c r="AN134" s="140">
        <v>-38.119999999999997</v>
      </c>
    </row>
    <row r="135" spans="2:40" x14ac:dyDescent="0.25">
      <c r="B135" s="149"/>
      <c r="C135" s="150">
        <f t="shared" si="8"/>
        <v>84.395569620253553</v>
      </c>
      <c r="D135" s="80">
        <v>25455.269</v>
      </c>
      <c r="E135" s="81">
        <v>-38.299999999999997</v>
      </c>
      <c r="F135" s="150">
        <f t="shared" si="9"/>
        <v>104.39556962025382</v>
      </c>
      <c r="G135" s="80">
        <v>25455.269</v>
      </c>
      <c r="H135" s="81">
        <v>-38.299999999999997</v>
      </c>
      <c r="I135" s="150">
        <f t="shared" si="10"/>
        <v>124.39556962025382</v>
      </c>
      <c r="J135" s="80">
        <v>25455.269</v>
      </c>
      <c r="K135" s="81">
        <v>-38.299999999999997</v>
      </c>
      <c r="L135" s="150">
        <f t="shared" si="11"/>
        <v>144.39556962025313</v>
      </c>
      <c r="M135" s="80">
        <v>25455.269</v>
      </c>
      <c r="N135" s="126">
        <v>-38.299999999999997</v>
      </c>
      <c r="O135" s="86"/>
      <c r="P135" s="86"/>
      <c r="AC135" s="136">
        <v>61.751265822784802</v>
      </c>
      <c r="AD135" s="137">
        <v>25455.269</v>
      </c>
      <c r="AE135" s="138">
        <v>-38.299999999999997</v>
      </c>
      <c r="AF135" s="139">
        <v>75.575316455696225</v>
      </c>
      <c r="AG135" s="137">
        <v>25455.269</v>
      </c>
      <c r="AH135" s="138">
        <v>-38.299999999999997</v>
      </c>
      <c r="AI135" s="139">
        <v>89.451265822784805</v>
      </c>
      <c r="AJ135" s="137">
        <v>25455.269</v>
      </c>
      <c r="AK135" s="138">
        <v>-38.299999999999997</v>
      </c>
      <c r="AL135" s="139">
        <v>103.3259493670886</v>
      </c>
      <c r="AM135" s="137">
        <v>25455.269</v>
      </c>
      <c r="AN135" s="140">
        <v>-38.299999999999997</v>
      </c>
    </row>
    <row r="136" spans="2:40" x14ac:dyDescent="0.25">
      <c r="B136" s="149"/>
      <c r="C136" s="150">
        <f t="shared" si="8"/>
        <v>84.727848101266218</v>
      </c>
      <c r="D136" s="80">
        <v>25655.269</v>
      </c>
      <c r="E136" s="81">
        <v>-38.72</v>
      </c>
      <c r="F136" s="150">
        <f t="shared" si="9"/>
        <v>104.72784810126649</v>
      </c>
      <c r="G136" s="80">
        <v>25655.269</v>
      </c>
      <c r="H136" s="81">
        <v>-38.72</v>
      </c>
      <c r="I136" s="150">
        <f t="shared" si="10"/>
        <v>124.72784810126649</v>
      </c>
      <c r="J136" s="80">
        <v>25655.269</v>
      </c>
      <c r="K136" s="81">
        <v>-38.72</v>
      </c>
      <c r="L136" s="150">
        <f t="shared" si="11"/>
        <v>144.72784810126578</v>
      </c>
      <c r="M136" s="80">
        <v>25655.269</v>
      </c>
      <c r="N136" s="126">
        <v>-38.72</v>
      </c>
      <c r="O136" s="86"/>
      <c r="P136" s="86"/>
      <c r="AC136" s="136">
        <v>62.006329113924046</v>
      </c>
      <c r="AD136" s="137">
        <v>25655.269</v>
      </c>
      <c r="AE136" s="138">
        <v>-38.72</v>
      </c>
      <c r="AF136" s="139">
        <v>75.826582278481027</v>
      </c>
      <c r="AG136" s="137">
        <v>25655.269</v>
      </c>
      <c r="AH136" s="138">
        <v>-38.72</v>
      </c>
      <c r="AI136" s="139">
        <v>89.706329113924042</v>
      </c>
      <c r="AJ136" s="137">
        <v>25655.269</v>
      </c>
      <c r="AK136" s="138">
        <v>-38.72</v>
      </c>
      <c r="AL136" s="139">
        <v>103.57974683544303</v>
      </c>
      <c r="AM136" s="137">
        <v>25655.269</v>
      </c>
      <c r="AN136" s="140">
        <v>-38.72</v>
      </c>
    </row>
    <row r="137" spans="2:40" x14ac:dyDescent="0.25">
      <c r="B137" s="149"/>
      <c r="C137" s="150">
        <f t="shared" si="8"/>
        <v>85.060126582278883</v>
      </c>
      <c r="D137" s="80">
        <v>25855.269</v>
      </c>
      <c r="E137" s="81">
        <v>-38.85</v>
      </c>
      <c r="F137" s="150">
        <f t="shared" si="9"/>
        <v>105.06012658227915</v>
      </c>
      <c r="G137" s="80">
        <v>25855.269</v>
      </c>
      <c r="H137" s="81">
        <v>-38.85</v>
      </c>
      <c r="I137" s="150">
        <f t="shared" si="10"/>
        <v>125.06012658227915</v>
      </c>
      <c r="J137" s="80">
        <v>25855.269</v>
      </c>
      <c r="K137" s="81">
        <v>-38.85</v>
      </c>
      <c r="L137" s="150">
        <f t="shared" si="11"/>
        <v>145.06012658227843</v>
      </c>
      <c r="M137" s="80">
        <v>25855.269</v>
      </c>
      <c r="N137" s="126">
        <v>-38.85</v>
      </c>
      <c r="O137" s="86"/>
      <c r="P137" s="86"/>
      <c r="AC137" s="136">
        <v>62.26139240506329</v>
      </c>
      <c r="AD137" s="137">
        <v>25855.269</v>
      </c>
      <c r="AE137" s="138">
        <v>-38.85</v>
      </c>
      <c r="AF137" s="139">
        <v>76.077848101265843</v>
      </c>
      <c r="AG137" s="137">
        <v>25855.269</v>
      </c>
      <c r="AH137" s="138">
        <v>-38.85</v>
      </c>
      <c r="AI137" s="139">
        <v>89.961392405063279</v>
      </c>
      <c r="AJ137" s="137">
        <v>25855.269</v>
      </c>
      <c r="AK137" s="138">
        <v>-38.85</v>
      </c>
      <c r="AL137" s="139">
        <v>103.83354430379747</v>
      </c>
      <c r="AM137" s="137">
        <v>25855.269</v>
      </c>
      <c r="AN137" s="140">
        <v>-38.85</v>
      </c>
    </row>
    <row r="138" spans="2:40" x14ac:dyDescent="0.25">
      <c r="B138" s="149"/>
      <c r="C138" s="150">
        <f t="shared" si="8"/>
        <v>85.392405063291548</v>
      </c>
      <c r="D138" s="80">
        <v>26055.269</v>
      </c>
      <c r="E138" s="81">
        <v>-38.85</v>
      </c>
      <c r="F138" s="150">
        <f t="shared" si="9"/>
        <v>105.39240506329182</v>
      </c>
      <c r="G138" s="80">
        <v>26055.269</v>
      </c>
      <c r="H138" s="81">
        <v>-38.85</v>
      </c>
      <c r="I138" s="150">
        <f t="shared" si="10"/>
        <v>125.39240506329182</v>
      </c>
      <c r="J138" s="80">
        <v>26055.269</v>
      </c>
      <c r="K138" s="81">
        <v>-38.85</v>
      </c>
      <c r="L138" s="150">
        <f t="shared" si="11"/>
        <v>145.39240506329108</v>
      </c>
      <c r="M138" s="80">
        <v>26055.269</v>
      </c>
      <c r="N138" s="126">
        <v>-38.85</v>
      </c>
      <c r="O138" s="86"/>
      <c r="P138" s="86"/>
      <c r="AC138" s="136">
        <v>62.516455696202527</v>
      </c>
      <c r="AD138" s="137">
        <v>26055.269</v>
      </c>
      <c r="AE138" s="138">
        <v>-38.85</v>
      </c>
      <c r="AF138" s="139">
        <v>76.329113924050645</v>
      </c>
      <c r="AG138" s="137">
        <v>26055.269</v>
      </c>
      <c r="AH138" s="138">
        <v>-38.85</v>
      </c>
      <c r="AI138" s="139">
        <v>90.21645569620253</v>
      </c>
      <c r="AJ138" s="137">
        <v>26055.269</v>
      </c>
      <c r="AK138" s="138">
        <v>-38.85</v>
      </c>
      <c r="AL138" s="139">
        <v>104.08734177215189</v>
      </c>
      <c r="AM138" s="137">
        <v>26055.269</v>
      </c>
      <c r="AN138" s="140">
        <v>-38.85</v>
      </c>
    </row>
    <row r="139" spans="2:40" x14ac:dyDescent="0.25">
      <c r="B139" s="149"/>
      <c r="C139" s="150">
        <f t="shared" si="8"/>
        <v>85.724683544304213</v>
      </c>
      <c r="D139" s="80">
        <v>26255.269</v>
      </c>
      <c r="E139" s="81">
        <v>-39.42</v>
      </c>
      <c r="F139" s="150">
        <f t="shared" si="9"/>
        <v>105.72468354430448</v>
      </c>
      <c r="G139" s="80">
        <v>26255.269</v>
      </c>
      <c r="H139" s="81">
        <v>-39.42</v>
      </c>
      <c r="I139" s="150">
        <f t="shared" si="10"/>
        <v>125.72468354430448</v>
      </c>
      <c r="J139" s="80">
        <v>26255.269</v>
      </c>
      <c r="K139" s="81">
        <v>-39.42</v>
      </c>
      <c r="L139" s="150">
        <f t="shared" si="11"/>
        <v>145.72468354430373</v>
      </c>
      <c r="M139" s="80">
        <v>26255.269</v>
      </c>
      <c r="N139" s="126">
        <v>-39.42</v>
      </c>
      <c r="O139" s="86"/>
      <c r="P139" s="86"/>
      <c r="AC139" s="136">
        <v>62.771518987341764</v>
      </c>
      <c r="AD139" s="137">
        <v>26255.269</v>
      </c>
      <c r="AE139" s="138">
        <v>-39.42</v>
      </c>
      <c r="AF139" s="139">
        <v>76.580379746835462</v>
      </c>
      <c r="AG139" s="137">
        <v>26255.269</v>
      </c>
      <c r="AH139" s="138">
        <v>-39.42</v>
      </c>
      <c r="AI139" s="139">
        <v>90.471518987341767</v>
      </c>
      <c r="AJ139" s="137">
        <v>26255.269</v>
      </c>
      <c r="AK139" s="138">
        <v>-39.42</v>
      </c>
      <c r="AL139" s="139">
        <v>104.34113924050632</v>
      </c>
      <c r="AM139" s="137">
        <v>26255.269</v>
      </c>
      <c r="AN139" s="140">
        <v>-39.42</v>
      </c>
    </row>
    <row r="140" spans="2:40" x14ac:dyDescent="0.25">
      <c r="B140" s="149"/>
      <c r="C140" s="150">
        <f t="shared" si="8"/>
        <v>86.056962025316878</v>
      </c>
      <c r="D140" s="80">
        <v>26455.269</v>
      </c>
      <c r="E140" s="81">
        <v>-39.42</v>
      </c>
      <c r="F140" s="150">
        <f t="shared" si="9"/>
        <v>106.05696202531715</v>
      </c>
      <c r="G140" s="80">
        <v>26455.269</v>
      </c>
      <c r="H140" s="81">
        <v>-39.42</v>
      </c>
      <c r="I140" s="150">
        <f t="shared" si="10"/>
        <v>126.05696202531715</v>
      </c>
      <c r="J140" s="80">
        <v>26455.269</v>
      </c>
      <c r="K140" s="81">
        <v>-39.42</v>
      </c>
      <c r="L140" s="150">
        <f t="shared" si="11"/>
        <v>146.05696202531638</v>
      </c>
      <c r="M140" s="80">
        <v>26455.269</v>
      </c>
      <c r="N140" s="126">
        <v>-39.42</v>
      </c>
      <c r="O140" s="86"/>
      <c r="P140" s="86"/>
      <c r="AC140" s="136">
        <v>63.026582278481008</v>
      </c>
      <c r="AD140" s="137">
        <v>26455.269</v>
      </c>
      <c r="AE140" s="138">
        <v>-39.42</v>
      </c>
      <c r="AF140" s="139">
        <v>76.831645569620264</v>
      </c>
      <c r="AG140" s="137">
        <v>26455.269</v>
      </c>
      <c r="AH140" s="138">
        <v>-39.42</v>
      </c>
      <c r="AI140" s="139">
        <v>90.726582278481004</v>
      </c>
      <c r="AJ140" s="137">
        <v>26455.269</v>
      </c>
      <c r="AK140" s="138">
        <v>-39.42</v>
      </c>
      <c r="AL140" s="139">
        <v>104.59493670886076</v>
      </c>
      <c r="AM140" s="137">
        <v>26455.269</v>
      </c>
      <c r="AN140" s="140">
        <v>-39.42</v>
      </c>
    </row>
    <row r="141" spans="2:40" x14ac:dyDescent="0.25">
      <c r="B141" s="149"/>
      <c r="C141" s="150">
        <f t="shared" si="8"/>
        <v>86.389240506329543</v>
      </c>
      <c r="D141" s="80">
        <v>26655.269</v>
      </c>
      <c r="E141" s="81">
        <v>-39.69</v>
      </c>
      <c r="F141" s="150">
        <f t="shared" si="9"/>
        <v>106.38924050632981</v>
      </c>
      <c r="G141" s="80">
        <v>26655.269</v>
      </c>
      <c r="H141" s="81">
        <v>-39.69</v>
      </c>
      <c r="I141" s="150">
        <f t="shared" si="10"/>
        <v>126.38924050632981</v>
      </c>
      <c r="J141" s="80">
        <v>26655.269</v>
      </c>
      <c r="K141" s="81">
        <v>-39.69</v>
      </c>
      <c r="L141" s="150">
        <f t="shared" si="11"/>
        <v>146.38924050632903</v>
      </c>
      <c r="M141" s="80">
        <v>26655.269</v>
      </c>
      <c r="N141" s="126">
        <v>-39.69</v>
      </c>
      <c r="O141" s="86"/>
      <c r="P141" s="86"/>
      <c r="AC141" s="136">
        <v>63.281645569620252</v>
      </c>
      <c r="AD141" s="137">
        <v>26655.269</v>
      </c>
      <c r="AE141" s="138">
        <v>-39.69</v>
      </c>
      <c r="AF141" s="139">
        <v>77.08291139240508</v>
      </c>
      <c r="AG141" s="137">
        <v>26655.269</v>
      </c>
      <c r="AH141" s="138">
        <v>-39.69</v>
      </c>
      <c r="AI141" s="139">
        <v>90.981645569620241</v>
      </c>
      <c r="AJ141" s="137">
        <v>26655.269</v>
      </c>
      <c r="AK141" s="138">
        <v>-39.69</v>
      </c>
      <c r="AL141" s="139">
        <v>104.84873417721519</v>
      </c>
      <c r="AM141" s="137">
        <v>26655.269</v>
      </c>
      <c r="AN141" s="140">
        <v>-39.69</v>
      </c>
    </row>
    <row r="142" spans="2:40" x14ac:dyDescent="0.25">
      <c r="B142" s="149"/>
      <c r="C142" s="150">
        <f t="shared" si="8"/>
        <v>86.721518987342208</v>
      </c>
      <c r="D142" s="80">
        <v>26855.269</v>
      </c>
      <c r="E142" s="81">
        <v>-39.17</v>
      </c>
      <c r="F142" s="150">
        <f t="shared" si="9"/>
        <v>106.72151898734248</v>
      </c>
      <c r="G142" s="80">
        <v>26855.269</v>
      </c>
      <c r="H142" s="81">
        <v>-39.17</v>
      </c>
      <c r="I142" s="150">
        <f t="shared" si="10"/>
        <v>126.72151898734248</v>
      </c>
      <c r="J142" s="80">
        <v>26855.269</v>
      </c>
      <c r="K142" s="81">
        <v>-39.17</v>
      </c>
      <c r="L142" s="150">
        <f t="shared" si="11"/>
        <v>146.72151898734168</v>
      </c>
      <c r="M142" s="80">
        <v>26855.269</v>
      </c>
      <c r="N142" s="126">
        <v>-39.17</v>
      </c>
      <c r="O142" s="86"/>
      <c r="P142" s="86"/>
      <c r="AC142" s="136">
        <v>63.536708860759489</v>
      </c>
      <c r="AD142" s="137">
        <v>26855.269</v>
      </c>
      <c r="AE142" s="138">
        <v>-39.17</v>
      </c>
      <c r="AF142" s="139">
        <v>77.334177215189897</v>
      </c>
      <c r="AG142" s="137">
        <v>26855.269</v>
      </c>
      <c r="AH142" s="138">
        <v>-39.17</v>
      </c>
      <c r="AI142" s="139">
        <v>91.236708860759478</v>
      </c>
      <c r="AJ142" s="137">
        <v>26855.269</v>
      </c>
      <c r="AK142" s="138">
        <v>-39.17</v>
      </c>
      <c r="AL142" s="139">
        <v>105.10253164556961</v>
      </c>
      <c r="AM142" s="137">
        <v>26855.269</v>
      </c>
      <c r="AN142" s="140">
        <v>-39.17</v>
      </c>
    </row>
    <row r="143" spans="2:40" x14ac:dyDescent="0.25">
      <c r="B143" s="149"/>
      <c r="C143" s="150">
        <f t="shared" si="8"/>
        <v>87.053797468354873</v>
      </c>
      <c r="D143" s="80">
        <v>27055.269</v>
      </c>
      <c r="E143" s="81">
        <v>-38.74</v>
      </c>
      <c r="F143" s="150">
        <f t="shared" si="9"/>
        <v>107.05379746835514</v>
      </c>
      <c r="G143" s="80">
        <v>27055.269</v>
      </c>
      <c r="H143" s="81">
        <v>-38.74</v>
      </c>
      <c r="I143" s="150">
        <f t="shared" si="10"/>
        <v>127.05379746835514</v>
      </c>
      <c r="J143" s="80">
        <v>27055.269</v>
      </c>
      <c r="K143" s="81">
        <v>-38.74</v>
      </c>
      <c r="L143" s="150">
        <f t="shared" si="11"/>
        <v>147.05379746835433</v>
      </c>
      <c r="M143" s="80">
        <v>27055.269</v>
      </c>
      <c r="N143" s="126">
        <v>-38.74</v>
      </c>
      <c r="O143" s="86"/>
      <c r="P143" s="86"/>
      <c r="AC143" s="136">
        <v>63.791772151898726</v>
      </c>
      <c r="AD143" s="137">
        <v>27055.269</v>
      </c>
      <c r="AE143" s="138">
        <v>-38.74</v>
      </c>
      <c r="AF143" s="139">
        <v>77.585443037974699</v>
      </c>
      <c r="AG143" s="137">
        <v>27055.269</v>
      </c>
      <c r="AH143" s="138">
        <v>-38.74</v>
      </c>
      <c r="AI143" s="139">
        <v>91.491772151898729</v>
      </c>
      <c r="AJ143" s="137">
        <v>27055.269</v>
      </c>
      <c r="AK143" s="138">
        <v>-38.74</v>
      </c>
      <c r="AL143" s="139">
        <v>105.35632911392405</v>
      </c>
      <c r="AM143" s="137">
        <v>27055.269</v>
      </c>
      <c r="AN143" s="140">
        <v>-38.74</v>
      </c>
    </row>
    <row r="144" spans="2:40" x14ac:dyDescent="0.25">
      <c r="B144" s="149"/>
      <c r="C144" s="150">
        <f t="shared" si="8"/>
        <v>87.386075949367537</v>
      </c>
      <c r="D144" s="80">
        <v>27255.269</v>
      </c>
      <c r="E144" s="81">
        <v>-36.94</v>
      </c>
      <c r="F144" s="150">
        <f t="shared" si="9"/>
        <v>107.38607594936781</v>
      </c>
      <c r="G144" s="80">
        <v>27255.269</v>
      </c>
      <c r="H144" s="81">
        <v>-36.94</v>
      </c>
      <c r="I144" s="150">
        <f t="shared" si="10"/>
        <v>127.38607594936781</v>
      </c>
      <c r="J144" s="80">
        <v>27255.269</v>
      </c>
      <c r="K144" s="81">
        <v>-36.94</v>
      </c>
      <c r="L144" s="150">
        <f t="shared" si="11"/>
        <v>147.38607594936698</v>
      </c>
      <c r="M144" s="80">
        <v>27255.269</v>
      </c>
      <c r="N144" s="126">
        <v>-36.94</v>
      </c>
      <c r="O144" s="86"/>
      <c r="P144" s="86"/>
      <c r="AC144" s="136">
        <v>64.046835443037963</v>
      </c>
      <c r="AD144" s="137">
        <v>27255.269</v>
      </c>
      <c r="AE144" s="138">
        <v>-36.94</v>
      </c>
      <c r="AF144" s="139">
        <v>77.836708860759515</v>
      </c>
      <c r="AG144" s="137">
        <v>27255.269</v>
      </c>
      <c r="AH144" s="138">
        <v>-36.94</v>
      </c>
      <c r="AI144" s="139">
        <v>91.746835443037966</v>
      </c>
      <c r="AJ144" s="137">
        <v>27255.269</v>
      </c>
      <c r="AK144" s="138">
        <v>-36.94</v>
      </c>
      <c r="AL144" s="139">
        <v>105.61012658227847</v>
      </c>
      <c r="AM144" s="137">
        <v>27255.269</v>
      </c>
      <c r="AN144" s="140">
        <v>-36.94</v>
      </c>
    </row>
    <row r="145" spans="2:40" x14ac:dyDescent="0.25">
      <c r="B145" s="149"/>
      <c r="C145" s="150">
        <f t="shared" si="8"/>
        <v>87.718354430380202</v>
      </c>
      <c r="D145" s="80">
        <v>27455.269</v>
      </c>
      <c r="E145" s="81">
        <v>-36.78</v>
      </c>
      <c r="F145" s="150">
        <f t="shared" si="9"/>
        <v>107.71835443038047</v>
      </c>
      <c r="G145" s="80">
        <v>27455.269</v>
      </c>
      <c r="H145" s="81">
        <v>-36.78</v>
      </c>
      <c r="I145" s="150">
        <f t="shared" si="10"/>
        <v>127.71835443038047</v>
      </c>
      <c r="J145" s="80">
        <v>27455.269</v>
      </c>
      <c r="K145" s="81">
        <v>-36.78</v>
      </c>
      <c r="L145" s="150">
        <f t="shared" si="11"/>
        <v>147.71835443037963</v>
      </c>
      <c r="M145" s="80">
        <v>27455.269</v>
      </c>
      <c r="N145" s="126">
        <v>-36.78</v>
      </c>
      <c r="O145" s="86"/>
      <c r="P145" s="86"/>
      <c r="AC145" s="136">
        <v>64.301898734177215</v>
      </c>
      <c r="AD145" s="137">
        <v>27455.269</v>
      </c>
      <c r="AE145" s="138">
        <v>-36.78</v>
      </c>
      <c r="AF145" s="139">
        <v>78.087974683544317</v>
      </c>
      <c r="AG145" s="137">
        <v>27455.269</v>
      </c>
      <c r="AH145" s="138">
        <v>-36.78</v>
      </c>
      <c r="AI145" s="139">
        <v>92.001898734177203</v>
      </c>
      <c r="AJ145" s="137">
        <v>27455.269</v>
      </c>
      <c r="AK145" s="138">
        <v>-36.78</v>
      </c>
      <c r="AL145" s="139">
        <v>105.8639240506329</v>
      </c>
      <c r="AM145" s="137">
        <v>27455.269</v>
      </c>
      <c r="AN145" s="140">
        <v>-36.78</v>
      </c>
    </row>
    <row r="146" spans="2:40" x14ac:dyDescent="0.25">
      <c r="B146" s="149"/>
      <c r="C146" s="150">
        <f t="shared" si="8"/>
        <v>88.050632911392867</v>
      </c>
      <c r="D146" s="80">
        <v>27655.269</v>
      </c>
      <c r="E146" s="81">
        <v>-35.840000000000003</v>
      </c>
      <c r="F146" s="150">
        <f t="shared" si="9"/>
        <v>108.05063291139314</v>
      </c>
      <c r="G146" s="80">
        <v>27655.269</v>
      </c>
      <c r="H146" s="81">
        <v>-35.840000000000003</v>
      </c>
      <c r="I146" s="150">
        <f t="shared" si="10"/>
        <v>128.05063291139314</v>
      </c>
      <c r="J146" s="80">
        <v>27655.269</v>
      </c>
      <c r="K146" s="81">
        <v>-35.840000000000003</v>
      </c>
      <c r="L146" s="150">
        <f t="shared" si="11"/>
        <v>148.05063291139228</v>
      </c>
      <c r="M146" s="80">
        <v>27655.269</v>
      </c>
      <c r="N146" s="126">
        <v>-35.840000000000003</v>
      </c>
      <c r="O146" s="86"/>
      <c r="P146" s="86"/>
      <c r="AC146" s="136">
        <v>64.556962025316452</v>
      </c>
      <c r="AD146" s="137">
        <v>27655.269</v>
      </c>
      <c r="AE146" s="138">
        <v>-35.840000000000003</v>
      </c>
      <c r="AF146" s="139">
        <v>78.339240506329133</v>
      </c>
      <c r="AG146" s="137">
        <v>27655.269</v>
      </c>
      <c r="AH146" s="138">
        <v>-35.840000000000003</v>
      </c>
      <c r="AI146" s="139">
        <v>92.256962025316454</v>
      </c>
      <c r="AJ146" s="137">
        <v>27655.269</v>
      </c>
      <c r="AK146" s="138">
        <v>-35.840000000000003</v>
      </c>
      <c r="AL146" s="139">
        <v>106.11772151898734</v>
      </c>
      <c r="AM146" s="137">
        <v>27655.269</v>
      </c>
      <c r="AN146" s="140">
        <v>-35.840000000000003</v>
      </c>
    </row>
    <row r="147" spans="2:40" x14ac:dyDescent="0.25">
      <c r="B147" s="149"/>
      <c r="C147" s="150">
        <f t="shared" si="8"/>
        <v>88.382911392405532</v>
      </c>
      <c r="D147" s="80">
        <v>27855.269</v>
      </c>
      <c r="E147" s="81">
        <v>-35.07</v>
      </c>
      <c r="F147" s="150">
        <f t="shared" si="9"/>
        <v>108.3829113924058</v>
      </c>
      <c r="G147" s="80">
        <v>27855.269</v>
      </c>
      <c r="H147" s="81">
        <v>-35.07</v>
      </c>
      <c r="I147" s="150">
        <f t="shared" si="10"/>
        <v>128.38291139240579</v>
      </c>
      <c r="J147" s="80">
        <v>27855.269</v>
      </c>
      <c r="K147" s="81">
        <v>-35.07</v>
      </c>
      <c r="L147" s="150">
        <f t="shared" si="11"/>
        <v>148.38291139240494</v>
      </c>
      <c r="M147" s="80">
        <v>27855.269</v>
      </c>
      <c r="N147" s="126">
        <v>-35.07</v>
      </c>
      <c r="O147" s="86"/>
      <c r="P147" s="86"/>
      <c r="AC147" s="136">
        <v>64.812025316455689</v>
      </c>
      <c r="AD147" s="137">
        <v>27855.269</v>
      </c>
      <c r="AE147" s="138">
        <v>-35.07</v>
      </c>
      <c r="AF147" s="139">
        <v>78.590506329113936</v>
      </c>
      <c r="AG147" s="137">
        <v>27855.269</v>
      </c>
      <c r="AH147" s="138">
        <v>-35.07</v>
      </c>
      <c r="AI147" s="139">
        <v>92.512025316455691</v>
      </c>
      <c r="AJ147" s="137">
        <v>27855.269</v>
      </c>
      <c r="AK147" s="138">
        <v>-35.07</v>
      </c>
      <c r="AL147" s="139">
        <v>106.37151898734177</v>
      </c>
      <c r="AM147" s="137">
        <v>27855.269</v>
      </c>
      <c r="AN147" s="140">
        <v>-35.07</v>
      </c>
    </row>
    <row r="148" spans="2:40" x14ac:dyDescent="0.25">
      <c r="B148" s="149"/>
      <c r="C148" s="150">
        <f t="shared" si="8"/>
        <v>88.715189873418197</v>
      </c>
      <c r="D148" s="80">
        <v>28055.269</v>
      </c>
      <c r="E148" s="81">
        <v>-34.340000000000003</v>
      </c>
      <c r="F148" s="150">
        <f t="shared" si="9"/>
        <v>108.71518987341847</v>
      </c>
      <c r="G148" s="80">
        <v>28055.269</v>
      </c>
      <c r="H148" s="81">
        <v>-34.340000000000003</v>
      </c>
      <c r="I148" s="150">
        <f t="shared" si="10"/>
        <v>128.71518987341844</v>
      </c>
      <c r="J148" s="80">
        <v>28055.269</v>
      </c>
      <c r="K148" s="81">
        <v>-34.340000000000003</v>
      </c>
      <c r="L148" s="150">
        <f t="shared" si="11"/>
        <v>148.71518987341759</v>
      </c>
      <c r="M148" s="80">
        <v>28055.269</v>
      </c>
      <c r="N148" s="126">
        <v>-34.340000000000003</v>
      </c>
      <c r="O148" s="86"/>
      <c r="P148" s="86"/>
      <c r="AC148" s="136">
        <v>65.067088607594926</v>
      </c>
      <c r="AD148" s="137">
        <v>28055.269</v>
      </c>
      <c r="AE148" s="138">
        <v>-34.340000000000003</v>
      </c>
      <c r="AF148" s="139">
        <v>78.841772151898752</v>
      </c>
      <c r="AG148" s="137">
        <v>28055.269</v>
      </c>
      <c r="AH148" s="138">
        <v>-34.340000000000003</v>
      </c>
      <c r="AI148" s="139">
        <v>92.767088607594928</v>
      </c>
      <c r="AJ148" s="137">
        <v>28055.269</v>
      </c>
      <c r="AK148" s="138">
        <v>-34.340000000000003</v>
      </c>
      <c r="AL148" s="139">
        <v>106.62531645569619</v>
      </c>
      <c r="AM148" s="137">
        <v>28055.269</v>
      </c>
      <c r="AN148" s="140">
        <v>-34.340000000000003</v>
      </c>
    </row>
    <row r="149" spans="2:40" x14ac:dyDescent="0.25">
      <c r="B149" s="149"/>
      <c r="C149" s="150">
        <f t="shared" si="8"/>
        <v>89.047468354430862</v>
      </c>
      <c r="D149" s="80">
        <v>28255.269</v>
      </c>
      <c r="E149" s="81">
        <v>-34.92</v>
      </c>
      <c r="F149" s="150">
        <f t="shared" si="9"/>
        <v>109.04746835443113</v>
      </c>
      <c r="G149" s="80">
        <v>28255.269</v>
      </c>
      <c r="H149" s="81">
        <v>-34.92</v>
      </c>
      <c r="I149" s="150">
        <f t="shared" si="10"/>
        <v>129.04746835443109</v>
      </c>
      <c r="J149" s="80">
        <v>28255.269</v>
      </c>
      <c r="K149" s="81">
        <v>-34.92</v>
      </c>
      <c r="L149" s="150">
        <f t="shared" si="11"/>
        <v>149.04746835443024</v>
      </c>
      <c r="M149" s="80">
        <v>28255.269</v>
      </c>
      <c r="N149" s="126">
        <v>-34.92</v>
      </c>
      <c r="O149" s="86"/>
      <c r="P149" s="86"/>
      <c r="AC149" s="136">
        <v>65.322151898734177</v>
      </c>
      <c r="AD149" s="137">
        <v>28255.269</v>
      </c>
      <c r="AE149" s="138">
        <v>-34.92</v>
      </c>
      <c r="AF149" s="139">
        <v>79.093037974683568</v>
      </c>
      <c r="AG149" s="137">
        <v>28255.269</v>
      </c>
      <c r="AH149" s="138">
        <v>-34.92</v>
      </c>
      <c r="AI149" s="139">
        <v>93.022151898734165</v>
      </c>
      <c r="AJ149" s="137">
        <v>28255.269</v>
      </c>
      <c r="AK149" s="138">
        <v>-34.92</v>
      </c>
      <c r="AL149" s="139">
        <v>106.87911392405063</v>
      </c>
      <c r="AM149" s="137">
        <v>28255.269</v>
      </c>
      <c r="AN149" s="140">
        <v>-34.92</v>
      </c>
    </row>
    <row r="150" spans="2:40" x14ac:dyDescent="0.25">
      <c r="B150" s="149"/>
      <c r="C150" s="150">
        <f t="shared" si="8"/>
        <v>89.379746835443527</v>
      </c>
      <c r="D150" s="80">
        <v>28455.269</v>
      </c>
      <c r="E150" s="81">
        <v>-35.25</v>
      </c>
      <c r="F150" s="150">
        <f t="shared" si="9"/>
        <v>109.3797468354438</v>
      </c>
      <c r="G150" s="80">
        <v>28455.269</v>
      </c>
      <c r="H150" s="81">
        <v>-35.25</v>
      </c>
      <c r="I150" s="150">
        <f t="shared" si="10"/>
        <v>129.37974683544374</v>
      </c>
      <c r="J150" s="80">
        <v>28455.269</v>
      </c>
      <c r="K150" s="81">
        <v>-35.25</v>
      </c>
      <c r="L150" s="150">
        <f t="shared" si="11"/>
        <v>149.37974683544289</v>
      </c>
      <c r="M150" s="80">
        <v>28455.269</v>
      </c>
      <c r="N150" s="126">
        <v>-35.25</v>
      </c>
      <c r="O150" s="86"/>
      <c r="P150" s="86"/>
      <c r="AC150" s="136">
        <v>65.577215189873414</v>
      </c>
      <c r="AD150" s="137">
        <v>28455.269</v>
      </c>
      <c r="AE150" s="138">
        <v>-35.25</v>
      </c>
      <c r="AF150" s="139">
        <v>79.34430379746837</v>
      </c>
      <c r="AG150" s="137">
        <v>28455.269</v>
      </c>
      <c r="AH150" s="138">
        <v>-35.25</v>
      </c>
      <c r="AI150" s="139">
        <v>93.277215189873402</v>
      </c>
      <c r="AJ150" s="137">
        <v>28455.269</v>
      </c>
      <c r="AK150" s="138">
        <v>-35.25</v>
      </c>
      <c r="AL150" s="139">
        <v>107.13291139240505</v>
      </c>
      <c r="AM150" s="137">
        <v>28455.269</v>
      </c>
      <c r="AN150" s="140">
        <v>-35.25</v>
      </c>
    </row>
    <row r="151" spans="2:40" x14ac:dyDescent="0.25">
      <c r="B151" s="149"/>
      <c r="C151" s="150">
        <f t="shared" si="8"/>
        <v>89.712025316456192</v>
      </c>
      <c r="D151" s="80">
        <v>28655.269</v>
      </c>
      <c r="E151" s="81">
        <v>-34.28</v>
      </c>
      <c r="F151" s="150">
        <f t="shared" si="9"/>
        <v>109.71202531645646</v>
      </c>
      <c r="G151" s="80">
        <v>28655.269</v>
      </c>
      <c r="H151" s="81">
        <v>-34.28</v>
      </c>
      <c r="I151" s="150">
        <f t="shared" si="10"/>
        <v>129.71202531645639</v>
      </c>
      <c r="J151" s="80">
        <v>28655.269</v>
      </c>
      <c r="K151" s="81">
        <v>-34.28</v>
      </c>
      <c r="L151" s="150">
        <f t="shared" si="11"/>
        <v>149.71202531645554</v>
      </c>
      <c r="M151" s="80">
        <v>28655.269</v>
      </c>
      <c r="N151" s="126">
        <v>-34.28</v>
      </c>
      <c r="O151" s="86"/>
      <c r="P151" s="86"/>
      <c r="AC151" s="136">
        <v>65.832278481012651</v>
      </c>
      <c r="AD151" s="137">
        <v>28655.269</v>
      </c>
      <c r="AE151" s="138">
        <v>-34.28</v>
      </c>
      <c r="AF151" s="139">
        <v>79.595569620253187</v>
      </c>
      <c r="AG151" s="137">
        <v>28655.269</v>
      </c>
      <c r="AH151" s="138">
        <v>-34.28</v>
      </c>
      <c r="AI151" s="139">
        <v>93.532278481012639</v>
      </c>
      <c r="AJ151" s="137">
        <v>28655.269</v>
      </c>
      <c r="AK151" s="138">
        <v>-34.28</v>
      </c>
      <c r="AL151" s="139">
        <v>107.38670886075948</v>
      </c>
      <c r="AM151" s="137">
        <v>28655.269</v>
      </c>
      <c r="AN151" s="140">
        <v>-34.28</v>
      </c>
    </row>
    <row r="152" spans="2:40" x14ac:dyDescent="0.25">
      <c r="B152" s="149"/>
      <c r="C152" s="150">
        <f t="shared" si="8"/>
        <v>90.044303797468856</v>
      </c>
      <c r="D152" s="80">
        <v>28855.269</v>
      </c>
      <c r="E152" s="81">
        <v>-34.47</v>
      </c>
      <c r="F152" s="150">
        <f t="shared" si="9"/>
        <v>110.04430379746913</v>
      </c>
      <c r="G152" s="80">
        <v>28855.269</v>
      </c>
      <c r="H152" s="81">
        <v>-34.47</v>
      </c>
      <c r="I152" s="150">
        <f t="shared" si="10"/>
        <v>130.04430379746904</v>
      </c>
      <c r="J152" s="80">
        <v>28855.269</v>
      </c>
      <c r="K152" s="81">
        <v>-34.47</v>
      </c>
      <c r="L152" s="150">
        <f t="shared" si="11"/>
        <v>150.04430379746819</v>
      </c>
      <c r="M152" s="80">
        <v>28855.269</v>
      </c>
      <c r="N152" s="126">
        <v>-34.47</v>
      </c>
      <c r="O152" s="86"/>
      <c r="P152" s="86"/>
      <c r="AC152" s="136">
        <v>66.087341772151888</v>
      </c>
      <c r="AD152" s="137">
        <v>28855.269</v>
      </c>
      <c r="AE152" s="138">
        <v>-34.47</v>
      </c>
      <c r="AF152" s="139">
        <v>79.846835443037989</v>
      </c>
      <c r="AG152" s="137">
        <v>28855.269</v>
      </c>
      <c r="AH152" s="138">
        <v>-34.47</v>
      </c>
      <c r="AI152" s="139">
        <v>93.78734177215189</v>
      </c>
      <c r="AJ152" s="137">
        <v>28855.269</v>
      </c>
      <c r="AK152" s="138">
        <v>-34.47</v>
      </c>
      <c r="AL152" s="139">
        <v>107.64050632911392</v>
      </c>
      <c r="AM152" s="137">
        <v>28855.269</v>
      </c>
      <c r="AN152" s="140">
        <v>-34.47</v>
      </c>
    </row>
    <row r="153" spans="2:40" x14ac:dyDescent="0.25">
      <c r="B153" s="149"/>
      <c r="C153" s="150">
        <f t="shared" si="8"/>
        <v>90.376582278481521</v>
      </c>
      <c r="D153" s="80">
        <v>29055.269</v>
      </c>
      <c r="E153" s="81">
        <v>-36.340000000000003</v>
      </c>
      <c r="F153" s="150">
        <f t="shared" si="9"/>
        <v>110.37658227848179</v>
      </c>
      <c r="G153" s="80">
        <v>29055.269</v>
      </c>
      <c r="H153" s="81">
        <v>-36.340000000000003</v>
      </c>
      <c r="I153" s="150">
        <f t="shared" si="10"/>
        <v>130.37658227848169</v>
      </c>
      <c r="J153" s="80">
        <v>29055.269</v>
      </c>
      <c r="K153" s="81">
        <v>-36.340000000000003</v>
      </c>
      <c r="L153" s="150">
        <f t="shared" si="11"/>
        <v>150.37658227848084</v>
      </c>
      <c r="M153" s="80">
        <v>29055.269</v>
      </c>
      <c r="N153" s="126">
        <v>-36.340000000000003</v>
      </c>
      <c r="O153" s="86"/>
      <c r="P153" s="86"/>
      <c r="AC153" s="136">
        <v>66.342405063291125</v>
      </c>
      <c r="AD153" s="137">
        <v>29055.269</v>
      </c>
      <c r="AE153" s="138">
        <v>-36.340000000000003</v>
      </c>
      <c r="AF153" s="139">
        <v>80.098101265822805</v>
      </c>
      <c r="AG153" s="137">
        <v>29055.269</v>
      </c>
      <c r="AH153" s="138">
        <v>-36.340000000000003</v>
      </c>
      <c r="AI153" s="139">
        <v>94.042405063291127</v>
      </c>
      <c r="AJ153" s="137">
        <v>29055.269</v>
      </c>
      <c r="AK153" s="138">
        <v>-36.340000000000003</v>
      </c>
      <c r="AL153" s="139">
        <v>107.89430379746835</v>
      </c>
      <c r="AM153" s="137">
        <v>29055.269</v>
      </c>
      <c r="AN153" s="140">
        <v>-36.340000000000003</v>
      </c>
    </row>
    <row r="154" spans="2:40" x14ac:dyDescent="0.25">
      <c r="B154" s="149"/>
      <c r="C154" s="150">
        <f t="shared" si="8"/>
        <v>90.708860759494186</v>
      </c>
      <c r="D154" s="80">
        <v>29255.269</v>
      </c>
      <c r="E154" s="81">
        <v>-36.340000000000003</v>
      </c>
      <c r="F154" s="150">
        <f t="shared" si="9"/>
        <v>110.70886075949446</v>
      </c>
      <c r="G154" s="80">
        <v>29255.269</v>
      </c>
      <c r="H154" s="81">
        <v>-36.340000000000003</v>
      </c>
      <c r="I154" s="150">
        <f t="shared" si="10"/>
        <v>130.70886075949434</v>
      </c>
      <c r="J154" s="80">
        <v>29255.269</v>
      </c>
      <c r="K154" s="81">
        <v>-36.340000000000003</v>
      </c>
      <c r="L154" s="150">
        <f t="shared" si="11"/>
        <v>150.70886075949349</v>
      </c>
      <c r="M154" s="80">
        <v>29255.269</v>
      </c>
      <c r="N154" s="126">
        <v>-36.340000000000003</v>
      </c>
      <c r="O154" s="86"/>
      <c r="P154" s="86"/>
      <c r="AC154" s="136">
        <v>66.597468354430376</v>
      </c>
      <c r="AD154" s="137">
        <v>29255.269</v>
      </c>
      <c r="AE154" s="138">
        <v>-36.340000000000003</v>
      </c>
      <c r="AF154" s="139">
        <v>80.349367088607607</v>
      </c>
      <c r="AG154" s="137">
        <v>29255.269</v>
      </c>
      <c r="AH154" s="138">
        <v>-36.340000000000003</v>
      </c>
      <c r="AI154" s="139">
        <v>94.297468354430364</v>
      </c>
      <c r="AJ154" s="137">
        <v>29255.269</v>
      </c>
      <c r="AK154" s="138">
        <v>-36.340000000000003</v>
      </c>
      <c r="AL154" s="139">
        <v>108.14810126582277</v>
      </c>
      <c r="AM154" s="137">
        <v>29255.269</v>
      </c>
      <c r="AN154" s="140">
        <v>-36.340000000000003</v>
      </c>
    </row>
    <row r="155" spans="2:40" x14ac:dyDescent="0.25">
      <c r="B155" s="149"/>
      <c r="C155" s="150">
        <f t="shared" si="8"/>
        <v>91.041139240506851</v>
      </c>
      <c r="D155" s="80">
        <v>29455.269</v>
      </c>
      <c r="E155" s="81">
        <v>-37.450000000000003</v>
      </c>
      <c r="F155" s="150">
        <f t="shared" si="9"/>
        <v>111.04113924050712</v>
      </c>
      <c r="G155" s="80">
        <v>29455.269</v>
      </c>
      <c r="H155" s="81">
        <v>-37.450000000000003</v>
      </c>
      <c r="I155" s="150">
        <f t="shared" si="10"/>
        <v>131.04113924050699</v>
      </c>
      <c r="J155" s="80">
        <v>29455.269</v>
      </c>
      <c r="K155" s="81">
        <v>-37.450000000000003</v>
      </c>
      <c r="L155" s="150">
        <f t="shared" si="11"/>
        <v>151.04113924050614</v>
      </c>
      <c r="M155" s="80">
        <v>29455.269</v>
      </c>
      <c r="N155" s="126">
        <v>-37.450000000000003</v>
      </c>
      <c r="O155" s="86"/>
      <c r="P155" s="86"/>
      <c r="AC155" s="136">
        <v>66.852531645569613</v>
      </c>
      <c r="AD155" s="137">
        <v>29455.269</v>
      </c>
      <c r="AE155" s="138">
        <v>-37.450000000000003</v>
      </c>
      <c r="AF155" s="139">
        <v>80.600632911392424</v>
      </c>
      <c r="AG155" s="137">
        <v>29455.269</v>
      </c>
      <c r="AH155" s="138">
        <v>-37.450000000000003</v>
      </c>
      <c r="AI155" s="139">
        <v>94.552531645569616</v>
      </c>
      <c r="AJ155" s="137">
        <v>29455.269</v>
      </c>
      <c r="AK155" s="138">
        <v>-37.450000000000003</v>
      </c>
      <c r="AL155" s="139">
        <v>108.40189873417721</v>
      </c>
      <c r="AM155" s="137">
        <v>29455.269</v>
      </c>
      <c r="AN155" s="140">
        <v>-37.450000000000003</v>
      </c>
    </row>
    <row r="156" spans="2:40" x14ac:dyDescent="0.25">
      <c r="B156" s="149"/>
      <c r="C156" s="150">
        <f t="shared" si="8"/>
        <v>91.373417721519516</v>
      </c>
      <c r="D156" s="80">
        <v>29655.269</v>
      </c>
      <c r="E156" s="81">
        <v>-37.9</v>
      </c>
      <c r="F156" s="150">
        <f t="shared" si="9"/>
        <v>111.37341772151979</v>
      </c>
      <c r="G156" s="80">
        <v>29655.269</v>
      </c>
      <c r="H156" s="81">
        <v>-37.9</v>
      </c>
      <c r="I156" s="150">
        <f t="shared" si="10"/>
        <v>131.37341772151964</v>
      </c>
      <c r="J156" s="80">
        <v>29655.269</v>
      </c>
      <c r="K156" s="81">
        <v>-37.9</v>
      </c>
      <c r="L156" s="150">
        <f t="shared" si="11"/>
        <v>151.37341772151879</v>
      </c>
      <c r="M156" s="80">
        <v>29655.269</v>
      </c>
      <c r="N156" s="126">
        <v>-37.9</v>
      </c>
      <c r="O156" s="86"/>
      <c r="P156" s="86"/>
      <c r="AC156" s="136">
        <v>67.10759493670885</v>
      </c>
      <c r="AD156" s="137">
        <v>29655.269</v>
      </c>
      <c r="AE156" s="138">
        <v>-37.9</v>
      </c>
      <c r="AF156" s="139">
        <v>80.85189873417724</v>
      </c>
      <c r="AG156" s="137">
        <v>29655.269</v>
      </c>
      <c r="AH156" s="138">
        <v>-37.9</v>
      </c>
      <c r="AI156" s="139">
        <v>94.807594936708853</v>
      </c>
      <c r="AJ156" s="137">
        <v>29655.269</v>
      </c>
      <c r="AK156" s="138">
        <v>-37.9</v>
      </c>
      <c r="AL156" s="139">
        <v>108.65569620253164</v>
      </c>
      <c r="AM156" s="137">
        <v>29655.269</v>
      </c>
      <c r="AN156" s="140">
        <v>-37.9</v>
      </c>
    </row>
    <row r="157" spans="2:40" x14ac:dyDescent="0.25">
      <c r="B157" s="149"/>
      <c r="C157" s="150">
        <f t="shared" si="8"/>
        <v>91.705696202532181</v>
      </c>
      <c r="D157" s="80">
        <v>29855.269</v>
      </c>
      <c r="E157" s="81">
        <v>-38.03</v>
      </c>
      <c r="F157" s="150">
        <f t="shared" si="9"/>
        <v>111.70569620253245</v>
      </c>
      <c r="G157" s="80">
        <v>29855.269</v>
      </c>
      <c r="H157" s="81">
        <v>-38.03</v>
      </c>
      <c r="I157" s="150">
        <f t="shared" si="10"/>
        <v>131.70569620253229</v>
      </c>
      <c r="J157" s="80">
        <v>29855.269</v>
      </c>
      <c r="K157" s="81">
        <v>-38.03</v>
      </c>
      <c r="L157" s="150">
        <f t="shared" si="11"/>
        <v>151.70569620253144</v>
      </c>
      <c r="M157" s="80">
        <v>29855.269</v>
      </c>
      <c r="N157" s="126">
        <v>-38.03</v>
      </c>
      <c r="O157" s="86"/>
      <c r="P157" s="86"/>
      <c r="AC157" s="136">
        <v>67.362658227848101</v>
      </c>
      <c r="AD157" s="137">
        <v>29855.269</v>
      </c>
      <c r="AE157" s="138">
        <v>-38.03</v>
      </c>
      <c r="AF157" s="139">
        <v>81.103164556962042</v>
      </c>
      <c r="AG157" s="137">
        <v>29855.269</v>
      </c>
      <c r="AH157" s="138">
        <v>-38.03</v>
      </c>
      <c r="AI157" s="139">
        <v>95.06265822784809</v>
      </c>
      <c r="AJ157" s="137">
        <v>29855.269</v>
      </c>
      <c r="AK157" s="138">
        <v>-38.03</v>
      </c>
      <c r="AL157" s="139">
        <v>108.90949367088606</v>
      </c>
      <c r="AM157" s="137">
        <v>29855.269</v>
      </c>
      <c r="AN157" s="140">
        <v>-38.03</v>
      </c>
    </row>
    <row r="158" spans="2:40" x14ac:dyDescent="0.25">
      <c r="B158" s="149"/>
      <c r="C158" s="150">
        <f t="shared" si="8"/>
        <v>92.037974683544846</v>
      </c>
      <c r="D158" s="80">
        <v>30055.269</v>
      </c>
      <c r="E158" s="81">
        <v>-36.9</v>
      </c>
      <c r="F158" s="150">
        <f t="shared" si="9"/>
        <v>112.03797468354512</v>
      </c>
      <c r="G158" s="80">
        <v>30055.269</v>
      </c>
      <c r="H158" s="81">
        <v>-36.9</v>
      </c>
      <c r="I158" s="150">
        <f t="shared" si="10"/>
        <v>132.03797468354495</v>
      </c>
      <c r="J158" s="80">
        <v>30055.269</v>
      </c>
      <c r="K158" s="81">
        <v>-36.9</v>
      </c>
      <c r="L158" s="150">
        <f t="shared" si="11"/>
        <v>152.03797468354409</v>
      </c>
      <c r="M158" s="80">
        <v>30055.269</v>
      </c>
      <c r="N158" s="126">
        <v>-36.9</v>
      </c>
      <c r="O158" s="86"/>
      <c r="P158" s="86"/>
      <c r="AC158" s="136">
        <v>67.617721518987338</v>
      </c>
      <c r="AD158" s="137">
        <v>30055.269</v>
      </c>
      <c r="AE158" s="138">
        <v>-36.9</v>
      </c>
      <c r="AF158" s="139">
        <v>81.354430379746859</v>
      </c>
      <c r="AG158" s="137">
        <v>30055.269</v>
      </c>
      <c r="AH158" s="138">
        <v>-36.9</v>
      </c>
      <c r="AI158" s="139">
        <v>95.317721518987327</v>
      </c>
      <c r="AJ158" s="137">
        <v>30055.269</v>
      </c>
      <c r="AK158" s="138">
        <v>-36.9</v>
      </c>
      <c r="AL158" s="139">
        <v>109.1632911392405</v>
      </c>
      <c r="AM158" s="137">
        <v>30055.269</v>
      </c>
      <c r="AN158" s="140">
        <v>-36.9</v>
      </c>
    </row>
    <row r="159" spans="2:40" x14ac:dyDescent="0.25">
      <c r="B159" s="149"/>
      <c r="C159" s="150">
        <f t="shared" si="8"/>
        <v>92.370253164557511</v>
      </c>
      <c r="D159" s="80">
        <v>30255.269</v>
      </c>
      <c r="E159" s="81">
        <v>-37.520000000000003</v>
      </c>
      <c r="F159" s="150">
        <f t="shared" si="9"/>
        <v>112.37025316455778</v>
      </c>
      <c r="G159" s="80">
        <v>30255.269</v>
      </c>
      <c r="H159" s="81">
        <v>-37.520000000000003</v>
      </c>
      <c r="I159" s="150">
        <f t="shared" si="10"/>
        <v>132.3702531645576</v>
      </c>
      <c r="J159" s="80">
        <v>30255.269</v>
      </c>
      <c r="K159" s="81">
        <v>-37.520000000000003</v>
      </c>
      <c r="L159" s="150">
        <f t="shared" si="11"/>
        <v>152.37025316455674</v>
      </c>
      <c r="M159" s="80">
        <v>30255.269</v>
      </c>
      <c r="N159" s="126">
        <v>-37.520000000000003</v>
      </c>
      <c r="O159" s="86"/>
      <c r="P159" s="86"/>
      <c r="AC159" s="136">
        <v>67.872784810126575</v>
      </c>
      <c r="AD159" s="137">
        <v>30255.269</v>
      </c>
      <c r="AE159" s="138">
        <v>-37.520000000000003</v>
      </c>
      <c r="AF159" s="139">
        <v>81.605696202531661</v>
      </c>
      <c r="AG159" s="137">
        <v>30255.269</v>
      </c>
      <c r="AH159" s="138">
        <v>-37.520000000000003</v>
      </c>
      <c r="AI159" s="139">
        <v>95.572784810126564</v>
      </c>
      <c r="AJ159" s="137">
        <v>30255.269</v>
      </c>
      <c r="AK159" s="138">
        <v>-37.520000000000003</v>
      </c>
      <c r="AL159" s="139">
        <v>109.41708860759493</v>
      </c>
      <c r="AM159" s="137">
        <v>30255.269</v>
      </c>
      <c r="AN159" s="140">
        <v>-37.520000000000003</v>
      </c>
    </row>
    <row r="160" spans="2:40" x14ac:dyDescent="0.25">
      <c r="B160" s="149"/>
      <c r="C160" s="150">
        <f t="shared" si="8"/>
        <v>92.702531645570176</v>
      </c>
      <c r="D160" s="80">
        <v>30455.269</v>
      </c>
      <c r="E160" s="81">
        <v>-37.99</v>
      </c>
      <c r="F160" s="150">
        <f t="shared" si="9"/>
        <v>112.70253164557045</v>
      </c>
      <c r="G160" s="80">
        <v>30455.269</v>
      </c>
      <c r="H160" s="81">
        <v>-37.99</v>
      </c>
      <c r="I160" s="150">
        <f t="shared" si="10"/>
        <v>132.70253164557025</v>
      </c>
      <c r="J160" s="80">
        <v>30455.269</v>
      </c>
      <c r="K160" s="81">
        <v>-37.99</v>
      </c>
      <c r="L160" s="150">
        <f t="shared" si="11"/>
        <v>152.70253164556939</v>
      </c>
      <c r="M160" s="80">
        <v>30455.269</v>
      </c>
      <c r="N160" s="126">
        <v>-37.99</v>
      </c>
      <c r="O160" s="86"/>
      <c r="P160" s="86"/>
      <c r="AC160" s="136">
        <v>68.127848101265812</v>
      </c>
      <c r="AD160" s="137">
        <v>30455.269</v>
      </c>
      <c r="AE160" s="138">
        <v>-37.99</v>
      </c>
      <c r="AF160" s="139">
        <v>81.856962025316477</v>
      </c>
      <c r="AG160" s="137">
        <v>30455.269</v>
      </c>
      <c r="AH160" s="138">
        <v>-37.99</v>
      </c>
      <c r="AI160" s="139">
        <v>95.827848101265815</v>
      </c>
      <c r="AJ160" s="137">
        <v>30455.269</v>
      </c>
      <c r="AK160" s="138">
        <v>-37.99</v>
      </c>
      <c r="AL160" s="139">
        <v>109.67088607594937</v>
      </c>
      <c r="AM160" s="137">
        <v>30455.269</v>
      </c>
      <c r="AN160" s="140">
        <v>-37.99</v>
      </c>
    </row>
    <row r="161" spans="2:40" x14ac:dyDescent="0.25">
      <c r="B161" s="149"/>
      <c r="C161" s="150">
        <f t="shared" si="8"/>
        <v>93.03481012658284</v>
      </c>
      <c r="D161" s="80">
        <v>30655.269</v>
      </c>
      <c r="E161" s="81">
        <v>-37.340000000000003</v>
      </c>
      <c r="F161" s="150">
        <f t="shared" si="9"/>
        <v>113.03481012658311</v>
      </c>
      <c r="G161" s="80">
        <v>30655.269</v>
      </c>
      <c r="H161" s="81">
        <v>-37.340000000000003</v>
      </c>
      <c r="I161" s="150">
        <f t="shared" si="10"/>
        <v>133.0348101265829</v>
      </c>
      <c r="J161" s="80">
        <v>30655.269</v>
      </c>
      <c r="K161" s="81">
        <v>-37.340000000000003</v>
      </c>
      <c r="L161" s="150">
        <f t="shared" si="11"/>
        <v>153.03481012658204</v>
      </c>
      <c r="M161" s="80">
        <v>30655.269</v>
      </c>
      <c r="N161" s="126">
        <v>-37.340000000000003</v>
      </c>
      <c r="O161" s="86"/>
      <c r="P161" s="86"/>
      <c r="AC161" s="136">
        <v>68.382911392405049</v>
      </c>
      <c r="AD161" s="137">
        <v>30655.269</v>
      </c>
      <c r="AE161" s="138">
        <v>-37.340000000000003</v>
      </c>
      <c r="AF161" s="139">
        <v>82.108227848101279</v>
      </c>
      <c r="AG161" s="137">
        <v>30655.269</v>
      </c>
      <c r="AH161" s="138">
        <v>-37.340000000000003</v>
      </c>
      <c r="AI161" s="139">
        <v>96.082911392405052</v>
      </c>
      <c r="AJ161" s="137">
        <v>30655.269</v>
      </c>
      <c r="AK161" s="138">
        <v>-37.340000000000003</v>
      </c>
      <c r="AL161" s="139">
        <v>109.92468354430379</v>
      </c>
      <c r="AM161" s="137">
        <v>30655.269</v>
      </c>
      <c r="AN161" s="140">
        <v>-37.340000000000003</v>
      </c>
    </row>
    <row r="162" spans="2:40" x14ac:dyDescent="0.25">
      <c r="B162" s="149"/>
      <c r="C162" s="150">
        <f t="shared" si="8"/>
        <v>93.367088607595505</v>
      </c>
      <c r="D162" s="80">
        <v>30855.269</v>
      </c>
      <c r="E162" s="81">
        <v>-37.6</v>
      </c>
      <c r="F162" s="150">
        <f t="shared" si="9"/>
        <v>113.36708860759578</v>
      </c>
      <c r="G162" s="80">
        <v>30855.269</v>
      </c>
      <c r="H162" s="81">
        <v>-37.6</v>
      </c>
      <c r="I162" s="150">
        <f t="shared" si="10"/>
        <v>133.36708860759555</v>
      </c>
      <c r="J162" s="80">
        <v>30855.269</v>
      </c>
      <c r="K162" s="81">
        <v>-37.6</v>
      </c>
      <c r="L162" s="150">
        <f t="shared" si="11"/>
        <v>153.3670886075947</v>
      </c>
      <c r="M162" s="80">
        <v>30855.269</v>
      </c>
      <c r="N162" s="126">
        <v>-37.6</v>
      </c>
      <c r="O162" s="86"/>
      <c r="P162" s="86"/>
      <c r="AC162" s="136">
        <v>68.6379746835443</v>
      </c>
      <c r="AD162" s="137">
        <v>30855.269</v>
      </c>
      <c r="AE162" s="138">
        <v>-37.6</v>
      </c>
      <c r="AF162" s="139">
        <v>82.359493670886096</v>
      </c>
      <c r="AG162" s="137">
        <v>30855.269</v>
      </c>
      <c r="AH162" s="138">
        <v>-37.6</v>
      </c>
      <c r="AI162" s="139">
        <v>96.337974683544303</v>
      </c>
      <c r="AJ162" s="137">
        <v>30855.269</v>
      </c>
      <c r="AK162" s="138">
        <v>-37.6</v>
      </c>
      <c r="AL162" s="139">
        <v>110.17848101265822</v>
      </c>
      <c r="AM162" s="137">
        <v>30855.269</v>
      </c>
      <c r="AN162" s="140">
        <v>-37.6</v>
      </c>
    </row>
    <row r="163" spans="2:40" x14ac:dyDescent="0.25">
      <c r="B163" s="149"/>
      <c r="C163" s="150">
        <f t="shared" si="8"/>
        <v>93.69936708860817</v>
      </c>
      <c r="D163" s="80">
        <v>31055.269</v>
      </c>
      <c r="E163" s="81">
        <v>-36.770000000000003</v>
      </c>
      <c r="F163" s="150">
        <f t="shared" si="9"/>
        <v>113.69936708860844</v>
      </c>
      <c r="G163" s="80">
        <v>31055.269</v>
      </c>
      <c r="H163" s="81">
        <v>-36.770000000000003</v>
      </c>
      <c r="I163" s="150">
        <f t="shared" si="10"/>
        <v>133.6993670886082</v>
      </c>
      <c r="J163" s="80">
        <v>31055.269</v>
      </c>
      <c r="K163" s="81">
        <v>-36.770000000000003</v>
      </c>
      <c r="L163" s="150">
        <f t="shared" si="11"/>
        <v>153.69936708860735</v>
      </c>
      <c r="M163" s="80">
        <v>31055.269</v>
      </c>
      <c r="N163" s="126">
        <v>-36.770000000000003</v>
      </c>
      <c r="O163" s="86"/>
      <c r="P163" s="86"/>
      <c r="AC163" s="136">
        <v>68.893037974683537</v>
      </c>
      <c r="AD163" s="137">
        <v>31055.269</v>
      </c>
      <c r="AE163" s="138">
        <v>-36.770000000000003</v>
      </c>
      <c r="AF163" s="139">
        <v>82.610759493670912</v>
      </c>
      <c r="AG163" s="137">
        <v>31055.269</v>
      </c>
      <c r="AH163" s="138">
        <v>-36.770000000000003</v>
      </c>
      <c r="AI163" s="139">
        <v>96.59303797468354</v>
      </c>
      <c r="AJ163" s="137">
        <v>31055.269</v>
      </c>
      <c r="AK163" s="138">
        <v>-36.770000000000003</v>
      </c>
      <c r="AL163" s="139">
        <v>110.43227848101264</v>
      </c>
      <c r="AM163" s="137">
        <v>31055.269</v>
      </c>
      <c r="AN163" s="140">
        <v>-36.770000000000003</v>
      </c>
    </row>
    <row r="164" spans="2:40" x14ac:dyDescent="0.25">
      <c r="B164" s="149"/>
      <c r="C164" s="150">
        <f t="shared" si="8"/>
        <v>94.031645569620835</v>
      </c>
      <c r="D164" s="80">
        <v>31255.269</v>
      </c>
      <c r="E164" s="81">
        <v>-36.76</v>
      </c>
      <c r="F164" s="150">
        <f t="shared" si="9"/>
        <v>114.03164556962111</v>
      </c>
      <c r="G164" s="80">
        <v>31255.269</v>
      </c>
      <c r="H164" s="81">
        <v>-36.76</v>
      </c>
      <c r="I164" s="150">
        <f t="shared" si="10"/>
        <v>134.03164556962085</v>
      </c>
      <c r="J164" s="80">
        <v>31255.269</v>
      </c>
      <c r="K164" s="81">
        <v>-36.76</v>
      </c>
      <c r="L164" s="150">
        <f t="shared" si="11"/>
        <v>154.03164556962</v>
      </c>
      <c r="M164" s="80">
        <v>31255.269</v>
      </c>
      <c r="N164" s="126">
        <v>-36.76</v>
      </c>
      <c r="O164" s="86"/>
      <c r="P164" s="86"/>
      <c r="AC164" s="136">
        <v>69.148101265822774</v>
      </c>
      <c r="AD164" s="137">
        <v>31255.269</v>
      </c>
      <c r="AE164" s="138">
        <v>-36.76</v>
      </c>
      <c r="AF164" s="139">
        <v>82.862025316455714</v>
      </c>
      <c r="AG164" s="137">
        <v>31255.269</v>
      </c>
      <c r="AH164" s="138">
        <v>-36.76</v>
      </c>
      <c r="AI164" s="139">
        <v>96.848101265822777</v>
      </c>
      <c r="AJ164" s="137">
        <v>31255.269</v>
      </c>
      <c r="AK164" s="138">
        <v>-36.76</v>
      </c>
      <c r="AL164" s="139">
        <v>110.68607594936708</v>
      </c>
      <c r="AM164" s="137">
        <v>31255.269</v>
      </c>
      <c r="AN164" s="140">
        <v>-36.76</v>
      </c>
    </row>
    <row r="165" spans="2:40" x14ac:dyDescent="0.25">
      <c r="B165" s="149"/>
      <c r="C165" s="150">
        <f t="shared" si="8"/>
        <v>94.3639240506335</v>
      </c>
      <c r="D165" s="80">
        <v>31455.269</v>
      </c>
      <c r="E165" s="81">
        <v>-36.47</v>
      </c>
      <c r="F165" s="150">
        <f t="shared" si="9"/>
        <v>114.36392405063377</v>
      </c>
      <c r="G165" s="80">
        <v>31455.269</v>
      </c>
      <c r="H165" s="81">
        <v>-36.47</v>
      </c>
      <c r="I165" s="150">
        <f t="shared" si="10"/>
        <v>134.3639240506335</v>
      </c>
      <c r="J165" s="80">
        <v>31455.269</v>
      </c>
      <c r="K165" s="81">
        <v>-36.47</v>
      </c>
      <c r="L165" s="150">
        <f t="shared" si="11"/>
        <v>154.36392405063265</v>
      </c>
      <c r="M165" s="80">
        <v>31455.269</v>
      </c>
      <c r="N165" s="126">
        <v>-36.47</v>
      </c>
      <c r="O165" s="86"/>
      <c r="P165" s="86"/>
      <c r="AC165" s="136">
        <v>69.403164556962025</v>
      </c>
      <c r="AD165" s="137">
        <v>31455.269</v>
      </c>
      <c r="AE165" s="138">
        <v>-36.47</v>
      </c>
      <c r="AF165" s="139">
        <v>83.113291139240516</v>
      </c>
      <c r="AG165" s="137">
        <v>31455.269</v>
      </c>
      <c r="AH165" s="138">
        <v>-36.47</v>
      </c>
      <c r="AI165" s="139">
        <v>97.103164556962014</v>
      </c>
      <c r="AJ165" s="137">
        <v>31455.269</v>
      </c>
      <c r="AK165" s="138">
        <v>-36.47</v>
      </c>
      <c r="AL165" s="139">
        <v>110.93987341772151</v>
      </c>
      <c r="AM165" s="137">
        <v>31455.269</v>
      </c>
      <c r="AN165" s="140">
        <v>-36.47</v>
      </c>
    </row>
    <row r="166" spans="2:40" x14ac:dyDescent="0.25">
      <c r="B166" s="149"/>
      <c r="C166" s="150">
        <f t="shared" ref="C166:C193" si="12">C165+((C$194-C$36)/158)</f>
        <v>94.696202531646165</v>
      </c>
      <c r="D166" s="80">
        <v>31655.269</v>
      </c>
      <c r="E166" s="81">
        <v>-36.85</v>
      </c>
      <c r="F166" s="150">
        <f t="shared" ref="F166:F193" si="13">F165+((F$194-F$36)/158)</f>
        <v>114.69620253164643</v>
      </c>
      <c r="G166" s="80">
        <v>31655.269</v>
      </c>
      <c r="H166" s="81">
        <v>-36.85</v>
      </c>
      <c r="I166" s="150">
        <f t="shared" ref="I166:I193" si="14">I165+((I$194-I$36)/158)</f>
        <v>134.69620253164615</v>
      </c>
      <c r="J166" s="80">
        <v>31655.269</v>
      </c>
      <c r="K166" s="81">
        <v>-36.85</v>
      </c>
      <c r="L166" s="150">
        <f t="shared" ref="L166:L193" si="15">L165+((L$194-L$36)/158)</f>
        <v>154.6962025316453</v>
      </c>
      <c r="M166" s="80">
        <v>31655.269</v>
      </c>
      <c r="N166" s="126">
        <v>-36.85</v>
      </c>
      <c r="O166" s="86"/>
      <c r="P166" s="86"/>
      <c r="AC166" s="136">
        <v>69.658227848101262</v>
      </c>
      <c r="AD166" s="137">
        <v>31655.269</v>
      </c>
      <c r="AE166" s="138">
        <v>-36.85</v>
      </c>
      <c r="AF166" s="139">
        <v>83.364556962025333</v>
      </c>
      <c r="AG166" s="137">
        <v>31655.269</v>
      </c>
      <c r="AH166" s="138">
        <v>-36.85</v>
      </c>
      <c r="AI166" s="139">
        <v>97.358227848101251</v>
      </c>
      <c r="AJ166" s="137">
        <v>31655.269</v>
      </c>
      <c r="AK166" s="138">
        <v>-36.85</v>
      </c>
      <c r="AL166" s="139">
        <v>111.19367088607595</v>
      </c>
      <c r="AM166" s="137">
        <v>31655.269</v>
      </c>
      <c r="AN166" s="140">
        <v>-36.85</v>
      </c>
    </row>
    <row r="167" spans="2:40" x14ac:dyDescent="0.25">
      <c r="B167" s="149"/>
      <c r="C167" s="150">
        <f t="shared" si="12"/>
        <v>95.02848101265883</v>
      </c>
      <c r="D167" s="80">
        <v>31855.269</v>
      </c>
      <c r="E167" s="81">
        <v>-35.590000000000003</v>
      </c>
      <c r="F167" s="150">
        <f t="shared" si="13"/>
        <v>115.0284810126591</v>
      </c>
      <c r="G167" s="80">
        <v>31855.269</v>
      </c>
      <c r="H167" s="81">
        <v>-35.590000000000003</v>
      </c>
      <c r="I167" s="150">
        <f t="shared" si="14"/>
        <v>135.0284810126588</v>
      </c>
      <c r="J167" s="80">
        <v>31855.269</v>
      </c>
      <c r="K167" s="81">
        <v>-35.590000000000003</v>
      </c>
      <c r="L167" s="150">
        <f t="shared" si="15"/>
        <v>155.02848101265795</v>
      </c>
      <c r="M167" s="80">
        <v>31855.269</v>
      </c>
      <c r="N167" s="126">
        <v>-35.590000000000003</v>
      </c>
      <c r="O167" s="86"/>
      <c r="P167" s="86"/>
      <c r="AC167" s="136">
        <v>69.913291139240499</v>
      </c>
      <c r="AD167" s="137">
        <v>31855.269</v>
      </c>
      <c r="AE167" s="138">
        <v>-35.590000000000003</v>
      </c>
      <c r="AF167" s="139">
        <v>83.615822784810149</v>
      </c>
      <c r="AG167" s="137">
        <v>31855.269</v>
      </c>
      <c r="AH167" s="138">
        <v>-35.590000000000003</v>
      </c>
      <c r="AI167" s="139">
        <v>97.613291139240488</v>
      </c>
      <c r="AJ167" s="137">
        <v>31855.269</v>
      </c>
      <c r="AK167" s="138">
        <v>-35.590000000000003</v>
      </c>
      <c r="AL167" s="139">
        <v>111.44746835443037</v>
      </c>
      <c r="AM167" s="137">
        <v>31855.269</v>
      </c>
      <c r="AN167" s="140">
        <v>-35.590000000000003</v>
      </c>
    </row>
    <row r="168" spans="2:40" x14ac:dyDescent="0.25">
      <c r="B168" s="149"/>
      <c r="C168" s="150">
        <f t="shared" si="12"/>
        <v>95.360759493671495</v>
      </c>
      <c r="D168" s="80">
        <v>32055.269</v>
      </c>
      <c r="E168" s="81">
        <v>-34.56</v>
      </c>
      <c r="F168" s="150">
        <f t="shared" si="13"/>
        <v>115.36075949367176</v>
      </c>
      <c r="G168" s="80">
        <v>32055.269</v>
      </c>
      <c r="H168" s="81">
        <v>-34.56</v>
      </c>
      <c r="I168" s="150">
        <f t="shared" si="14"/>
        <v>135.36075949367145</v>
      </c>
      <c r="J168" s="80">
        <v>32055.269</v>
      </c>
      <c r="K168" s="81">
        <v>-34.56</v>
      </c>
      <c r="L168" s="150">
        <f t="shared" si="15"/>
        <v>155.3607594936706</v>
      </c>
      <c r="M168" s="80">
        <v>32055.269</v>
      </c>
      <c r="N168" s="126">
        <v>-34.56</v>
      </c>
      <c r="O168" s="86"/>
      <c r="P168" s="86"/>
      <c r="AC168" s="136">
        <v>70.168354430379736</v>
      </c>
      <c r="AD168" s="137">
        <v>32055.269</v>
      </c>
      <c r="AE168" s="138">
        <v>-34.56</v>
      </c>
      <c r="AF168" s="139">
        <v>83.867088607594951</v>
      </c>
      <c r="AG168" s="137">
        <v>32055.269</v>
      </c>
      <c r="AH168" s="138">
        <v>-34.56</v>
      </c>
      <c r="AI168" s="139">
        <v>97.868354430379725</v>
      </c>
      <c r="AJ168" s="137">
        <v>32055.269</v>
      </c>
      <c r="AK168" s="138">
        <v>-34.56</v>
      </c>
      <c r="AL168" s="139">
        <v>111.7012658227848</v>
      </c>
      <c r="AM168" s="137">
        <v>32055.269</v>
      </c>
      <c r="AN168" s="140">
        <v>-34.56</v>
      </c>
    </row>
    <row r="169" spans="2:40" x14ac:dyDescent="0.25">
      <c r="B169" s="149"/>
      <c r="C169" s="150">
        <f t="shared" si="12"/>
        <v>95.69303797468416</v>
      </c>
      <c r="D169" s="80">
        <v>32255.269</v>
      </c>
      <c r="E169" s="81">
        <v>-32.119999999999997</v>
      </c>
      <c r="F169" s="150">
        <f t="shared" si="13"/>
        <v>115.69303797468443</v>
      </c>
      <c r="G169" s="80">
        <v>32255.269</v>
      </c>
      <c r="H169" s="81">
        <v>-32.119999999999997</v>
      </c>
      <c r="I169" s="150">
        <f t="shared" si="14"/>
        <v>135.6930379746841</v>
      </c>
      <c r="J169" s="80">
        <v>32255.269</v>
      </c>
      <c r="K169" s="81">
        <v>-32.119999999999997</v>
      </c>
      <c r="L169" s="150">
        <f t="shared" si="15"/>
        <v>155.69303797468325</v>
      </c>
      <c r="M169" s="80">
        <v>32255.269</v>
      </c>
      <c r="N169" s="126">
        <v>-32.119999999999997</v>
      </c>
      <c r="O169" s="86"/>
      <c r="P169" s="86"/>
      <c r="AC169" s="136">
        <v>70.423417721518973</v>
      </c>
      <c r="AD169" s="137">
        <v>32255.269</v>
      </c>
      <c r="AE169" s="138">
        <v>-32.119999999999997</v>
      </c>
      <c r="AF169" s="139">
        <v>84.118354430379767</v>
      </c>
      <c r="AG169" s="137">
        <v>32255.269</v>
      </c>
      <c r="AH169" s="138">
        <v>-32.119999999999997</v>
      </c>
      <c r="AI169" s="139">
        <v>98.123417721518976</v>
      </c>
      <c r="AJ169" s="137">
        <v>32255.269</v>
      </c>
      <c r="AK169" s="138">
        <v>-32.119999999999997</v>
      </c>
      <c r="AL169" s="139">
        <v>111.95506329113923</v>
      </c>
      <c r="AM169" s="137">
        <v>32255.269</v>
      </c>
      <c r="AN169" s="140">
        <v>-32.119999999999997</v>
      </c>
    </row>
    <row r="170" spans="2:40" x14ac:dyDescent="0.25">
      <c r="B170" s="149"/>
      <c r="C170" s="150">
        <f t="shared" si="12"/>
        <v>96.025316455696824</v>
      </c>
      <c r="D170" s="80">
        <v>32455.269</v>
      </c>
      <c r="E170" s="81">
        <v>-31.65</v>
      </c>
      <c r="F170" s="150">
        <f t="shared" si="13"/>
        <v>116.02531645569709</v>
      </c>
      <c r="G170" s="80">
        <v>32455.269</v>
      </c>
      <c r="H170" s="81">
        <v>-31.65</v>
      </c>
      <c r="I170" s="150">
        <f t="shared" si="14"/>
        <v>136.02531645569675</v>
      </c>
      <c r="J170" s="80">
        <v>32455.269</v>
      </c>
      <c r="K170" s="81">
        <v>-31.65</v>
      </c>
      <c r="L170" s="150">
        <f t="shared" si="15"/>
        <v>156.0253164556959</v>
      </c>
      <c r="M170" s="80">
        <v>32455.269</v>
      </c>
      <c r="N170" s="126">
        <v>-31.65</v>
      </c>
      <c r="O170" s="86"/>
      <c r="P170" s="86"/>
      <c r="AC170" s="136">
        <v>70.67848101265821</v>
      </c>
      <c r="AD170" s="137">
        <v>32455.269</v>
      </c>
      <c r="AE170" s="138">
        <v>-31.65</v>
      </c>
      <c r="AF170" s="139">
        <v>84.369620253164584</v>
      </c>
      <c r="AG170" s="137">
        <v>32455.269</v>
      </c>
      <c r="AH170" s="138">
        <v>-31.65</v>
      </c>
      <c r="AI170" s="139">
        <v>98.378481012658213</v>
      </c>
      <c r="AJ170" s="137">
        <v>32455.269</v>
      </c>
      <c r="AK170" s="138">
        <v>-31.65</v>
      </c>
      <c r="AL170" s="139">
        <v>112.20886075949366</v>
      </c>
      <c r="AM170" s="137">
        <v>32455.269</v>
      </c>
      <c r="AN170" s="140">
        <v>-31.65</v>
      </c>
    </row>
    <row r="171" spans="2:40" x14ac:dyDescent="0.25">
      <c r="B171" s="149"/>
      <c r="C171" s="150">
        <f t="shared" si="12"/>
        <v>96.357594936709489</v>
      </c>
      <c r="D171" s="80">
        <v>32655.269</v>
      </c>
      <c r="E171" s="81">
        <v>-32.26</v>
      </c>
      <c r="F171" s="150">
        <f t="shared" si="13"/>
        <v>116.35759493670976</v>
      </c>
      <c r="G171" s="80">
        <v>32655.269</v>
      </c>
      <c r="H171" s="81">
        <v>-32.26</v>
      </c>
      <c r="I171" s="150">
        <f t="shared" si="14"/>
        <v>136.3575949367094</v>
      </c>
      <c r="J171" s="80">
        <v>32655.269</v>
      </c>
      <c r="K171" s="81">
        <v>-32.26</v>
      </c>
      <c r="L171" s="150">
        <f t="shared" si="15"/>
        <v>156.35759493670855</v>
      </c>
      <c r="M171" s="80">
        <v>32655.269</v>
      </c>
      <c r="N171" s="126">
        <v>-32.26</v>
      </c>
      <c r="O171" s="86"/>
      <c r="P171" s="86"/>
      <c r="AC171" s="136">
        <v>70.933544303797461</v>
      </c>
      <c r="AD171" s="137">
        <v>32655.269</v>
      </c>
      <c r="AE171" s="138">
        <v>-32.26</v>
      </c>
      <c r="AF171" s="139">
        <v>84.620886075949386</v>
      </c>
      <c r="AG171" s="137">
        <v>32655.269</v>
      </c>
      <c r="AH171" s="138">
        <v>-32.26</v>
      </c>
      <c r="AI171" s="139">
        <v>98.633544303797464</v>
      </c>
      <c r="AJ171" s="137">
        <v>32655.269</v>
      </c>
      <c r="AK171" s="138">
        <v>-32.26</v>
      </c>
      <c r="AL171" s="139">
        <v>112.4626582278481</v>
      </c>
      <c r="AM171" s="137">
        <v>32655.269</v>
      </c>
      <c r="AN171" s="140">
        <v>-32.26</v>
      </c>
    </row>
    <row r="172" spans="2:40" x14ac:dyDescent="0.25">
      <c r="B172" s="149"/>
      <c r="C172" s="150">
        <f t="shared" si="12"/>
        <v>96.689873417722154</v>
      </c>
      <c r="D172" s="80">
        <v>32855.269</v>
      </c>
      <c r="E172" s="81">
        <v>-33.32</v>
      </c>
      <c r="F172" s="150">
        <f t="shared" si="13"/>
        <v>116.68987341772242</v>
      </c>
      <c r="G172" s="80">
        <v>32855.269</v>
      </c>
      <c r="H172" s="81">
        <v>-33.32</v>
      </c>
      <c r="I172" s="150">
        <f t="shared" si="14"/>
        <v>136.68987341772205</v>
      </c>
      <c r="J172" s="80">
        <v>32855.269</v>
      </c>
      <c r="K172" s="81">
        <v>-33.32</v>
      </c>
      <c r="L172" s="150">
        <f t="shared" si="15"/>
        <v>156.6898734177212</v>
      </c>
      <c r="M172" s="80">
        <v>32855.269</v>
      </c>
      <c r="N172" s="126">
        <v>-33.32</v>
      </c>
      <c r="O172" s="86"/>
      <c r="P172" s="86"/>
      <c r="AC172" s="136">
        <v>71.188607594936698</v>
      </c>
      <c r="AD172" s="137">
        <v>32855.269</v>
      </c>
      <c r="AE172" s="138">
        <v>-33.32</v>
      </c>
      <c r="AF172" s="139">
        <v>84.872151898734188</v>
      </c>
      <c r="AG172" s="137">
        <v>32855.269</v>
      </c>
      <c r="AH172" s="138">
        <v>-33.32</v>
      </c>
      <c r="AI172" s="139">
        <v>98.888607594936701</v>
      </c>
      <c r="AJ172" s="137">
        <v>32855.269</v>
      </c>
      <c r="AK172" s="138">
        <v>-33.32</v>
      </c>
      <c r="AL172" s="139">
        <v>112.71645569620253</v>
      </c>
      <c r="AM172" s="137">
        <v>32855.269</v>
      </c>
      <c r="AN172" s="140">
        <v>-33.32</v>
      </c>
    </row>
    <row r="173" spans="2:40" x14ac:dyDescent="0.25">
      <c r="B173" s="149"/>
      <c r="C173" s="150">
        <f t="shared" si="12"/>
        <v>97.022151898734819</v>
      </c>
      <c r="D173" s="80">
        <v>33055.269</v>
      </c>
      <c r="E173" s="81">
        <v>-35.24</v>
      </c>
      <c r="F173" s="150">
        <f t="shared" si="13"/>
        <v>117.02215189873509</v>
      </c>
      <c r="G173" s="80">
        <v>33055.269</v>
      </c>
      <c r="H173" s="81">
        <v>-35.24</v>
      </c>
      <c r="I173" s="150">
        <f t="shared" si="14"/>
        <v>137.02215189873471</v>
      </c>
      <c r="J173" s="80">
        <v>33055.269</v>
      </c>
      <c r="K173" s="81">
        <v>-35.24</v>
      </c>
      <c r="L173" s="150">
        <f t="shared" si="15"/>
        <v>157.02215189873385</v>
      </c>
      <c r="M173" s="80">
        <v>33055.269</v>
      </c>
      <c r="N173" s="126">
        <v>-35.24</v>
      </c>
      <c r="O173" s="86"/>
      <c r="P173" s="86"/>
      <c r="AC173" s="136">
        <v>71.44367088607595</v>
      </c>
      <c r="AD173" s="137">
        <v>33055.269</v>
      </c>
      <c r="AE173" s="138">
        <v>-35.24</v>
      </c>
      <c r="AF173" s="139">
        <v>85.123417721519004</v>
      </c>
      <c r="AG173" s="137">
        <v>33055.269</v>
      </c>
      <c r="AH173" s="138">
        <v>-35.24</v>
      </c>
      <c r="AI173" s="139">
        <v>99.143670886075938</v>
      </c>
      <c r="AJ173" s="137">
        <v>33055.269</v>
      </c>
      <c r="AK173" s="138">
        <v>-35.24</v>
      </c>
      <c r="AL173" s="139">
        <v>112.97025316455696</v>
      </c>
      <c r="AM173" s="137">
        <v>33055.269</v>
      </c>
      <c r="AN173" s="140">
        <v>-35.24</v>
      </c>
    </row>
    <row r="174" spans="2:40" x14ac:dyDescent="0.25">
      <c r="B174" s="149"/>
      <c r="C174" s="150">
        <f t="shared" si="12"/>
        <v>97.354430379747484</v>
      </c>
      <c r="D174" s="80">
        <v>33255.269</v>
      </c>
      <c r="E174" s="81">
        <v>-35.49</v>
      </c>
      <c r="F174" s="150">
        <f t="shared" si="13"/>
        <v>117.35443037974775</v>
      </c>
      <c r="G174" s="80">
        <v>33255.269</v>
      </c>
      <c r="H174" s="81">
        <v>-35.49</v>
      </c>
      <c r="I174" s="150">
        <f t="shared" si="14"/>
        <v>137.35443037974736</v>
      </c>
      <c r="J174" s="80">
        <v>33255.269</v>
      </c>
      <c r="K174" s="81">
        <v>-35.49</v>
      </c>
      <c r="L174" s="150">
        <f t="shared" si="15"/>
        <v>157.3544303797465</v>
      </c>
      <c r="M174" s="80">
        <v>33255.269</v>
      </c>
      <c r="N174" s="126">
        <v>-35.49</v>
      </c>
      <c r="O174" s="86"/>
      <c r="P174" s="86"/>
      <c r="AC174" s="136">
        <v>71.698734177215186</v>
      </c>
      <c r="AD174" s="137">
        <v>33255.269</v>
      </c>
      <c r="AE174" s="138">
        <v>-35.49</v>
      </c>
      <c r="AF174" s="139">
        <v>85.374683544303821</v>
      </c>
      <c r="AG174" s="137">
        <v>33255.269</v>
      </c>
      <c r="AH174" s="138">
        <v>-35.49</v>
      </c>
      <c r="AI174" s="139">
        <v>99.398734177215175</v>
      </c>
      <c r="AJ174" s="137">
        <v>33255.269</v>
      </c>
      <c r="AK174" s="138">
        <v>-35.49</v>
      </c>
      <c r="AL174" s="139">
        <v>113.22405063291139</v>
      </c>
      <c r="AM174" s="137">
        <v>33255.269</v>
      </c>
      <c r="AN174" s="140">
        <v>-35.49</v>
      </c>
    </row>
    <row r="175" spans="2:40" x14ac:dyDescent="0.25">
      <c r="B175" s="149"/>
      <c r="C175" s="150">
        <f t="shared" si="12"/>
        <v>97.686708860760149</v>
      </c>
      <c r="D175" s="80">
        <v>33455.269</v>
      </c>
      <c r="E175" s="81">
        <v>-35.78</v>
      </c>
      <c r="F175" s="150">
        <f t="shared" si="13"/>
        <v>117.68670886076042</v>
      </c>
      <c r="G175" s="80">
        <v>33455.269</v>
      </c>
      <c r="H175" s="81">
        <v>-35.78</v>
      </c>
      <c r="I175" s="150">
        <f t="shared" si="14"/>
        <v>137.68670886076001</v>
      </c>
      <c r="J175" s="80">
        <v>33455.269</v>
      </c>
      <c r="K175" s="81">
        <v>-35.78</v>
      </c>
      <c r="L175" s="150">
        <f t="shared" si="15"/>
        <v>157.68670886075915</v>
      </c>
      <c r="M175" s="80">
        <v>33455.269</v>
      </c>
      <c r="N175" s="126">
        <v>-35.78</v>
      </c>
      <c r="O175" s="86"/>
      <c r="P175" s="86"/>
      <c r="AC175" s="136">
        <v>71.953797468354423</v>
      </c>
      <c r="AD175" s="137">
        <v>33455.269</v>
      </c>
      <c r="AE175" s="138">
        <v>-35.78</v>
      </c>
      <c r="AF175" s="139">
        <v>85.625949367088623</v>
      </c>
      <c r="AG175" s="137">
        <v>33455.269</v>
      </c>
      <c r="AH175" s="138">
        <v>-35.78</v>
      </c>
      <c r="AI175" s="139">
        <v>99.653797468354412</v>
      </c>
      <c r="AJ175" s="137">
        <v>33455.269</v>
      </c>
      <c r="AK175" s="138">
        <v>-35.78</v>
      </c>
      <c r="AL175" s="139">
        <v>113.47784810126581</v>
      </c>
      <c r="AM175" s="137">
        <v>33455.269</v>
      </c>
      <c r="AN175" s="140">
        <v>-35.78</v>
      </c>
    </row>
    <row r="176" spans="2:40" x14ac:dyDescent="0.25">
      <c r="B176" s="149"/>
      <c r="C176" s="150">
        <f t="shared" si="12"/>
        <v>98.018987341772814</v>
      </c>
      <c r="D176" s="80">
        <v>33655.269</v>
      </c>
      <c r="E176" s="81">
        <v>-36</v>
      </c>
      <c r="F176" s="150">
        <f t="shared" si="13"/>
        <v>118.01898734177308</v>
      </c>
      <c r="G176" s="80">
        <v>33655.269</v>
      </c>
      <c r="H176" s="81">
        <v>-36</v>
      </c>
      <c r="I176" s="150">
        <f t="shared" si="14"/>
        <v>138.01898734177266</v>
      </c>
      <c r="J176" s="80">
        <v>33655.269</v>
      </c>
      <c r="K176" s="81">
        <v>-36</v>
      </c>
      <c r="L176" s="150">
        <f t="shared" si="15"/>
        <v>158.0189873417718</v>
      </c>
      <c r="M176" s="80">
        <v>33655.269</v>
      </c>
      <c r="N176" s="126">
        <v>-36</v>
      </c>
      <c r="O176" s="86"/>
      <c r="P176" s="86"/>
      <c r="AC176" s="136">
        <v>72.20886075949366</v>
      </c>
      <c r="AD176" s="137">
        <v>33655.269</v>
      </c>
      <c r="AE176" s="138">
        <v>-36</v>
      </c>
      <c r="AF176" s="139">
        <v>85.877215189873439</v>
      </c>
      <c r="AG176" s="137">
        <v>33655.269</v>
      </c>
      <c r="AH176" s="138">
        <v>-36</v>
      </c>
      <c r="AI176" s="139">
        <v>99.908860759493649</v>
      </c>
      <c r="AJ176" s="137">
        <v>33655.269</v>
      </c>
      <c r="AK176" s="138">
        <v>-36</v>
      </c>
      <c r="AL176" s="139">
        <v>113.73164556962024</v>
      </c>
      <c r="AM176" s="137">
        <v>33655.269</v>
      </c>
      <c r="AN176" s="140">
        <v>-36</v>
      </c>
    </row>
    <row r="177" spans="2:40" x14ac:dyDescent="0.25">
      <c r="B177" s="149"/>
      <c r="C177" s="150">
        <f t="shared" si="12"/>
        <v>98.351265822785479</v>
      </c>
      <c r="D177" s="80">
        <v>33855.269</v>
      </c>
      <c r="E177" s="81">
        <v>-36</v>
      </c>
      <c r="F177" s="150">
        <f t="shared" si="13"/>
        <v>118.35126582278575</v>
      </c>
      <c r="G177" s="80">
        <v>33855.269</v>
      </c>
      <c r="H177" s="81">
        <v>-36</v>
      </c>
      <c r="I177" s="150">
        <f t="shared" si="14"/>
        <v>138.35126582278531</v>
      </c>
      <c r="J177" s="80">
        <v>33855.269</v>
      </c>
      <c r="K177" s="81">
        <v>-36</v>
      </c>
      <c r="L177" s="150">
        <f t="shared" si="15"/>
        <v>158.35126582278446</v>
      </c>
      <c r="M177" s="80">
        <v>33855.269</v>
      </c>
      <c r="N177" s="126">
        <v>-36</v>
      </c>
      <c r="O177" s="86"/>
      <c r="P177" s="86"/>
      <c r="AC177" s="136">
        <v>72.463924050632897</v>
      </c>
      <c r="AD177" s="137">
        <v>33855.269</v>
      </c>
      <c r="AE177" s="138">
        <v>-36</v>
      </c>
      <c r="AF177" s="139">
        <v>86.128481012658256</v>
      </c>
      <c r="AG177" s="137">
        <v>33855.269</v>
      </c>
      <c r="AH177" s="138">
        <v>-36</v>
      </c>
      <c r="AI177" s="139">
        <v>100.1639240506329</v>
      </c>
      <c r="AJ177" s="137">
        <v>33855.269</v>
      </c>
      <c r="AK177" s="138">
        <v>-36</v>
      </c>
      <c r="AL177" s="139">
        <v>113.98544303797468</v>
      </c>
      <c r="AM177" s="137">
        <v>33855.269</v>
      </c>
      <c r="AN177" s="140">
        <v>-36</v>
      </c>
    </row>
    <row r="178" spans="2:40" x14ac:dyDescent="0.25">
      <c r="B178" s="149"/>
      <c r="C178" s="150">
        <f t="shared" si="12"/>
        <v>98.683544303798143</v>
      </c>
      <c r="D178" s="80">
        <v>34055.269</v>
      </c>
      <c r="E178" s="81">
        <v>-36.28</v>
      </c>
      <c r="F178" s="150">
        <f t="shared" si="13"/>
        <v>118.68354430379841</v>
      </c>
      <c r="G178" s="80">
        <v>34055.269</v>
      </c>
      <c r="H178" s="81">
        <v>-36.28</v>
      </c>
      <c r="I178" s="150">
        <f t="shared" si="14"/>
        <v>138.68354430379796</v>
      </c>
      <c r="J178" s="80">
        <v>34055.269</v>
      </c>
      <c r="K178" s="81">
        <v>-36.28</v>
      </c>
      <c r="L178" s="150">
        <f t="shared" si="15"/>
        <v>158.68354430379711</v>
      </c>
      <c r="M178" s="80">
        <v>34055.269</v>
      </c>
      <c r="N178" s="126">
        <v>-36.28</v>
      </c>
      <c r="O178" s="86"/>
      <c r="P178" s="86"/>
      <c r="AC178" s="136">
        <v>72.718987341772134</v>
      </c>
      <c r="AD178" s="137">
        <v>34055.269</v>
      </c>
      <c r="AE178" s="138">
        <v>-36.28</v>
      </c>
      <c r="AF178" s="139">
        <v>86.379746835443058</v>
      </c>
      <c r="AG178" s="137">
        <v>34055.269</v>
      </c>
      <c r="AH178" s="138">
        <v>-36.28</v>
      </c>
      <c r="AI178" s="139">
        <v>100.41898734177214</v>
      </c>
      <c r="AJ178" s="137">
        <v>34055.269</v>
      </c>
      <c r="AK178" s="138">
        <v>-36.28</v>
      </c>
      <c r="AL178" s="139">
        <v>114.23924050632911</v>
      </c>
      <c r="AM178" s="137">
        <v>34055.269</v>
      </c>
      <c r="AN178" s="140">
        <v>-36.28</v>
      </c>
    </row>
    <row r="179" spans="2:40" x14ac:dyDescent="0.25">
      <c r="B179" s="149"/>
      <c r="C179" s="150">
        <f t="shared" si="12"/>
        <v>99.015822784810808</v>
      </c>
      <c r="D179" s="80">
        <v>34255.269</v>
      </c>
      <c r="E179" s="81">
        <v>-36.24</v>
      </c>
      <c r="F179" s="150">
        <f t="shared" si="13"/>
        <v>119.01582278481108</v>
      </c>
      <c r="G179" s="80">
        <v>34255.269</v>
      </c>
      <c r="H179" s="81">
        <v>-36.24</v>
      </c>
      <c r="I179" s="150">
        <f t="shared" si="14"/>
        <v>139.01582278481061</v>
      </c>
      <c r="J179" s="80">
        <v>34255.269</v>
      </c>
      <c r="K179" s="81">
        <v>-36.24</v>
      </c>
      <c r="L179" s="150">
        <f t="shared" si="15"/>
        <v>159.01582278480976</v>
      </c>
      <c r="M179" s="80">
        <v>34255.269</v>
      </c>
      <c r="N179" s="126">
        <v>-36.24</v>
      </c>
      <c r="O179" s="86"/>
      <c r="P179" s="86"/>
      <c r="AC179" s="136">
        <v>72.974050632911386</v>
      </c>
      <c r="AD179" s="137">
        <v>34255.269</v>
      </c>
      <c r="AE179" s="138">
        <v>-36.24</v>
      </c>
      <c r="AF179" s="139">
        <v>86.63101265822786</v>
      </c>
      <c r="AG179" s="137">
        <v>34255.269</v>
      </c>
      <c r="AH179" s="138">
        <v>-36.24</v>
      </c>
      <c r="AI179" s="139">
        <v>100.67405063291139</v>
      </c>
      <c r="AJ179" s="137">
        <v>34255.269</v>
      </c>
      <c r="AK179" s="138">
        <v>-36.24</v>
      </c>
      <c r="AL179" s="139">
        <v>114.49303797468355</v>
      </c>
      <c r="AM179" s="137">
        <v>34255.269</v>
      </c>
      <c r="AN179" s="140">
        <v>-36.24</v>
      </c>
    </row>
    <row r="180" spans="2:40" x14ac:dyDescent="0.25">
      <c r="B180" s="149"/>
      <c r="C180" s="150">
        <f t="shared" si="12"/>
        <v>99.348101265823473</v>
      </c>
      <c r="D180" s="80">
        <v>34455.269</v>
      </c>
      <c r="E180" s="81">
        <v>-35.28</v>
      </c>
      <c r="F180" s="150">
        <f t="shared" si="13"/>
        <v>119.34810126582374</v>
      </c>
      <c r="G180" s="80">
        <v>34455.269</v>
      </c>
      <c r="H180" s="81">
        <v>-35.28</v>
      </c>
      <c r="I180" s="150">
        <f t="shared" si="14"/>
        <v>139.34810126582326</v>
      </c>
      <c r="J180" s="80">
        <v>34455.269</v>
      </c>
      <c r="K180" s="81">
        <v>-35.28</v>
      </c>
      <c r="L180" s="150">
        <f t="shared" si="15"/>
        <v>159.34810126582241</v>
      </c>
      <c r="M180" s="80">
        <v>34455.269</v>
      </c>
      <c r="N180" s="126">
        <v>-35.28</v>
      </c>
      <c r="O180" s="86"/>
      <c r="P180" s="86"/>
      <c r="AC180" s="136">
        <v>73.229113924050623</v>
      </c>
      <c r="AD180" s="137">
        <v>34455.269</v>
      </c>
      <c r="AE180" s="138">
        <v>-35.28</v>
      </c>
      <c r="AF180" s="139">
        <v>86.882278481012676</v>
      </c>
      <c r="AG180" s="137">
        <v>34455.269</v>
      </c>
      <c r="AH180" s="138">
        <v>-35.28</v>
      </c>
      <c r="AI180" s="139">
        <v>100.92911392405063</v>
      </c>
      <c r="AJ180" s="137">
        <v>34455.269</v>
      </c>
      <c r="AK180" s="138">
        <v>-35.28</v>
      </c>
      <c r="AL180" s="139">
        <v>114.74683544303797</v>
      </c>
      <c r="AM180" s="137">
        <v>34455.269</v>
      </c>
      <c r="AN180" s="140">
        <v>-35.28</v>
      </c>
    </row>
    <row r="181" spans="2:40" x14ac:dyDescent="0.25">
      <c r="B181" s="149"/>
      <c r="C181" s="150">
        <f t="shared" si="12"/>
        <v>99.680379746836138</v>
      </c>
      <c r="D181" s="80">
        <v>34655.269</v>
      </c>
      <c r="E181" s="81">
        <v>-35.24</v>
      </c>
      <c r="F181" s="150">
        <f t="shared" si="13"/>
        <v>119.68037974683641</v>
      </c>
      <c r="G181" s="80">
        <v>34655.269</v>
      </c>
      <c r="H181" s="81">
        <v>-35.24</v>
      </c>
      <c r="I181" s="150">
        <f t="shared" si="14"/>
        <v>139.68037974683591</v>
      </c>
      <c r="J181" s="80">
        <v>34655.269</v>
      </c>
      <c r="K181" s="81">
        <v>-35.24</v>
      </c>
      <c r="L181" s="150">
        <f t="shared" si="15"/>
        <v>159.68037974683506</v>
      </c>
      <c r="M181" s="80">
        <v>34655.269</v>
      </c>
      <c r="N181" s="126">
        <v>-35.24</v>
      </c>
      <c r="O181" s="86"/>
      <c r="P181" s="86"/>
      <c r="AC181" s="136">
        <v>73.484177215189874</v>
      </c>
      <c r="AD181" s="137">
        <v>34655.269</v>
      </c>
      <c r="AE181" s="138">
        <v>-35.24</v>
      </c>
      <c r="AF181" s="139">
        <v>87.133544303797493</v>
      </c>
      <c r="AG181" s="137">
        <v>34655.269</v>
      </c>
      <c r="AH181" s="138">
        <v>-35.24</v>
      </c>
      <c r="AI181" s="139">
        <v>101.18417721518986</v>
      </c>
      <c r="AJ181" s="137">
        <v>34655.269</v>
      </c>
      <c r="AK181" s="138">
        <v>-35.24</v>
      </c>
      <c r="AL181" s="139">
        <v>115.0006329113924</v>
      </c>
      <c r="AM181" s="137">
        <v>34655.269</v>
      </c>
      <c r="AN181" s="140">
        <v>-35.24</v>
      </c>
    </row>
    <row r="182" spans="2:40" x14ac:dyDescent="0.25">
      <c r="B182" s="149"/>
      <c r="C182" s="150">
        <f t="shared" si="12"/>
        <v>100.0126582278488</v>
      </c>
      <c r="D182" s="80">
        <v>34855.269</v>
      </c>
      <c r="E182" s="81">
        <v>-35.01</v>
      </c>
      <c r="F182" s="150">
        <f t="shared" si="13"/>
        <v>120.01265822784907</v>
      </c>
      <c r="G182" s="80">
        <v>34855.269</v>
      </c>
      <c r="H182" s="81">
        <v>-35.01</v>
      </c>
      <c r="I182" s="150">
        <f t="shared" si="14"/>
        <v>140.01265822784856</v>
      </c>
      <c r="J182" s="80">
        <v>34855.269</v>
      </c>
      <c r="K182" s="81">
        <v>-35.01</v>
      </c>
      <c r="L182" s="150">
        <f t="shared" si="15"/>
        <v>160.01265822784771</v>
      </c>
      <c r="M182" s="80">
        <v>34855.269</v>
      </c>
      <c r="N182" s="126">
        <v>-35.01</v>
      </c>
      <c r="O182" s="86"/>
      <c r="P182" s="86"/>
      <c r="AC182" s="136">
        <v>73.739240506329111</v>
      </c>
      <c r="AD182" s="137">
        <v>34855.269</v>
      </c>
      <c r="AE182" s="138">
        <v>-35.01</v>
      </c>
      <c r="AF182" s="139">
        <v>87.384810126582295</v>
      </c>
      <c r="AG182" s="137">
        <v>34855.269</v>
      </c>
      <c r="AH182" s="138">
        <v>-35.01</v>
      </c>
      <c r="AI182" s="139">
        <v>101.4392405063291</v>
      </c>
      <c r="AJ182" s="137">
        <v>34855.269</v>
      </c>
      <c r="AK182" s="138">
        <v>-35.01</v>
      </c>
      <c r="AL182" s="139">
        <v>115.25443037974682</v>
      </c>
      <c r="AM182" s="137">
        <v>34855.269</v>
      </c>
      <c r="AN182" s="140">
        <v>-35.01</v>
      </c>
    </row>
    <row r="183" spans="2:40" x14ac:dyDescent="0.25">
      <c r="B183" s="149"/>
      <c r="C183" s="150">
        <f t="shared" si="12"/>
        <v>100.34493670886147</v>
      </c>
      <c r="D183" s="80">
        <v>35055.269</v>
      </c>
      <c r="E183" s="81">
        <v>-35.08</v>
      </c>
      <c r="F183" s="150">
        <f t="shared" si="13"/>
        <v>120.34493670886174</v>
      </c>
      <c r="G183" s="80">
        <v>35055.269</v>
      </c>
      <c r="H183" s="81">
        <v>-35.08</v>
      </c>
      <c r="I183" s="150">
        <f t="shared" si="14"/>
        <v>140.34493670886121</v>
      </c>
      <c r="J183" s="80">
        <v>35055.269</v>
      </c>
      <c r="K183" s="81">
        <v>-35.08</v>
      </c>
      <c r="L183" s="150">
        <f t="shared" si="15"/>
        <v>160.34493670886036</v>
      </c>
      <c r="M183" s="80">
        <v>35055.269</v>
      </c>
      <c r="N183" s="126">
        <v>-35.08</v>
      </c>
      <c r="O183" s="86"/>
      <c r="P183" s="86"/>
      <c r="AC183" s="136">
        <v>73.994303797468348</v>
      </c>
      <c r="AD183" s="137">
        <v>35055.269</v>
      </c>
      <c r="AE183" s="138">
        <v>-35.08</v>
      </c>
      <c r="AF183" s="139">
        <v>87.636075949367111</v>
      </c>
      <c r="AG183" s="137">
        <v>35055.269</v>
      </c>
      <c r="AH183" s="138">
        <v>-35.08</v>
      </c>
      <c r="AI183" s="139">
        <v>101.69430379746834</v>
      </c>
      <c r="AJ183" s="137">
        <v>35055.269</v>
      </c>
      <c r="AK183" s="138">
        <v>-35.08</v>
      </c>
      <c r="AL183" s="139">
        <v>115.50822784810126</v>
      </c>
      <c r="AM183" s="137">
        <v>35055.269</v>
      </c>
      <c r="AN183" s="140">
        <v>-35.08</v>
      </c>
    </row>
    <row r="184" spans="2:40" x14ac:dyDescent="0.25">
      <c r="B184" s="149"/>
      <c r="C184" s="150">
        <f t="shared" si="12"/>
        <v>100.67721518987413</v>
      </c>
      <c r="D184" s="80">
        <v>35255.269</v>
      </c>
      <c r="E184" s="81">
        <v>-35.08</v>
      </c>
      <c r="F184" s="150">
        <f t="shared" si="13"/>
        <v>120.6772151898744</v>
      </c>
      <c r="G184" s="80">
        <v>35255.269</v>
      </c>
      <c r="H184" s="81">
        <v>-35.08</v>
      </c>
      <c r="I184" s="150">
        <f t="shared" si="14"/>
        <v>140.67721518987386</v>
      </c>
      <c r="J184" s="80">
        <v>35255.269</v>
      </c>
      <c r="K184" s="81">
        <v>-35.08</v>
      </c>
      <c r="L184" s="150">
        <f t="shared" si="15"/>
        <v>160.67721518987301</v>
      </c>
      <c r="M184" s="80">
        <v>35255.269</v>
      </c>
      <c r="N184" s="126">
        <v>-35.08</v>
      </c>
      <c r="O184" s="86"/>
      <c r="P184" s="86"/>
      <c r="AC184" s="136">
        <v>74.249367088607585</v>
      </c>
      <c r="AD184" s="137">
        <v>35255.269</v>
      </c>
      <c r="AE184" s="138">
        <v>-35.08</v>
      </c>
      <c r="AF184" s="139">
        <v>87.887341772151927</v>
      </c>
      <c r="AG184" s="137">
        <v>35255.269</v>
      </c>
      <c r="AH184" s="138">
        <v>-35.08</v>
      </c>
      <c r="AI184" s="139">
        <v>101.94936708860757</v>
      </c>
      <c r="AJ184" s="137">
        <v>35255.269</v>
      </c>
      <c r="AK184" s="138">
        <v>-35.08</v>
      </c>
      <c r="AL184" s="139">
        <v>115.76202531645569</v>
      </c>
      <c r="AM184" s="137">
        <v>35255.269</v>
      </c>
      <c r="AN184" s="140">
        <v>-35.08</v>
      </c>
    </row>
    <row r="185" spans="2:40" x14ac:dyDescent="0.25">
      <c r="B185" s="149"/>
      <c r="C185" s="150">
        <f t="shared" si="12"/>
        <v>101.0094936708868</v>
      </c>
      <c r="D185" s="80">
        <v>35455.269</v>
      </c>
      <c r="E185" s="81">
        <v>-34.64</v>
      </c>
      <c r="F185" s="150">
        <f t="shared" si="13"/>
        <v>121.00949367088707</v>
      </c>
      <c r="G185" s="80">
        <v>35455.269</v>
      </c>
      <c r="H185" s="81">
        <v>-34.64</v>
      </c>
      <c r="I185" s="150">
        <f t="shared" si="14"/>
        <v>141.00949367088651</v>
      </c>
      <c r="J185" s="80">
        <v>35455.269</v>
      </c>
      <c r="K185" s="81">
        <v>-34.64</v>
      </c>
      <c r="L185" s="150">
        <f t="shared" si="15"/>
        <v>161.00949367088566</v>
      </c>
      <c r="M185" s="80">
        <v>35455.269</v>
      </c>
      <c r="N185" s="126">
        <v>-34.64</v>
      </c>
      <c r="O185" s="86"/>
      <c r="P185" s="86"/>
      <c r="AC185" s="136">
        <v>74.504430379746822</v>
      </c>
      <c r="AD185" s="137">
        <v>35455.269</v>
      </c>
      <c r="AE185" s="138">
        <v>-34.64</v>
      </c>
      <c r="AF185" s="139">
        <v>88.13860759493673</v>
      </c>
      <c r="AG185" s="137">
        <v>35455.269</v>
      </c>
      <c r="AH185" s="138">
        <v>-34.64</v>
      </c>
      <c r="AI185" s="139">
        <v>102.20443037974682</v>
      </c>
      <c r="AJ185" s="137">
        <v>35455.269</v>
      </c>
      <c r="AK185" s="138">
        <v>-34.64</v>
      </c>
      <c r="AL185" s="139">
        <v>116.01582278481013</v>
      </c>
      <c r="AM185" s="137">
        <v>35455.269</v>
      </c>
      <c r="AN185" s="140">
        <v>-34.64</v>
      </c>
    </row>
    <row r="186" spans="2:40" x14ac:dyDescent="0.25">
      <c r="B186" s="149"/>
      <c r="C186" s="150">
        <f t="shared" si="12"/>
        <v>101.34177215189946</v>
      </c>
      <c r="D186" s="80">
        <v>35655.269</v>
      </c>
      <c r="E186" s="81">
        <v>-35.549999999999997</v>
      </c>
      <c r="F186" s="150">
        <f t="shared" si="13"/>
        <v>121.34177215189973</v>
      </c>
      <c r="G186" s="80">
        <v>35655.269</v>
      </c>
      <c r="H186" s="81">
        <v>-35.549999999999997</v>
      </c>
      <c r="I186" s="150">
        <f t="shared" si="14"/>
        <v>141.34177215189916</v>
      </c>
      <c r="J186" s="80">
        <v>35655.269</v>
      </c>
      <c r="K186" s="81">
        <v>-35.549999999999997</v>
      </c>
      <c r="L186" s="150">
        <f t="shared" si="15"/>
        <v>161.34177215189831</v>
      </c>
      <c r="M186" s="80">
        <v>35655.269</v>
      </c>
      <c r="N186" s="126">
        <v>-35.549999999999997</v>
      </c>
      <c r="O186" s="86"/>
      <c r="P186" s="86"/>
      <c r="AC186" s="136">
        <v>74.759493670886059</v>
      </c>
      <c r="AD186" s="137">
        <v>35655.269</v>
      </c>
      <c r="AE186" s="138">
        <v>-35.549999999999997</v>
      </c>
      <c r="AF186" s="139">
        <v>88.389873417721532</v>
      </c>
      <c r="AG186" s="137">
        <v>35655.269</v>
      </c>
      <c r="AH186" s="138">
        <v>-35.549999999999997</v>
      </c>
      <c r="AI186" s="139">
        <v>102.45949367088606</v>
      </c>
      <c r="AJ186" s="137">
        <v>35655.269</v>
      </c>
      <c r="AK186" s="138">
        <v>-35.549999999999997</v>
      </c>
      <c r="AL186" s="139">
        <v>116.26962025316455</v>
      </c>
      <c r="AM186" s="137">
        <v>35655.269</v>
      </c>
      <c r="AN186" s="140">
        <v>-35.549999999999997</v>
      </c>
    </row>
    <row r="187" spans="2:40" x14ac:dyDescent="0.25">
      <c r="B187" s="149"/>
      <c r="C187" s="150">
        <f t="shared" si="12"/>
        <v>101.67405063291213</v>
      </c>
      <c r="D187" s="80">
        <v>35855.269</v>
      </c>
      <c r="E187" s="81">
        <v>-35.549999999999997</v>
      </c>
      <c r="F187" s="150">
        <f t="shared" si="13"/>
        <v>121.6740506329124</v>
      </c>
      <c r="G187" s="80">
        <v>35855.269</v>
      </c>
      <c r="H187" s="81">
        <v>-35.549999999999997</v>
      </c>
      <c r="I187" s="150">
        <f t="shared" si="14"/>
        <v>141.67405063291181</v>
      </c>
      <c r="J187" s="80">
        <v>35855.269</v>
      </c>
      <c r="K187" s="81">
        <v>-35.549999999999997</v>
      </c>
      <c r="L187" s="150">
        <f t="shared" si="15"/>
        <v>161.67405063291096</v>
      </c>
      <c r="M187" s="80">
        <v>35855.269</v>
      </c>
      <c r="N187" s="126">
        <v>-35.549999999999997</v>
      </c>
      <c r="O187" s="86"/>
      <c r="P187" s="86"/>
      <c r="AC187" s="136">
        <v>75.01455696202531</v>
      </c>
      <c r="AD187" s="137">
        <v>35855.269</v>
      </c>
      <c r="AE187" s="138">
        <v>-35.549999999999997</v>
      </c>
      <c r="AF187" s="139">
        <v>88.641139240506348</v>
      </c>
      <c r="AG187" s="137">
        <v>35855.269</v>
      </c>
      <c r="AH187" s="138">
        <v>-35.549999999999997</v>
      </c>
      <c r="AI187" s="139">
        <v>102.71455696202531</v>
      </c>
      <c r="AJ187" s="137">
        <v>35855.269</v>
      </c>
      <c r="AK187" s="138">
        <v>-35.549999999999997</v>
      </c>
      <c r="AL187" s="139">
        <v>116.52341772151898</v>
      </c>
      <c r="AM187" s="137">
        <v>35855.269</v>
      </c>
      <c r="AN187" s="140">
        <v>-35.549999999999997</v>
      </c>
    </row>
    <row r="188" spans="2:40" x14ac:dyDescent="0.25">
      <c r="B188" s="149"/>
      <c r="C188" s="150">
        <f t="shared" si="12"/>
        <v>102.00632911392479</v>
      </c>
      <c r="D188" s="80">
        <v>36055.269</v>
      </c>
      <c r="E188" s="81">
        <v>-35.92</v>
      </c>
      <c r="F188" s="150">
        <f t="shared" si="13"/>
        <v>122.00632911392506</v>
      </c>
      <c r="G188" s="80">
        <v>36055.269</v>
      </c>
      <c r="H188" s="81">
        <v>-35.92</v>
      </c>
      <c r="I188" s="150">
        <f t="shared" si="14"/>
        <v>142.00632911392447</v>
      </c>
      <c r="J188" s="80">
        <v>36055.269</v>
      </c>
      <c r="K188" s="81">
        <v>-35.92</v>
      </c>
      <c r="L188" s="150">
        <f t="shared" si="15"/>
        <v>162.00632911392361</v>
      </c>
      <c r="M188" s="80">
        <v>36055.269</v>
      </c>
      <c r="N188" s="126">
        <v>-35.92</v>
      </c>
      <c r="O188" s="86"/>
      <c r="P188" s="86"/>
      <c r="AC188" s="136">
        <v>75.269620253164547</v>
      </c>
      <c r="AD188" s="137">
        <v>36055.269</v>
      </c>
      <c r="AE188" s="138">
        <v>-35.92</v>
      </c>
      <c r="AF188" s="139">
        <v>88.892405063291164</v>
      </c>
      <c r="AG188" s="137">
        <v>36055.269</v>
      </c>
      <c r="AH188" s="138">
        <v>-35.92</v>
      </c>
      <c r="AI188" s="139">
        <v>102.96962025316455</v>
      </c>
      <c r="AJ188" s="137">
        <v>36055.269</v>
      </c>
      <c r="AK188" s="138">
        <v>-35.92</v>
      </c>
      <c r="AL188" s="139">
        <v>116.7772151898734</v>
      </c>
      <c r="AM188" s="137">
        <v>36055.269</v>
      </c>
      <c r="AN188" s="140">
        <v>-35.92</v>
      </c>
    </row>
    <row r="189" spans="2:40" x14ac:dyDescent="0.25">
      <c r="B189" s="149"/>
      <c r="C189" s="150">
        <f t="shared" si="12"/>
        <v>102.33860759493746</v>
      </c>
      <c r="D189" s="80">
        <v>36255.269</v>
      </c>
      <c r="E189" s="81">
        <v>-34.909999999999997</v>
      </c>
      <c r="F189" s="150">
        <f t="shared" si="13"/>
        <v>122.33860759493773</v>
      </c>
      <c r="G189" s="80">
        <v>36255.269</v>
      </c>
      <c r="H189" s="81">
        <v>-34.909999999999997</v>
      </c>
      <c r="I189" s="150">
        <f t="shared" si="14"/>
        <v>142.33860759493712</v>
      </c>
      <c r="J189" s="80">
        <v>36255.269</v>
      </c>
      <c r="K189" s="81">
        <v>-34.909999999999997</v>
      </c>
      <c r="L189" s="150">
        <f t="shared" si="15"/>
        <v>162.33860759493626</v>
      </c>
      <c r="M189" s="80">
        <v>36255.269</v>
      </c>
      <c r="N189" s="126">
        <v>-34.909999999999997</v>
      </c>
      <c r="O189" s="86"/>
      <c r="P189" s="86"/>
      <c r="AC189" s="136">
        <v>75.524683544303798</v>
      </c>
      <c r="AD189" s="137">
        <v>36255.269</v>
      </c>
      <c r="AE189" s="138">
        <v>-34.909999999999997</v>
      </c>
      <c r="AF189" s="139">
        <v>89.143670886075967</v>
      </c>
      <c r="AG189" s="137">
        <v>36255.269</v>
      </c>
      <c r="AH189" s="138">
        <v>-34.909999999999997</v>
      </c>
      <c r="AI189" s="139">
        <v>103.22468354430379</v>
      </c>
      <c r="AJ189" s="137">
        <v>36255.269</v>
      </c>
      <c r="AK189" s="138">
        <v>-34.909999999999997</v>
      </c>
      <c r="AL189" s="139">
        <v>117.03101265822784</v>
      </c>
      <c r="AM189" s="137">
        <v>36255.269</v>
      </c>
      <c r="AN189" s="140">
        <v>-34.909999999999997</v>
      </c>
    </row>
    <row r="190" spans="2:40" x14ac:dyDescent="0.25">
      <c r="B190" s="149"/>
      <c r="C190" s="150">
        <f t="shared" si="12"/>
        <v>102.67088607595012</v>
      </c>
      <c r="D190" s="80">
        <v>36455.269</v>
      </c>
      <c r="E190" s="81">
        <v>-33.94</v>
      </c>
      <c r="F190" s="150">
        <f t="shared" si="13"/>
        <v>122.67088607595039</v>
      </c>
      <c r="G190" s="80">
        <v>36455.269</v>
      </c>
      <c r="H190" s="81">
        <v>-33.94</v>
      </c>
      <c r="I190" s="150">
        <f t="shared" si="14"/>
        <v>142.67088607594977</v>
      </c>
      <c r="J190" s="80">
        <v>36455.269</v>
      </c>
      <c r="K190" s="81">
        <v>-33.94</v>
      </c>
      <c r="L190" s="150">
        <f t="shared" si="15"/>
        <v>162.67088607594891</v>
      </c>
      <c r="M190" s="80">
        <v>36455.269</v>
      </c>
      <c r="N190" s="126">
        <v>-33.94</v>
      </c>
      <c r="O190" s="86"/>
      <c r="P190" s="86"/>
      <c r="AC190" s="136">
        <v>75.779746835443035</v>
      </c>
      <c r="AD190" s="137">
        <v>36455.269</v>
      </c>
      <c r="AE190" s="138">
        <v>-33.94</v>
      </c>
      <c r="AF190" s="139">
        <v>89.394936708860783</v>
      </c>
      <c r="AG190" s="137">
        <v>36455.269</v>
      </c>
      <c r="AH190" s="138">
        <v>-33.94</v>
      </c>
      <c r="AI190" s="139">
        <v>103.47974683544302</v>
      </c>
      <c r="AJ190" s="137">
        <v>36455.269</v>
      </c>
      <c r="AK190" s="138">
        <v>-33.94</v>
      </c>
      <c r="AL190" s="139">
        <v>117.28481012658227</v>
      </c>
      <c r="AM190" s="137">
        <v>36455.269</v>
      </c>
      <c r="AN190" s="140">
        <v>-33.94</v>
      </c>
    </row>
    <row r="191" spans="2:40" x14ac:dyDescent="0.25">
      <c r="B191" s="149"/>
      <c r="C191" s="150">
        <f t="shared" si="12"/>
        <v>103.00316455696279</v>
      </c>
      <c r="D191" s="80">
        <v>36655.269</v>
      </c>
      <c r="E191" s="81">
        <v>-34.03</v>
      </c>
      <c r="F191" s="150">
        <f t="shared" si="13"/>
        <v>123.00316455696306</v>
      </c>
      <c r="G191" s="80">
        <v>36655.269</v>
      </c>
      <c r="H191" s="81">
        <v>-34.03</v>
      </c>
      <c r="I191" s="150">
        <f t="shared" si="14"/>
        <v>143.00316455696242</v>
      </c>
      <c r="J191" s="80">
        <v>36655.269</v>
      </c>
      <c r="K191" s="81">
        <v>-34.03</v>
      </c>
      <c r="L191" s="150">
        <f t="shared" si="15"/>
        <v>163.00316455696156</v>
      </c>
      <c r="M191" s="80">
        <v>36655.269</v>
      </c>
      <c r="N191" s="126">
        <v>-34.03</v>
      </c>
      <c r="O191" s="86"/>
      <c r="P191" s="86"/>
      <c r="AC191" s="136">
        <v>76.034810126582272</v>
      </c>
      <c r="AD191" s="137">
        <v>36655.269</v>
      </c>
      <c r="AE191" s="138">
        <v>-34.03</v>
      </c>
      <c r="AF191" s="139">
        <v>89.646202531645599</v>
      </c>
      <c r="AG191" s="137">
        <v>36655.269</v>
      </c>
      <c r="AH191" s="138">
        <v>-34.03</v>
      </c>
      <c r="AI191" s="139">
        <v>103.73481012658226</v>
      </c>
      <c r="AJ191" s="137">
        <v>36655.269</v>
      </c>
      <c r="AK191" s="138">
        <v>-34.03</v>
      </c>
      <c r="AL191" s="139">
        <v>117.53860759493671</v>
      </c>
      <c r="AM191" s="137">
        <v>36655.269</v>
      </c>
      <c r="AN191" s="140">
        <v>-34.03</v>
      </c>
    </row>
    <row r="192" spans="2:40" x14ac:dyDescent="0.25">
      <c r="B192" s="149"/>
      <c r="C192" s="150">
        <f t="shared" si="12"/>
        <v>103.33544303797545</v>
      </c>
      <c r="D192" s="80">
        <v>36855.269</v>
      </c>
      <c r="E192" s="81">
        <v>-33.69</v>
      </c>
      <c r="F192" s="150">
        <f t="shared" si="13"/>
        <v>123.33544303797572</v>
      </c>
      <c r="G192" s="80">
        <v>36855.269</v>
      </c>
      <c r="H192" s="81">
        <v>-33.69</v>
      </c>
      <c r="I192" s="150">
        <f t="shared" si="14"/>
        <v>143.33544303797507</v>
      </c>
      <c r="J192" s="80">
        <v>36855.269</v>
      </c>
      <c r="K192" s="81">
        <v>-33.69</v>
      </c>
      <c r="L192" s="150">
        <f t="shared" si="15"/>
        <v>163.33544303797422</v>
      </c>
      <c r="M192" s="80">
        <v>36855.269</v>
      </c>
      <c r="N192" s="126">
        <v>-33.69</v>
      </c>
      <c r="O192" s="86"/>
      <c r="P192" s="86"/>
      <c r="AC192" s="136">
        <v>76.289873417721509</v>
      </c>
      <c r="AD192" s="137">
        <v>36855.269</v>
      </c>
      <c r="AE192" s="138">
        <v>-33.69</v>
      </c>
      <c r="AF192" s="139">
        <v>89.897468354430401</v>
      </c>
      <c r="AG192" s="137">
        <v>36855.269</v>
      </c>
      <c r="AH192" s="138">
        <v>-33.69</v>
      </c>
      <c r="AI192" s="139">
        <v>103.9898734177215</v>
      </c>
      <c r="AJ192" s="137">
        <v>36855.269</v>
      </c>
      <c r="AK192" s="138">
        <v>-33.69</v>
      </c>
      <c r="AL192" s="139">
        <v>117.79240506329114</v>
      </c>
      <c r="AM192" s="137">
        <v>36855.269</v>
      </c>
      <c r="AN192" s="140">
        <v>-33.69</v>
      </c>
    </row>
    <row r="193" spans="2:40" x14ac:dyDescent="0.25">
      <c r="B193" s="149"/>
      <c r="C193" s="150">
        <f t="shared" si="12"/>
        <v>103.66772151898812</v>
      </c>
      <c r="D193" s="80">
        <v>37055.269</v>
      </c>
      <c r="E193" s="81">
        <v>-34.22</v>
      </c>
      <c r="F193" s="150">
        <f t="shared" si="13"/>
        <v>123.66772151898839</v>
      </c>
      <c r="G193" s="80">
        <v>37055.269</v>
      </c>
      <c r="H193" s="81">
        <v>-34.22</v>
      </c>
      <c r="I193" s="150">
        <f t="shared" si="14"/>
        <v>143.66772151898772</v>
      </c>
      <c r="J193" s="80">
        <v>37055.269</v>
      </c>
      <c r="K193" s="81">
        <v>-34.22</v>
      </c>
      <c r="L193" s="150">
        <f t="shared" si="15"/>
        <v>163.66772151898687</v>
      </c>
      <c r="M193" s="80">
        <v>37055.269</v>
      </c>
      <c r="N193" s="126">
        <v>-34.22</v>
      </c>
      <c r="O193" s="86"/>
      <c r="P193" s="86"/>
      <c r="AC193" s="136">
        <v>76.544936708860746</v>
      </c>
      <c r="AD193" s="137">
        <v>37055.269</v>
      </c>
      <c r="AE193" s="138">
        <v>-34.22</v>
      </c>
      <c r="AF193" s="139">
        <v>90.148734177215204</v>
      </c>
      <c r="AG193" s="137">
        <v>37055.269</v>
      </c>
      <c r="AH193" s="138">
        <v>-34.22</v>
      </c>
      <c r="AI193" s="139">
        <v>104.24493670886075</v>
      </c>
      <c r="AJ193" s="137">
        <v>37055.269</v>
      </c>
      <c r="AK193" s="138">
        <v>-34.22</v>
      </c>
      <c r="AL193" s="139">
        <v>118.04620253164556</v>
      </c>
      <c r="AM193" s="137">
        <v>37055.269</v>
      </c>
      <c r="AN193" s="140">
        <v>-34.22</v>
      </c>
    </row>
    <row r="194" spans="2:40" x14ac:dyDescent="0.25">
      <c r="B194" s="149" t="s">
        <v>57</v>
      </c>
      <c r="C194" s="87">
        <f>C36+('Calc Table'!$J$35*0.75)</f>
        <v>104</v>
      </c>
      <c r="D194" s="80">
        <v>37255.269</v>
      </c>
      <c r="E194" s="81">
        <v>-33.369999999999997</v>
      </c>
      <c r="F194" s="87">
        <f>F36+('Calc Table'!$J$35*0.75)</f>
        <v>124</v>
      </c>
      <c r="G194" s="80">
        <v>37255.269</v>
      </c>
      <c r="H194" s="81">
        <v>-33.369999999999997</v>
      </c>
      <c r="I194" s="87">
        <f>I36+('Calc Table'!$J$35*0.75)</f>
        <v>144</v>
      </c>
      <c r="J194" s="80">
        <v>37255.269</v>
      </c>
      <c r="K194" s="81">
        <v>-33.369999999999997</v>
      </c>
      <c r="L194" s="87">
        <f>L36+('Calc Table'!$J$35*0.75)</f>
        <v>164</v>
      </c>
      <c r="M194" s="80">
        <v>37255.269</v>
      </c>
      <c r="N194" s="126">
        <v>-33.369999999999997</v>
      </c>
      <c r="O194" s="86"/>
      <c r="P194" s="86"/>
      <c r="AC194" s="136">
        <v>76.799999999999983</v>
      </c>
      <c r="AD194" s="137">
        <v>37255.269</v>
      </c>
      <c r="AE194" s="138">
        <v>-33.369999999999997</v>
      </c>
      <c r="AF194" s="139">
        <v>90.40000000000002</v>
      </c>
      <c r="AG194" s="137">
        <v>37255.269</v>
      </c>
      <c r="AH194" s="138">
        <v>-33.369999999999997</v>
      </c>
      <c r="AI194" s="139">
        <v>104.5</v>
      </c>
      <c r="AJ194" s="137">
        <v>37255.269</v>
      </c>
      <c r="AK194" s="138">
        <v>-33.369999999999997</v>
      </c>
      <c r="AL194" s="139">
        <v>118.29999999999998</v>
      </c>
      <c r="AM194" s="137">
        <v>37255.269</v>
      </c>
      <c r="AN194" s="140">
        <v>-33.369999999999997</v>
      </c>
    </row>
    <row r="195" spans="2:40" x14ac:dyDescent="0.25">
      <c r="B195" s="149"/>
      <c r="C195" s="87">
        <f>C194+((C$341-C$194)/147)</f>
        <v>104.04761904761905</v>
      </c>
      <c r="D195" s="80">
        <v>37455.269</v>
      </c>
      <c r="E195" s="81">
        <v>-33.340000000000003</v>
      </c>
      <c r="F195" s="87">
        <f>F194+((F$341-F$194)/147)</f>
        <v>124.04761904761905</v>
      </c>
      <c r="G195" s="80">
        <v>37455.269</v>
      </c>
      <c r="H195" s="81">
        <v>-33.340000000000003</v>
      </c>
      <c r="I195" s="87">
        <f>I194+((I$341-I$194)/147)</f>
        <v>144.04761904761904</v>
      </c>
      <c r="J195" s="80">
        <v>37455.269</v>
      </c>
      <c r="K195" s="81">
        <v>-33.340000000000003</v>
      </c>
      <c r="L195" s="87">
        <f>L194+((L$341-L$194)/147)</f>
        <v>164.04761904761904</v>
      </c>
      <c r="M195" s="80">
        <v>37455.269</v>
      </c>
      <c r="N195" s="126">
        <v>-33.340000000000003</v>
      </c>
      <c r="O195" s="86"/>
      <c r="P195" s="86"/>
      <c r="AC195" s="136">
        <v>76.837414965986369</v>
      </c>
      <c r="AD195" s="137">
        <v>37455.269</v>
      </c>
      <c r="AE195" s="138">
        <v>-33.340000000000003</v>
      </c>
      <c r="AF195" s="139">
        <v>90.438095238095258</v>
      </c>
      <c r="AG195" s="137">
        <v>37455.269</v>
      </c>
      <c r="AH195" s="138">
        <v>-33.340000000000003</v>
      </c>
      <c r="AI195" s="139">
        <v>104.53741496598639</v>
      </c>
      <c r="AJ195" s="137">
        <v>37455.269</v>
      </c>
      <c r="AK195" s="138">
        <v>-33.340000000000003</v>
      </c>
      <c r="AL195" s="139">
        <v>118.33809523809522</v>
      </c>
      <c r="AM195" s="137">
        <v>37455.269</v>
      </c>
      <c r="AN195" s="140">
        <v>-33.340000000000003</v>
      </c>
    </row>
    <row r="196" spans="2:40" x14ac:dyDescent="0.25">
      <c r="B196" s="149"/>
      <c r="C196" s="87">
        <f t="shared" ref="C196:C259" si="16">C195+((C$341-C$194)/147)</f>
        <v>104.0952380952381</v>
      </c>
      <c r="D196" s="80">
        <v>37655.269</v>
      </c>
      <c r="E196" s="81">
        <v>-31.76</v>
      </c>
      <c r="F196" s="87">
        <f t="shared" ref="F196:F259" si="17">F195+((F$341-F$194)/147)</f>
        <v>124.0952380952381</v>
      </c>
      <c r="G196" s="80">
        <v>37655.269</v>
      </c>
      <c r="H196" s="81">
        <v>-31.76</v>
      </c>
      <c r="I196" s="87">
        <f t="shared" ref="I196:I259" si="18">I195+((I$341-I$194)/147)</f>
        <v>144.09523809523807</v>
      </c>
      <c r="J196" s="80">
        <v>37655.269</v>
      </c>
      <c r="K196" s="81">
        <v>-31.76</v>
      </c>
      <c r="L196" s="87">
        <f t="shared" ref="L196:L259" si="19">L195+((L$341-L$194)/147)</f>
        <v>164.09523809523807</v>
      </c>
      <c r="M196" s="80">
        <v>37655.269</v>
      </c>
      <c r="N196" s="126">
        <v>-31.76</v>
      </c>
      <c r="O196" s="86"/>
      <c r="P196" s="86"/>
      <c r="AC196" s="136">
        <v>76.874829931972769</v>
      </c>
      <c r="AD196" s="137">
        <v>37655.269</v>
      </c>
      <c r="AE196" s="138">
        <v>-31.76</v>
      </c>
      <c r="AF196" s="139">
        <v>90.476190476190496</v>
      </c>
      <c r="AG196" s="137">
        <v>37655.269</v>
      </c>
      <c r="AH196" s="138">
        <v>-31.76</v>
      </c>
      <c r="AI196" s="139">
        <v>104.57482993197279</v>
      </c>
      <c r="AJ196" s="137">
        <v>37655.269</v>
      </c>
      <c r="AK196" s="138">
        <v>-31.76</v>
      </c>
      <c r="AL196" s="139">
        <v>118.37619047619046</v>
      </c>
      <c r="AM196" s="137">
        <v>37655.269</v>
      </c>
      <c r="AN196" s="140">
        <v>-31.76</v>
      </c>
    </row>
    <row r="197" spans="2:40" x14ac:dyDescent="0.25">
      <c r="B197" s="149"/>
      <c r="C197" s="87">
        <f t="shared" si="16"/>
        <v>104.14285714285715</v>
      </c>
      <c r="D197" s="80">
        <v>37855.269</v>
      </c>
      <c r="E197" s="81">
        <v>-31.34</v>
      </c>
      <c r="F197" s="87">
        <f t="shared" si="17"/>
        <v>124.14285714285715</v>
      </c>
      <c r="G197" s="80">
        <v>37855.269</v>
      </c>
      <c r="H197" s="81">
        <v>-31.34</v>
      </c>
      <c r="I197" s="87">
        <f t="shared" si="18"/>
        <v>144.14285714285711</v>
      </c>
      <c r="J197" s="80">
        <v>37855.269</v>
      </c>
      <c r="K197" s="81">
        <v>-31.34</v>
      </c>
      <c r="L197" s="87">
        <f t="shared" si="19"/>
        <v>164.14285714285711</v>
      </c>
      <c r="M197" s="80">
        <v>37855.269</v>
      </c>
      <c r="N197" s="126">
        <v>-31.34</v>
      </c>
      <c r="O197" s="86"/>
      <c r="P197" s="86"/>
      <c r="AC197" s="136">
        <v>76.912244897959155</v>
      </c>
      <c r="AD197" s="137">
        <v>37855.269</v>
      </c>
      <c r="AE197" s="138">
        <v>-31.34</v>
      </c>
      <c r="AF197" s="139">
        <v>90.514285714285734</v>
      </c>
      <c r="AG197" s="137">
        <v>37855.269</v>
      </c>
      <c r="AH197" s="138">
        <v>-31.34</v>
      </c>
      <c r="AI197" s="139">
        <v>104.61224489795917</v>
      </c>
      <c r="AJ197" s="137">
        <v>37855.269</v>
      </c>
      <c r="AK197" s="138">
        <v>-31.34</v>
      </c>
      <c r="AL197" s="139">
        <v>118.4142857142857</v>
      </c>
      <c r="AM197" s="137">
        <v>37855.269</v>
      </c>
      <c r="AN197" s="140">
        <v>-31.34</v>
      </c>
    </row>
    <row r="198" spans="2:40" x14ac:dyDescent="0.25">
      <c r="B198" s="149"/>
      <c r="C198" s="87">
        <f t="shared" si="16"/>
        <v>104.1904761904762</v>
      </c>
      <c r="D198" s="80">
        <v>38055.269</v>
      </c>
      <c r="E198" s="81">
        <v>-30.86</v>
      </c>
      <c r="F198" s="87">
        <f t="shared" si="17"/>
        <v>124.1904761904762</v>
      </c>
      <c r="G198" s="80">
        <v>38055.269</v>
      </c>
      <c r="H198" s="81">
        <v>-30.86</v>
      </c>
      <c r="I198" s="87">
        <f t="shared" si="18"/>
        <v>144.19047619047615</v>
      </c>
      <c r="J198" s="80">
        <v>38055.269</v>
      </c>
      <c r="K198" s="81">
        <v>-30.86</v>
      </c>
      <c r="L198" s="87">
        <f t="shared" si="19"/>
        <v>164.19047619047615</v>
      </c>
      <c r="M198" s="80">
        <v>38055.269</v>
      </c>
      <c r="N198" s="126">
        <v>-30.86</v>
      </c>
      <c r="O198" s="86"/>
      <c r="P198" s="86"/>
      <c r="AC198" s="136">
        <v>76.949659863945556</v>
      </c>
      <c r="AD198" s="137">
        <v>38055.269</v>
      </c>
      <c r="AE198" s="138">
        <v>-30.86</v>
      </c>
      <c r="AF198" s="139">
        <v>90.552380952380972</v>
      </c>
      <c r="AG198" s="137">
        <v>38055.269</v>
      </c>
      <c r="AH198" s="138">
        <v>-30.86</v>
      </c>
      <c r="AI198" s="139">
        <v>104.64965986394557</v>
      </c>
      <c r="AJ198" s="137">
        <v>38055.269</v>
      </c>
      <c r="AK198" s="138">
        <v>-30.86</v>
      </c>
      <c r="AL198" s="139">
        <v>118.45238095238093</v>
      </c>
      <c r="AM198" s="137">
        <v>38055.269</v>
      </c>
      <c r="AN198" s="140">
        <v>-30.86</v>
      </c>
    </row>
    <row r="199" spans="2:40" x14ac:dyDescent="0.25">
      <c r="B199" s="149"/>
      <c r="C199" s="87">
        <f t="shared" si="16"/>
        <v>104.23809523809526</v>
      </c>
      <c r="D199" s="80">
        <v>38255.269</v>
      </c>
      <c r="E199" s="81">
        <v>-33.54</v>
      </c>
      <c r="F199" s="87">
        <f t="shared" si="17"/>
        <v>124.23809523809526</v>
      </c>
      <c r="G199" s="80">
        <v>38255.269</v>
      </c>
      <c r="H199" s="81">
        <v>-33.54</v>
      </c>
      <c r="I199" s="87">
        <f t="shared" si="18"/>
        <v>144.23809523809518</v>
      </c>
      <c r="J199" s="80">
        <v>38255.269</v>
      </c>
      <c r="K199" s="81">
        <v>-33.54</v>
      </c>
      <c r="L199" s="87">
        <f t="shared" si="19"/>
        <v>164.23809523809518</v>
      </c>
      <c r="M199" s="80">
        <v>38255.269</v>
      </c>
      <c r="N199" s="126">
        <v>-33.54</v>
      </c>
      <c r="O199" s="86"/>
      <c r="P199" s="86"/>
      <c r="AC199" s="136">
        <v>76.987074829931956</v>
      </c>
      <c r="AD199" s="137">
        <v>38255.269</v>
      </c>
      <c r="AE199" s="138">
        <v>-33.54</v>
      </c>
      <c r="AF199" s="139">
        <v>90.59047619047621</v>
      </c>
      <c r="AG199" s="137">
        <v>38255.269</v>
      </c>
      <c r="AH199" s="138">
        <v>-33.54</v>
      </c>
      <c r="AI199" s="139">
        <v>104.68707482993197</v>
      </c>
      <c r="AJ199" s="137">
        <v>38255.269</v>
      </c>
      <c r="AK199" s="138">
        <v>-33.54</v>
      </c>
      <c r="AL199" s="139">
        <v>118.49047619047617</v>
      </c>
      <c r="AM199" s="137">
        <v>38255.269</v>
      </c>
      <c r="AN199" s="140">
        <v>-33.54</v>
      </c>
    </row>
    <row r="200" spans="2:40" x14ac:dyDescent="0.25">
      <c r="B200" s="149"/>
      <c r="C200" s="87">
        <f t="shared" si="16"/>
        <v>104.28571428571431</v>
      </c>
      <c r="D200" s="80">
        <v>38455.269</v>
      </c>
      <c r="E200" s="81">
        <v>-33.57</v>
      </c>
      <c r="F200" s="87">
        <f t="shared" si="17"/>
        <v>124.28571428571431</v>
      </c>
      <c r="G200" s="80">
        <v>38455.269</v>
      </c>
      <c r="H200" s="81">
        <v>-33.57</v>
      </c>
      <c r="I200" s="87">
        <f t="shared" si="18"/>
        <v>144.28571428571422</v>
      </c>
      <c r="J200" s="80">
        <v>38455.269</v>
      </c>
      <c r="K200" s="81">
        <v>-33.57</v>
      </c>
      <c r="L200" s="87">
        <f t="shared" si="19"/>
        <v>164.28571428571422</v>
      </c>
      <c r="M200" s="80">
        <v>38455.269</v>
      </c>
      <c r="N200" s="126">
        <v>-33.57</v>
      </c>
      <c r="O200" s="86"/>
      <c r="P200" s="86"/>
      <c r="AC200" s="136">
        <v>77.024489795918342</v>
      </c>
      <c r="AD200" s="137">
        <v>38455.269</v>
      </c>
      <c r="AE200" s="138">
        <v>-33.57</v>
      </c>
      <c r="AF200" s="139">
        <v>90.628571428571448</v>
      </c>
      <c r="AG200" s="137">
        <v>38455.269</v>
      </c>
      <c r="AH200" s="138">
        <v>-33.57</v>
      </c>
      <c r="AI200" s="139">
        <v>104.72448979591836</v>
      </c>
      <c r="AJ200" s="137">
        <v>38455.269</v>
      </c>
      <c r="AK200" s="138">
        <v>-33.57</v>
      </c>
      <c r="AL200" s="139">
        <v>118.52857142857141</v>
      </c>
      <c r="AM200" s="137">
        <v>38455.269</v>
      </c>
      <c r="AN200" s="140">
        <v>-33.57</v>
      </c>
    </row>
    <row r="201" spans="2:40" x14ac:dyDescent="0.25">
      <c r="B201" s="149"/>
      <c r="C201" s="87">
        <f t="shared" si="16"/>
        <v>104.33333333333336</v>
      </c>
      <c r="D201" s="80">
        <v>38655.269</v>
      </c>
      <c r="E201" s="81">
        <v>-33.57</v>
      </c>
      <c r="F201" s="87">
        <f t="shared" si="17"/>
        <v>124.33333333333336</v>
      </c>
      <c r="G201" s="80">
        <v>38655.269</v>
      </c>
      <c r="H201" s="81">
        <v>-33.57</v>
      </c>
      <c r="I201" s="87">
        <f t="shared" si="18"/>
        <v>144.33333333333326</v>
      </c>
      <c r="J201" s="80">
        <v>38655.269</v>
      </c>
      <c r="K201" s="81">
        <v>-33.57</v>
      </c>
      <c r="L201" s="87">
        <f t="shared" si="19"/>
        <v>164.33333333333326</v>
      </c>
      <c r="M201" s="80">
        <v>38655.269</v>
      </c>
      <c r="N201" s="126">
        <v>-33.57</v>
      </c>
      <c r="O201" s="86"/>
      <c r="P201" s="86"/>
      <c r="AC201" s="136">
        <v>77.061904761904742</v>
      </c>
      <c r="AD201" s="137">
        <v>38655.269</v>
      </c>
      <c r="AE201" s="138">
        <v>-33.57</v>
      </c>
      <c r="AF201" s="139">
        <v>90.666666666666686</v>
      </c>
      <c r="AG201" s="137">
        <v>38655.269</v>
      </c>
      <c r="AH201" s="138">
        <v>-33.57</v>
      </c>
      <c r="AI201" s="139">
        <v>104.76190476190476</v>
      </c>
      <c r="AJ201" s="137">
        <v>38655.269</v>
      </c>
      <c r="AK201" s="138">
        <v>-33.57</v>
      </c>
      <c r="AL201" s="139">
        <v>118.56666666666665</v>
      </c>
      <c r="AM201" s="137">
        <v>38655.269</v>
      </c>
      <c r="AN201" s="140">
        <v>-33.57</v>
      </c>
    </row>
    <row r="202" spans="2:40" x14ac:dyDescent="0.25">
      <c r="B202" s="149"/>
      <c r="C202" s="87">
        <f t="shared" si="16"/>
        <v>104.38095238095241</v>
      </c>
      <c r="D202" s="80">
        <v>38855.269</v>
      </c>
      <c r="E202" s="81">
        <v>-34.72</v>
      </c>
      <c r="F202" s="87">
        <f t="shared" si="17"/>
        <v>124.38095238095241</v>
      </c>
      <c r="G202" s="80">
        <v>38855.269</v>
      </c>
      <c r="H202" s="81">
        <v>-34.72</v>
      </c>
      <c r="I202" s="87">
        <f t="shared" si="18"/>
        <v>144.38095238095229</v>
      </c>
      <c r="J202" s="80">
        <v>38855.269</v>
      </c>
      <c r="K202" s="81">
        <v>-34.72</v>
      </c>
      <c r="L202" s="87">
        <f t="shared" si="19"/>
        <v>164.38095238095229</v>
      </c>
      <c r="M202" s="80">
        <v>38855.269</v>
      </c>
      <c r="N202" s="126">
        <v>-34.72</v>
      </c>
      <c r="O202" s="86"/>
      <c r="P202" s="86"/>
      <c r="AC202" s="136">
        <v>77.099319727891128</v>
      </c>
      <c r="AD202" s="137">
        <v>38855.269</v>
      </c>
      <c r="AE202" s="138">
        <v>-34.72</v>
      </c>
      <c r="AF202" s="139">
        <v>90.704761904761924</v>
      </c>
      <c r="AG202" s="137">
        <v>38855.269</v>
      </c>
      <c r="AH202" s="138">
        <v>-34.72</v>
      </c>
      <c r="AI202" s="139">
        <v>104.79931972789115</v>
      </c>
      <c r="AJ202" s="137">
        <v>38855.269</v>
      </c>
      <c r="AK202" s="138">
        <v>-34.72</v>
      </c>
      <c r="AL202" s="139">
        <v>118.60476190476189</v>
      </c>
      <c r="AM202" s="137">
        <v>38855.269</v>
      </c>
      <c r="AN202" s="140">
        <v>-34.72</v>
      </c>
    </row>
    <row r="203" spans="2:40" x14ac:dyDescent="0.25">
      <c r="B203" s="149"/>
      <c r="C203" s="87">
        <f t="shared" si="16"/>
        <v>104.42857142857146</v>
      </c>
      <c r="D203" s="80">
        <v>39055.269</v>
      </c>
      <c r="E203" s="81">
        <v>-34.85</v>
      </c>
      <c r="F203" s="87">
        <f t="shared" si="17"/>
        <v>124.42857142857146</v>
      </c>
      <c r="G203" s="80">
        <v>39055.269</v>
      </c>
      <c r="H203" s="81">
        <v>-34.85</v>
      </c>
      <c r="I203" s="87">
        <f t="shared" si="18"/>
        <v>144.42857142857133</v>
      </c>
      <c r="J203" s="80">
        <v>39055.269</v>
      </c>
      <c r="K203" s="81">
        <v>-34.85</v>
      </c>
      <c r="L203" s="87">
        <f t="shared" si="19"/>
        <v>164.42857142857133</v>
      </c>
      <c r="M203" s="80">
        <v>39055.269</v>
      </c>
      <c r="N203" s="126">
        <v>-34.85</v>
      </c>
      <c r="O203" s="86"/>
      <c r="P203" s="86"/>
      <c r="AC203" s="136">
        <v>77.136734693877528</v>
      </c>
      <c r="AD203" s="137">
        <v>39055.269</v>
      </c>
      <c r="AE203" s="138">
        <v>-34.85</v>
      </c>
      <c r="AF203" s="139">
        <v>90.742857142857162</v>
      </c>
      <c r="AG203" s="137">
        <v>39055.269</v>
      </c>
      <c r="AH203" s="138">
        <v>-34.85</v>
      </c>
      <c r="AI203" s="139">
        <v>104.83673469387755</v>
      </c>
      <c r="AJ203" s="137">
        <v>39055.269</v>
      </c>
      <c r="AK203" s="138">
        <v>-34.85</v>
      </c>
      <c r="AL203" s="139">
        <v>118.64285714285712</v>
      </c>
      <c r="AM203" s="137">
        <v>39055.269</v>
      </c>
      <c r="AN203" s="140">
        <v>-34.85</v>
      </c>
    </row>
    <row r="204" spans="2:40" x14ac:dyDescent="0.25">
      <c r="B204" s="149"/>
      <c r="C204" s="87">
        <f t="shared" si="16"/>
        <v>104.47619047619051</v>
      </c>
      <c r="D204" s="80">
        <v>39255.269</v>
      </c>
      <c r="E204" s="81">
        <v>-34.18</v>
      </c>
      <c r="F204" s="87">
        <f t="shared" si="17"/>
        <v>124.47619047619051</v>
      </c>
      <c r="G204" s="80">
        <v>39255.269</v>
      </c>
      <c r="H204" s="81">
        <v>-34.18</v>
      </c>
      <c r="I204" s="87">
        <f t="shared" si="18"/>
        <v>144.47619047619037</v>
      </c>
      <c r="J204" s="80">
        <v>39255.269</v>
      </c>
      <c r="K204" s="81">
        <v>-34.18</v>
      </c>
      <c r="L204" s="87">
        <f t="shared" si="19"/>
        <v>164.47619047619037</v>
      </c>
      <c r="M204" s="80">
        <v>39255.269</v>
      </c>
      <c r="N204" s="126">
        <v>-34.18</v>
      </c>
      <c r="O204" s="86"/>
      <c r="P204" s="86"/>
      <c r="AC204" s="136">
        <v>77.174149659863929</v>
      </c>
      <c r="AD204" s="137">
        <v>39255.269</v>
      </c>
      <c r="AE204" s="138">
        <v>-34.18</v>
      </c>
      <c r="AF204" s="139">
        <v>90.780952380952399</v>
      </c>
      <c r="AG204" s="137">
        <v>39255.269</v>
      </c>
      <c r="AH204" s="138">
        <v>-34.18</v>
      </c>
      <c r="AI204" s="139">
        <v>104.87414965986395</v>
      </c>
      <c r="AJ204" s="137">
        <v>39255.269</v>
      </c>
      <c r="AK204" s="138">
        <v>-34.18</v>
      </c>
      <c r="AL204" s="139">
        <v>118.68095238095236</v>
      </c>
      <c r="AM204" s="137">
        <v>39255.269</v>
      </c>
      <c r="AN204" s="140">
        <v>-34.18</v>
      </c>
    </row>
    <row r="205" spans="2:40" x14ac:dyDescent="0.25">
      <c r="B205" s="149"/>
      <c r="C205" s="87">
        <f t="shared" si="16"/>
        <v>104.52380952380956</v>
      </c>
      <c r="D205" s="80">
        <v>39455.269</v>
      </c>
      <c r="E205" s="81">
        <v>-34.18</v>
      </c>
      <c r="F205" s="87">
        <f t="shared" si="17"/>
        <v>124.52380952380956</v>
      </c>
      <c r="G205" s="80">
        <v>39455.269</v>
      </c>
      <c r="H205" s="81">
        <v>-34.18</v>
      </c>
      <c r="I205" s="87">
        <f t="shared" si="18"/>
        <v>144.5238095238094</v>
      </c>
      <c r="J205" s="80">
        <v>39455.269</v>
      </c>
      <c r="K205" s="81">
        <v>-34.18</v>
      </c>
      <c r="L205" s="87">
        <f t="shared" si="19"/>
        <v>164.5238095238094</v>
      </c>
      <c r="M205" s="80">
        <v>39455.269</v>
      </c>
      <c r="N205" s="126">
        <v>-34.18</v>
      </c>
      <c r="O205" s="86"/>
      <c r="P205" s="86"/>
      <c r="AC205" s="136">
        <v>77.211564625850315</v>
      </c>
      <c r="AD205" s="137">
        <v>39455.269</v>
      </c>
      <c r="AE205" s="138">
        <v>-34.18</v>
      </c>
      <c r="AF205" s="139">
        <v>90.819047619047637</v>
      </c>
      <c r="AG205" s="137">
        <v>39455.269</v>
      </c>
      <c r="AH205" s="138">
        <v>-34.18</v>
      </c>
      <c r="AI205" s="139">
        <v>104.91156462585033</v>
      </c>
      <c r="AJ205" s="137">
        <v>39455.269</v>
      </c>
      <c r="AK205" s="138">
        <v>-34.18</v>
      </c>
      <c r="AL205" s="139">
        <v>118.7190476190476</v>
      </c>
      <c r="AM205" s="137">
        <v>39455.269</v>
      </c>
      <c r="AN205" s="140">
        <v>-34.18</v>
      </c>
    </row>
    <row r="206" spans="2:40" x14ac:dyDescent="0.25">
      <c r="B206" s="149"/>
      <c r="C206" s="87">
        <f t="shared" si="16"/>
        <v>104.57142857142861</v>
      </c>
      <c r="D206" s="80">
        <v>39655.269</v>
      </c>
      <c r="E206" s="81">
        <v>-33.15</v>
      </c>
      <c r="F206" s="87">
        <f t="shared" si="17"/>
        <v>124.57142857142861</v>
      </c>
      <c r="G206" s="80">
        <v>39655.269</v>
      </c>
      <c r="H206" s="81">
        <v>-33.15</v>
      </c>
      <c r="I206" s="87">
        <f t="shared" si="18"/>
        <v>144.57142857142844</v>
      </c>
      <c r="J206" s="80">
        <v>39655.269</v>
      </c>
      <c r="K206" s="81">
        <v>-33.15</v>
      </c>
      <c r="L206" s="87">
        <f t="shared" si="19"/>
        <v>164.57142857142844</v>
      </c>
      <c r="M206" s="80">
        <v>39655.269</v>
      </c>
      <c r="N206" s="126">
        <v>-33.15</v>
      </c>
      <c r="O206" s="86"/>
      <c r="P206" s="86"/>
      <c r="AC206" s="136">
        <v>77.248979591836715</v>
      </c>
      <c r="AD206" s="137">
        <v>39655.269</v>
      </c>
      <c r="AE206" s="138">
        <v>-33.15</v>
      </c>
      <c r="AF206" s="139">
        <v>90.857142857142875</v>
      </c>
      <c r="AG206" s="137">
        <v>39655.269</v>
      </c>
      <c r="AH206" s="138">
        <v>-33.15</v>
      </c>
      <c r="AI206" s="139">
        <v>104.94897959183673</v>
      </c>
      <c r="AJ206" s="137">
        <v>39655.269</v>
      </c>
      <c r="AK206" s="138">
        <v>-33.15</v>
      </c>
      <c r="AL206" s="139">
        <v>118.75714285714284</v>
      </c>
      <c r="AM206" s="137">
        <v>39655.269</v>
      </c>
      <c r="AN206" s="140">
        <v>-33.15</v>
      </c>
    </row>
    <row r="207" spans="2:40" x14ac:dyDescent="0.25">
      <c r="B207" s="149"/>
      <c r="C207" s="87">
        <f t="shared" si="16"/>
        <v>104.61904761904766</v>
      </c>
      <c r="D207" s="80">
        <v>39855.269</v>
      </c>
      <c r="E207" s="81">
        <v>-31.77</v>
      </c>
      <c r="F207" s="87">
        <f t="shared" si="17"/>
        <v>124.61904761904766</v>
      </c>
      <c r="G207" s="80">
        <v>39855.269</v>
      </c>
      <c r="H207" s="81">
        <v>-31.77</v>
      </c>
      <c r="I207" s="87">
        <f t="shared" si="18"/>
        <v>144.61904761904748</v>
      </c>
      <c r="J207" s="80">
        <v>39855.269</v>
      </c>
      <c r="K207" s="81">
        <v>-31.77</v>
      </c>
      <c r="L207" s="87">
        <f t="shared" si="19"/>
        <v>164.61904761904748</v>
      </c>
      <c r="M207" s="80">
        <v>39855.269</v>
      </c>
      <c r="N207" s="126">
        <v>-31.77</v>
      </c>
      <c r="O207" s="86"/>
      <c r="P207" s="86"/>
      <c r="AC207" s="136">
        <v>77.286394557823101</v>
      </c>
      <c r="AD207" s="137">
        <v>39855.269</v>
      </c>
      <c r="AE207" s="138">
        <v>-31.77</v>
      </c>
      <c r="AF207" s="139">
        <v>90.895238095238113</v>
      </c>
      <c r="AG207" s="137">
        <v>39855.269</v>
      </c>
      <c r="AH207" s="138">
        <v>-31.77</v>
      </c>
      <c r="AI207" s="139">
        <v>104.98639455782312</v>
      </c>
      <c r="AJ207" s="137">
        <v>39855.269</v>
      </c>
      <c r="AK207" s="138">
        <v>-31.77</v>
      </c>
      <c r="AL207" s="139">
        <v>118.79523809523808</v>
      </c>
      <c r="AM207" s="137">
        <v>39855.269</v>
      </c>
      <c r="AN207" s="140">
        <v>-31.77</v>
      </c>
    </row>
    <row r="208" spans="2:40" x14ac:dyDescent="0.25">
      <c r="B208" s="149"/>
      <c r="C208" s="87">
        <f t="shared" si="16"/>
        <v>104.66666666666671</v>
      </c>
      <c r="D208" s="80">
        <v>40055.269</v>
      </c>
      <c r="E208" s="81">
        <v>-32.67</v>
      </c>
      <c r="F208" s="87">
        <f t="shared" si="17"/>
        <v>124.66666666666671</v>
      </c>
      <c r="G208" s="80">
        <v>40055.269</v>
      </c>
      <c r="H208" s="81">
        <v>-32.67</v>
      </c>
      <c r="I208" s="87">
        <f t="shared" si="18"/>
        <v>144.66666666666652</v>
      </c>
      <c r="J208" s="80">
        <v>40055.269</v>
      </c>
      <c r="K208" s="81">
        <v>-32.67</v>
      </c>
      <c r="L208" s="87">
        <f t="shared" si="19"/>
        <v>164.66666666666652</v>
      </c>
      <c r="M208" s="80">
        <v>40055.269</v>
      </c>
      <c r="N208" s="126">
        <v>-32.67</v>
      </c>
      <c r="O208" s="86"/>
      <c r="P208" s="86"/>
      <c r="AC208" s="136">
        <v>77.323809523809501</v>
      </c>
      <c r="AD208" s="137">
        <v>40055.269</v>
      </c>
      <c r="AE208" s="138">
        <v>-32.67</v>
      </c>
      <c r="AF208" s="139">
        <v>90.933333333333351</v>
      </c>
      <c r="AG208" s="137">
        <v>40055.269</v>
      </c>
      <c r="AH208" s="138">
        <v>-32.67</v>
      </c>
      <c r="AI208" s="139">
        <v>105.02380952380952</v>
      </c>
      <c r="AJ208" s="137">
        <v>40055.269</v>
      </c>
      <c r="AK208" s="138">
        <v>-32.67</v>
      </c>
      <c r="AL208" s="139">
        <v>118.83333333333331</v>
      </c>
      <c r="AM208" s="137">
        <v>40055.269</v>
      </c>
      <c r="AN208" s="140">
        <v>-32.67</v>
      </c>
    </row>
    <row r="209" spans="2:40" x14ac:dyDescent="0.25">
      <c r="B209" s="149"/>
      <c r="C209" s="87">
        <f t="shared" si="16"/>
        <v>104.71428571428577</v>
      </c>
      <c r="D209" s="80">
        <v>40255.269</v>
      </c>
      <c r="E209" s="81">
        <v>-30.7</v>
      </c>
      <c r="F209" s="87">
        <f t="shared" si="17"/>
        <v>124.71428571428577</v>
      </c>
      <c r="G209" s="80">
        <v>40255.269</v>
      </c>
      <c r="H209" s="81">
        <v>-30.7</v>
      </c>
      <c r="I209" s="87">
        <f t="shared" si="18"/>
        <v>144.71428571428555</v>
      </c>
      <c r="J209" s="80">
        <v>40255.269</v>
      </c>
      <c r="K209" s="81">
        <v>-30.7</v>
      </c>
      <c r="L209" s="87">
        <f t="shared" si="19"/>
        <v>164.71428571428555</v>
      </c>
      <c r="M209" s="80">
        <v>40255.269</v>
      </c>
      <c r="N209" s="126">
        <v>-30.7</v>
      </c>
      <c r="O209" s="86"/>
      <c r="P209" s="86"/>
      <c r="AC209" s="136">
        <v>77.361224489795902</v>
      </c>
      <c r="AD209" s="137">
        <v>40255.269</v>
      </c>
      <c r="AE209" s="138">
        <v>-30.7</v>
      </c>
      <c r="AF209" s="139">
        <v>90.971428571428589</v>
      </c>
      <c r="AG209" s="137">
        <v>40255.269</v>
      </c>
      <c r="AH209" s="138">
        <v>-30.7</v>
      </c>
      <c r="AI209" s="139">
        <v>105.06122448979592</v>
      </c>
      <c r="AJ209" s="137">
        <v>40255.269</v>
      </c>
      <c r="AK209" s="138">
        <v>-30.7</v>
      </c>
      <c r="AL209" s="139">
        <v>118.87142857142855</v>
      </c>
      <c r="AM209" s="137">
        <v>40255.269</v>
      </c>
      <c r="AN209" s="140">
        <v>-30.7</v>
      </c>
    </row>
    <row r="210" spans="2:40" x14ac:dyDescent="0.25">
      <c r="B210" s="149"/>
      <c r="C210" s="87">
        <f t="shared" si="16"/>
        <v>104.76190476190482</v>
      </c>
      <c r="D210" s="80">
        <v>40455.269</v>
      </c>
      <c r="E210" s="81">
        <v>-33.67</v>
      </c>
      <c r="F210" s="87">
        <f t="shared" si="17"/>
        <v>124.76190476190482</v>
      </c>
      <c r="G210" s="80">
        <v>40455.269</v>
      </c>
      <c r="H210" s="81">
        <v>-33.67</v>
      </c>
      <c r="I210" s="87">
        <f t="shared" si="18"/>
        <v>144.76190476190459</v>
      </c>
      <c r="J210" s="80">
        <v>40455.269</v>
      </c>
      <c r="K210" s="81">
        <v>-33.67</v>
      </c>
      <c r="L210" s="87">
        <f t="shared" si="19"/>
        <v>164.76190476190459</v>
      </c>
      <c r="M210" s="80">
        <v>40455.269</v>
      </c>
      <c r="N210" s="126">
        <v>-33.67</v>
      </c>
      <c r="O210" s="86"/>
      <c r="P210" s="86"/>
      <c r="AC210" s="136">
        <v>77.398639455782288</v>
      </c>
      <c r="AD210" s="137">
        <v>40455.269</v>
      </c>
      <c r="AE210" s="138">
        <v>-33.67</v>
      </c>
      <c r="AF210" s="139">
        <v>91.009523809523827</v>
      </c>
      <c r="AG210" s="137">
        <v>40455.269</v>
      </c>
      <c r="AH210" s="138">
        <v>-33.67</v>
      </c>
      <c r="AI210" s="139">
        <v>105.0986394557823</v>
      </c>
      <c r="AJ210" s="137">
        <v>40455.269</v>
      </c>
      <c r="AK210" s="138">
        <v>-33.67</v>
      </c>
      <c r="AL210" s="139">
        <v>118.90952380952379</v>
      </c>
      <c r="AM210" s="137">
        <v>40455.269</v>
      </c>
      <c r="AN210" s="140">
        <v>-33.67</v>
      </c>
    </row>
    <row r="211" spans="2:40" x14ac:dyDescent="0.25">
      <c r="B211" s="149"/>
      <c r="C211" s="87">
        <f t="shared" si="16"/>
        <v>104.80952380952387</v>
      </c>
      <c r="D211" s="80">
        <v>40655.269</v>
      </c>
      <c r="E211" s="81">
        <v>-33.06</v>
      </c>
      <c r="F211" s="87">
        <f t="shared" si="17"/>
        <v>124.80952380952387</v>
      </c>
      <c r="G211" s="80">
        <v>40655.269</v>
      </c>
      <c r="H211" s="81">
        <v>-33.06</v>
      </c>
      <c r="I211" s="87">
        <f t="shared" si="18"/>
        <v>144.80952380952363</v>
      </c>
      <c r="J211" s="80">
        <v>40655.269</v>
      </c>
      <c r="K211" s="81">
        <v>-33.06</v>
      </c>
      <c r="L211" s="87">
        <f t="shared" si="19"/>
        <v>164.80952380952363</v>
      </c>
      <c r="M211" s="80">
        <v>40655.269</v>
      </c>
      <c r="N211" s="126">
        <v>-33.06</v>
      </c>
      <c r="O211" s="86"/>
      <c r="P211" s="86"/>
      <c r="AC211" s="136">
        <v>77.436054421768688</v>
      </c>
      <c r="AD211" s="137">
        <v>40655.269</v>
      </c>
      <c r="AE211" s="138">
        <v>-33.06</v>
      </c>
      <c r="AF211" s="139">
        <v>91.047619047619065</v>
      </c>
      <c r="AG211" s="137">
        <v>40655.269</v>
      </c>
      <c r="AH211" s="138">
        <v>-33.06</v>
      </c>
      <c r="AI211" s="139">
        <v>105.1360544217687</v>
      </c>
      <c r="AJ211" s="137">
        <v>40655.269</v>
      </c>
      <c r="AK211" s="138">
        <v>-33.06</v>
      </c>
      <c r="AL211" s="139">
        <v>118.94761904761903</v>
      </c>
      <c r="AM211" s="137">
        <v>40655.269</v>
      </c>
      <c r="AN211" s="140">
        <v>-33.06</v>
      </c>
    </row>
    <row r="212" spans="2:40" x14ac:dyDescent="0.25">
      <c r="B212" s="149"/>
      <c r="C212" s="87">
        <f t="shared" si="16"/>
        <v>104.85714285714292</v>
      </c>
      <c r="D212" s="80">
        <v>40855.269</v>
      </c>
      <c r="E212" s="81">
        <v>-33.06</v>
      </c>
      <c r="F212" s="87">
        <f t="shared" si="17"/>
        <v>124.85714285714292</v>
      </c>
      <c r="G212" s="80">
        <v>40855.269</v>
      </c>
      <c r="H212" s="81">
        <v>-33.06</v>
      </c>
      <c r="I212" s="87">
        <f t="shared" si="18"/>
        <v>144.85714285714266</v>
      </c>
      <c r="J212" s="80">
        <v>40855.269</v>
      </c>
      <c r="K212" s="81">
        <v>-33.06</v>
      </c>
      <c r="L212" s="87">
        <f t="shared" si="19"/>
        <v>164.85714285714266</v>
      </c>
      <c r="M212" s="80">
        <v>40855.269</v>
      </c>
      <c r="N212" s="126">
        <v>-33.06</v>
      </c>
      <c r="O212" s="86"/>
      <c r="P212" s="86"/>
      <c r="AC212" s="136">
        <v>77.473469387755074</v>
      </c>
      <c r="AD212" s="137">
        <v>40855.269</v>
      </c>
      <c r="AE212" s="138">
        <v>-33.06</v>
      </c>
      <c r="AF212" s="139">
        <v>91.085714285714303</v>
      </c>
      <c r="AG212" s="137">
        <v>40855.269</v>
      </c>
      <c r="AH212" s="138">
        <v>-33.06</v>
      </c>
      <c r="AI212" s="139">
        <v>105.17346938775509</v>
      </c>
      <c r="AJ212" s="137">
        <v>40855.269</v>
      </c>
      <c r="AK212" s="138">
        <v>-33.06</v>
      </c>
      <c r="AL212" s="139">
        <v>118.98571428571427</v>
      </c>
      <c r="AM212" s="137">
        <v>40855.269</v>
      </c>
      <c r="AN212" s="140">
        <v>-33.06</v>
      </c>
    </row>
    <row r="213" spans="2:40" x14ac:dyDescent="0.25">
      <c r="B213" s="149"/>
      <c r="C213" s="87">
        <f t="shared" si="16"/>
        <v>104.90476190476197</v>
      </c>
      <c r="D213" s="80">
        <v>41055.269</v>
      </c>
      <c r="E213" s="81">
        <v>-32.97</v>
      </c>
      <c r="F213" s="87">
        <f t="shared" si="17"/>
        <v>124.90476190476197</v>
      </c>
      <c r="G213" s="80">
        <v>41055.269</v>
      </c>
      <c r="H213" s="81">
        <v>-32.97</v>
      </c>
      <c r="I213" s="87">
        <f t="shared" si="18"/>
        <v>144.9047619047617</v>
      </c>
      <c r="J213" s="80">
        <v>41055.269</v>
      </c>
      <c r="K213" s="81">
        <v>-32.97</v>
      </c>
      <c r="L213" s="87">
        <f t="shared" si="19"/>
        <v>164.9047619047617</v>
      </c>
      <c r="M213" s="80">
        <v>41055.269</v>
      </c>
      <c r="N213" s="126">
        <v>-32.97</v>
      </c>
      <c r="O213" s="86"/>
      <c r="P213" s="86"/>
      <c r="AC213" s="136">
        <v>77.510884353741474</v>
      </c>
      <c r="AD213" s="137">
        <v>41055.269</v>
      </c>
      <c r="AE213" s="138">
        <v>-32.97</v>
      </c>
      <c r="AF213" s="139">
        <v>91.123809523809541</v>
      </c>
      <c r="AG213" s="137">
        <v>41055.269</v>
      </c>
      <c r="AH213" s="138">
        <v>-32.97</v>
      </c>
      <c r="AI213" s="139">
        <v>105.21088435374149</v>
      </c>
      <c r="AJ213" s="137">
        <v>41055.269</v>
      </c>
      <c r="AK213" s="138">
        <v>-32.97</v>
      </c>
      <c r="AL213" s="139">
        <v>119.0238095238095</v>
      </c>
      <c r="AM213" s="137">
        <v>41055.269</v>
      </c>
      <c r="AN213" s="140">
        <v>-32.97</v>
      </c>
    </row>
    <row r="214" spans="2:40" x14ac:dyDescent="0.25">
      <c r="B214" s="149"/>
      <c r="C214" s="87">
        <f t="shared" si="16"/>
        <v>104.95238095238102</v>
      </c>
      <c r="D214" s="80">
        <v>41255.269</v>
      </c>
      <c r="E214" s="81">
        <v>-33.520000000000003</v>
      </c>
      <c r="F214" s="87">
        <f t="shared" si="17"/>
        <v>124.95238095238102</v>
      </c>
      <c r="G214" s="80">
        <v>41255.269</v>
      </c>
      <c r="H214" s="81">
        <v>-33.520000000000003</v>
      </c>
      <c r="I214" s="87">
        <f t="shared" si="18"/>
        <v>144.95238095238074</v>
      </c>
      <c r="J214" s="80">
        <v>41255.269</v>
      </c>
      <c r="K214" s="81">
        <v>-33.520000000000003</v>
      </c>
      <c r="L214" s="87">
        <f t="shared" si="19"/>
        <v>164.95238095238074</v>
      </c>
      <c r="M214" s="80">
        <v>41255.269</v>
      </c>
      <c r="N214" s="126">
        <v>-33.520000000000003</v>
      </c>
      <c r="O214" s="86"/>
      <c r="P214" s="86"/>
      <c r="AC214" s="136">
        <v>77.548299319727874</v>
      </c>
      <c r="AD214" s="137">
        <v>41255.269</v>
      </c>
      <c r="AE214" s="138">
        <v>-33.520000000000003</v>
      </c>
      <c r="AF214" s="139">
        <v>91.161904761904779</v>
      </c>
      <c r="AG214" s="137">
        <v>41255.269</v>
      </c>
      <c r="AH214" s="138">
        <v>-33.520000000000003</v>
      </c>
      <c r="AI214" s="139">
        <v>105.24829931972789</v>
      </c>
      <c r="AJ214" s="137">
        <v>41255.269</v>
      </c>
      <c r="AK214" s="138">
        <v>-33.520000000000003</v>
      </c>
      <c r="AL214" s="139">
        <v>119.06190476190474</v>
      </c>
      <c r="AM214" s="137">
        <v>41255.269</v>
      </c>
      <c r="AN214" s="140">
        <v>-33.520000000000003</v>
      </c>
    </row>
    <row r="215" spans="2:40" x14ac:dyDescent="0.25">
      <c r="B215" s="149"/>
      <c r="C215" s="87">
        <f t="shared" si="16"/>
        <v>105.00000000000007</v>
      </c>
      <c r="D215" s="80">
        <v>41455.269</v>
      </c>
      <c r="E215" s="81">
        <v>-33.31</v>
      </c>
      <c r="F215" s="87">
        <f t="shared" si="17"/>
        <v>125.00000000000007</v>
      </c>
      <c r="G215" s="80">
        <v>41455.269</v>
      </c>
      <c r="H215" s="81">
        <v>-33.31</v>
      </c>
      <c r="I215" s="87">
        <f t="shared" si="18"/>
        <v>144.99999999999977</v>
      </c>
      <c r="J215" s="80">
        <v>41455.269</v>
      </c>
      <c r="K215" s="81">
        <v>-33.31</v>
      </c>
      <c r="L215" s="87">
        <f t="shared" si="19"/>
        <v>164.99999999999977</v>
      </c>
      <c r="M215" s="80">
        <v>41455.269</v>
      </c>
      <c r="N215" s="126">
        <v>-33.31</v>
      </c>
      <c r="O215" s="86"/>
      <c r="P215" s="86"/>
      <c r="AC215" s="136">
        <v>77.585714285714261</v>
      </c>
      <c r="AD215" s="137">
        <v>41455.269</v>
      </c>
      <c r="AE215" s="138">
        <v>-33.31</v>
      </c>
      <c r="AF215" s="139">
        <v>91.200000000000017</v>
      </c>
      <c r="AG215" s="137">
        <v>41455.269</v>
      </c>
      <c r="AH215" s="138">
        <v>-33.31</v>
      </c>
      <c r="AI215" s="139">
        <v>105.28571428571428</v>
      </c>
      <c r="AJ215" s="137">
        <v>41455.269</v>
      </c>
      <c r="AK215" s="138">
        <v>-33.31</v>
      </c>
      <c r="AL215" s="139">
        <v>119.09999999999998</v>
      </c>
      <c r="AM215" s="137">
        <v>41455.269</v>
      </c>
      <c r="AN215" s="140">
        <v>-33.31</v>
      </c>
    </row>
    <row r="216" spans="2:40" x14ac:dyDescent="0.25">
      <c r="B216" s="149"/>
      <c r="C216" s="87">
        <f t="shared" si="16"/>
        <v>105.04761904761912</v>
      </c>
      <c r="D216" s="80">
        <v>41655.269</v>
      </c>
      <c r="E216" s="81">
        <v>-33.42</v>
      </c>
      <c r="F216" s="87">
        <f t="shared" si="17"/>
        <v>125.04761904761912</v>
      </c>
      <c r="G216" s="80">
        <v>41655.269</v>
      </c>
      <c r="H216" s="81">
        <v>-33.42</v>
      </c>
      <c r="I216" s="87">
        <f t="shared" si="18"/>
        <v>145.04761904761881</v>
      </c>
      <c r="J216" s="80">
        <v>41655.269</v>
      </c>
      <c r="K216" s="81">
        <v>-33.42</v>
      </c>
      <c r="L216" s="87">
        <f t="shared" si="19"/>
        <v>165.04761904761881</v>
      </c>
      <c r="M216" s="80">
        <v>41655.269</v>
      </c>
      <c r="N216" s="126">
        <v>-33.42</v>
      </c>
      <c r="O216" s="86"/>
      <c r="P216" s="86"/>
      <c r="AC216" s="136">
        <v>77.623129251700661</v>
      </c>
      <c r="AD216" s="137">
        <v>41655.269</v>
      </c>
      <c r="AE216" s="138">
        <v>-33.42</v>
      </c>
      <c r="AF216" s="139">
        <v>91.238095238095255</v>
      </c>
      <c r="AG216" s="137">
        <v>41655.269</v>
      </c>
      <c r="AH216" s="138">
        <v>-33.42</v>
      </c>
      <c r="AI216" s="139">
        <v>105.32312925170068</v>
      </c>
      <c r="AJ216" s="137">
        <v>41655.269</v>
      </c>
      <c r="AK216" s="138">
        <v>-33.42</v>
      </c>
      <c r="AL216" s="139">
        <v>119.13809523809522</v>
      </c>
      <c r="AM216" s="137">
        <v>41655.269</v>
      </c>
      <c r="AN216" s="140">
        <v>-33.42</v>
      </c>
    </row>
    <row r="217" spans="2:40" x14ac:dyDescent="0.25">
      <c r="B217" s="149"/>
      <c r="C217" s="87">
        <f t="shared" si="16"/>
        <v>105.09523809523817</v>
      </c>
      <c r="D217" s="80">
        <v>41855.269</v>
      </c>
      <c r="E217" s="81">
        <v>-33.19</v>
      </c>
      <c r="F217" s="87">
        <f t="shared" si="17"/>
        <v>125.09523809523817</v>
      </c>
      <c r="G217" s="80">
        <v>41855.269</v>
      </c>
      <c r="H217" s="81">
        <v>-33.19</v>
      </c>
      <c r="I217" s="87">
        <f t="shared" si="18"/>
        <v>145.09523809523785</v>
      </c>
      <c r="J217" s="80">
        <v>41855.269</v>
      </c>
      <c r="K217" s="81">
        <v>-33.19</v>
      </c>
      <c r="L217" s="87">
        <f t="shared" si="19"/>
        <v>165.09523809523785</v>
      </c>
      <c r="M217" s="80">
        <v>41855.269</v>
      </c>
      <c r="N217" s="126">
        <v>-33.19</v>
      </c>
      <c r="O217" s="86"/>
      <c r="P217" s="86"/>
      <c r="AC217" s="136">
        <v>77.660544217687061</v>
      </c>
      <c r="AD217" s="137">
        <v>41855.269</v>
      </c>
      <c r="AE217" s="138">
        <v>-33.19</v>
      </c>
      <c r="AF217" s="139">
        <v>91.276190476190493</v>
      </c>
      <c r="AG217" s="137">
        <v>41855.269</v>
      </c>
      <c r="AH217" s="138">
        <v>-33.19</v>
      </c>
      <c r="AI217" s="139">
        <v>105.36054421768708</v>
      </c>
      <c r="AJ217" s="137">
        <v>41855.269</v>
      </c>
      <c r="AK217" s="138">
        <v>-33.19</v>
      </c>
      <c r="AL217" s="139">
        <v>119.17619047619046</v>
      </c>
      <c r="AM217" s="137">
        <v>41855.269</v>
      </c>
      <c r="AN217" s="140">
        <v>-33.19</v>
      </c>
    </row>
    <row r="218" spans="2:40" x14ac:dyDescent="0.25">
      <c r="B218" s="149"/>
      <c r="C218" s="87">
        <f t="shared" si="16"/>
        <v>105.14285714285722</v>
      </c>
      <c r="D218" s="80">
        <v>42055.269</v>
      </c>
      <c r="E218" s="81">
        <v>-32.9</v>
      </c>
      <c r="F218" s="87">
        <f t="shared" si="17"/>
        <v>125.14285714285722</v>
      </c>
      <c r="G218" s="80">
        <v>42055.269</v>
      </c>
      <c r="H218" s="81">
        <v>-32.9</v>
      </c>
      <c r="I218" s="87">
        <f t="shared" si="18"/>
        <v>145.14285714285688</v>
      </c>
      <c r="J218" s="80">
        <v>42055.269</v>
      </c>
      <c r="K218" s="81">
        <v>-32.9</v>
      </c>
      <c r="L218" s="87">
        <f t="shared" si="19"/>
        <v>165.14285714285688</v>
      </c>
      <c r="M218" s="80">
        <v>42055.269</v>
      </c>
      <c r="N218" s="126">
        <v>-32.9</v>
      </c>
      <c r="O218" s="86"/>
      <c r="P218" s="86"/>
      <c r="AC218" s="136">
        <v>77.697959183673447</v>
      </c>
      <c r="AD218" s="137">
        <v>42055.269</v>
      </c>
      <c r="AE218" s="138">
        <v>-32.9</v>
      </c>
      <c r="AF218" s="139">
        <v>91.314285714285731</v>
      </c>
      <c r="AG218" s="137">
        <v>42055.269</v>
      </c>
      <c r="AH218" s="138">
        <v>-32.9</v>
      </c>
      <c r="AI218" s="139">
        <v>105.39795918367346</v>
      </c>
      <c r="AJ218" s="137">
        <v>42055.269</v>
      </c>
      <c r="AK218" s="138">
        <v>-32.9</v>
      </c>
      <c r="AL218" s="139">
        <v>119.21428571428571</v>
      </c>
      <c r="AM218" s="137">
        <v>42055.269</v>
      </c>
      <c r="AN218" s="140">
        <v>-32.9</v>
      </c>
    </row>
    <row r="219" spans="2:40" x14ac:dyDescent="0.25">
      <c r="B219" s="149"/>
      <c r="C219" s="87">
        <f t="shared" si="16"/>
        <v>105.19047619047628</v>
      </c>
      <c r="D219" s="80">
        <v>42255.269</v>
      </c>
      <c r="E219" s="81">
        <v>-31.57</v>
      </c>
      <c r="F219" s="87">
        <f t="shared" si="17"/>
        <v>125.19047619047628</v>
      </c>
      <c r="G219" s="80">
        <v>42255.269</v>
      </c>
      <c r="H219" s="81">
        <v>-31.57</v>
      </c>
      <c r="I219" s="87">
        <f t="shared" si="18"/>
        <v>145.19047619047592</v>
      </c>
      <c r="J219" s="80">
        <v>42255.269</v>
      </c>
      <c r="K219" s="81">
        <v>-31.57</v>
      </c>
      <c r="L219" s="87">
        <f t="shared" si="19"/>
        <v>165.19047619047592</v>
      </c>
      <c r="M219" s="80">
        <v>42255.269</v>
      </c>
      <c r="N219" s="126">
        <v>-31.57</v>
      </c>
      <c r="O219" s="86"/>
      <c r="P219" s="86"/>
      <c r="AC219" s="136">
        <v>77.735374149659847</v>
      </c>
      <c r="AD219" s="137">
        <v>42255.269</v>
      </c>
      <c r="AE219" s="138">
        <v>-31.57</v>
      </c>
      <c r="AF219" s="139">
        <v>91.352380952380969</v>
      </c>
      <c r="AG219" s="137">
        <v>42255.269</v>
      </c>
      <c r="AH219" s="138">
        <v>-31.57</v>
      </c>
      <c r="AI219" s="139">
        <v>105.43537414965986</v>
      </c>
      <c r="AJ219" s="137">
        <v>42255.269</v>
      </c>
      <c r="AK219" s="138">
        <v>-31.57</v>
      </c>
      <c r="AL219" s="139">
        <v>119.25238095238095</v>
      </c>
      <c r="AM219" s="137">
        <v>42255.269</v>
      </c>
      <c r="AN219" s="140">
        <v>-31.57</v>
      </c>
    </row>
    <row r="220" spans="2:40" x14ac:dyDescent="0.25">
      <c r="B220" s="149"/>
      <c r="C220" s="87">
        <f t="shared" si="16"/>
        <v>105.23809523809533</v>
      </c>
      <c r="D220" s="80">
        <v>42455.269</v>
      </c>
      <c r="E220" s="81">
        <v>-31.45</v>
      </c>
      <c r="F220" s="87">
        <f t="shared" si="17"/>
        <v>125.23809523809533</v>
      </c>
      <c r="G220" s="80">
        <v>42455.269</v>
      </c>
      <c r="H220" s="81">
        <v>-31.45</v>
      </c>
      <c r="I220" s="87">
        <f t="shared" si="18"/>
        <v>145.23809523809496</v>
      </c>
      <c r="J220" s="80">
        <v>42455.269</v>
      </c>
      <c r="K220" s="81">
        <v>-31.45</v>
      </c>
      <c r="L220" s="87">
        <f t="shared" si="19"/>
        <v>165.23809523809496</v>
      </c>
      <c r="M220" s="80">
        <v>42455.269</v>
      </c>
      <c r="N220" s="126">
        <v>-31.45</v>
      </c>
      <c r="O220" s="86"/>
      <c r="P220" s="86"/>
      <c r="AC220" s="136">
        <v>77.772789115646233</v>
      </c>
      <c r="AD220" s="137">
        <v>42455.269</v>
      </c>
      <c r="AE220" s="138">
        <v>-31.45</v>
      </c>
      <c r="AF220" s="139">
        <v>91.390476190476207</v>
      </c>
      <c r="AG220" s="137">
        <v>42455.269</v>
      </c>
      <c r="AH220" s="138">
        <v>-31.45</v>
      </c>
      <c r="AI220" s="139">
        <v>105.47278911564625</v>
      </c>
      <c r="AJ220" s="137">
        <v>42455.269</v>
      </c>
      <c r="AK220" s="138">
        <v>-31.45</v>
      </c>
      <c r="AL220" s="139">
        <v>119.29047619047618</v>
      </c>
      <c r="AM220" s="137">
        <v>42455.269</v>
      </c>
      <c r="AN220" s="140">
        <v>-31.45</v>
      </c>
    </row>
    <row r="221" spans="2:40" x14ac:dyDescent="0.25">
      <c r="B221" s="149"/>
      <c r="C221" s="87">
        <f t="shared" si="16"/>
        <v>105.28571428571438</v>
      </c>
      <c r="D221" s="80">
        <v>42655.269</v>
      </c>
      <c r="E221" s="81">
        <v>-31.23</v>
      </c>
      <c r="F221" s="87">
        <f t="shared" si="17"/>
        <v>125.28571428571438</v>
      </c>
      <c r="G221" s="80">
        <v>42655.269</v>
      </c>
      <c r="H221" s="81">
        <v>-31.23</v>
      </c>
      <c r="I221" s="87">
        <f t="shared" si="18"/>
        <v>145.28571428571399</v>
      </c>
      <c r="J221" s="80">
        <v>42655.269</v>
      </c>
      <c r="K221" s="81">
        <v>-31.23</v>
      </c>
      <c r="L221" s="87">
        <f t="shared" si="19"/>
        <v>165.28571428571399</v>
      </c>
      <c r="M221" s="80">
        <v>42655.269</v>
      </c>
      <c r="N221" s="126">
        <v>-31.23</v>
      </c>
      <c r="O221" s="86"/>
      <c r="P221" s="86"/>
      <c r="AC221" s="136">
        <v>77.810204081632634</v>
      </c>
      <c r="AD221" s="137">
        <v>42655.269</v>
      </c>
      <c r="AE221" s="138">
        <v>-31.23</v>
      </c>
      <c r="AF221" s="139">
        <v>91.428571428571445</v>
      </c>
      <c r="AG221" s="137">
        <v>42655.269</v>
      </c>
      <c r="AH221" s="138">
        <v>-31.23</v>
      </c>
      <c r="AI221" s="139">
        <v>105.51020408163265</v>
      </c>
      <c r="AJ221" s="137">
        <v>42655.269</v>
      </c>
      <c r="AK221" s="138">
        <v>-31.23</v>
      </c>
      <c r="AL221" s="139">
        <v>119.32857142857142</v>
      </c>
      <c r="AM221" s="137">
        <v>42655.269</v>
      </c>
      <c r="AN221" s="140">
        <v>-31.23</v>
      </c>
    </row>
    <row r="222" spans="2:40" x14ac:dyDescent="0.25">
      <c r="B222" s="149"/>
      <c r="C222" s="87">
        <f t="shared" si="16"/>
        <v>105.33333333333343</v>
      </c>
      <c r="D222" s="80">
        <v>42855.269</v>
      </c>
      <c r="E222" s="81">
        <v>-30.88</v>
      </c>
      <c r="F222" s="87">
        <f t="shared" si="17"/>
        <v>125.33333333333343</v>
      </c>
      <c r="G222" s="80">
        <v>42855.269</v>
      </c>
      <c r="H222" s="81">
        <v>-30.88</v>
      </c>
      <c r="I222" s="87">
        <f t="shared" si="18"/>
        <v>145.33333333333303</v>
      </c>
      <c r="J222" s="80">
        <v>42855.269</v>
      </c>
      <c r="K222" s="81">
        <v>-30.88</v>
      </c>
      <c r="L222" s="87">
        <f t="shared" si="19"/>
        <v>165.33333333333303</v>
      </c>
      <c r="M222" s="80">
        <v>42855.269</v>
      </c>
      <c r="N222" s="126">
        <v>-30.88</v>
      </c>
      <c r="O222" s="86"/>
      <c r="P222" s="86"/>
      <c r="AC222" s="136">
        <v>77.847619047619034</v>
      </c>
      <c r="AD222" s="137">
        <v>42855.269</v>
      </c>
      <c r="AE222" s="138">
        <v>-30.88</v>
      </c>
      <c r="AF222" s="139">
        <v>91.466666666666683</v>
      </c>
      <c r="AG222" s="137">
        <v>42855.269</v>
      </c>
      <c r="AH222" s="138">
        <v>-30.88</v>
      </c>
      <c r="AI222" s="139">
        <v>105.54761904761905</v>
      </c>
      <c r="AJ222" s="137">
        <v>42855.269</v>
      </c>
      <c r="AK222" s="138">
        <v>-30.88</v>
      </c>
      <c r="AL222" s="139">
        <v>119.36666666666666</v>
      </c>
      <c r="AM222" s="137">
        <v>42855.269</v>
      </c>
      <c r="AN222" s="140">
        <v>-30.88</v>
      </c>
    </row>
    <row r="223" spans="2:40" x14ac:dyDescent="0.25">
      <c r="B223" s="149"/>
      <c r="C223" s="87">
        <f t="shared" si="16"/>
        <v>105.38095238095248</v>
      </c>
      <c r="D223" s="80">
        <v>43055.269</v>
      </c>
      <c r="E223" s="81">
        <v>-31.6</v>
      </c>
      <c r="F223" s="87">
        <f t="shared" si="17"/>
        <v>125.38095238095248</v>
      </c>
      <c r="G223" s="80">
        <v>43055.269</v>
      </c>
      <c r="H223" s="81">
        <v>-31.6</v>
      </c>
      <c r="I223" s="87">
        <f t="shared" si="18"/>
        <v>145.38095238095207</v>
      </c>
      <c r="J223" s="80">
        <v>43055.269</v>
      </c>
      <c r="K223" s="81">
        <v>-31.6</v>
      </c>
      <c r="L223" s="87">
        <f t="shared" si="19"/>
        <v>165.38095238095207</v>
      </c>
      <c r="M223" s="80">
        <v>43055.269</v>
      </c>
      <c r="N223" s="126">
        <v>-31.6</v>
      </c>
      <c r="O223" s="86"/>
      <c r="P223" s="86"/>
      <c r="AC223" s="136">
        <v>77.88503401360542</v>
      </c>
      <c r="AD223" s="137">
        <v>43055.269</v>
      </c>
      <c r="AE223" s="138">
        <v>-31.6</v>
      </c>
      <c r="AF223" s="139">
        <v>91.504761904761921</v>
      </c>
      <c r="AG223" s="137">
        <v>43055.269</v>
      </c>
      <c r="AH223" s="138">
        <v>-31.6</v>
      </c>
      <c r="AI223" s="139">
        <v>105.58503401360544</v>
      </c>
      <c r="AJ223" s="137">
        <v>43055.269</v>
      </c>
      <c r="AK223" s="138">
        <v>-31.6</v>
      </c>
      <c r="AL223" s="139">
        <v>119.4047619047619</v>
      </c>
      <c r="AM223" s="137">
        <v>43055.269</v>
      </c>
      <c r="AN223" s="140">
        <v>-31.6</v>
      </c>
    </row>
    <row r="224" spans="2:40" x14ac:dyDescent="0.25">
      <c r="B224" s="149"/>
      <c r="C224" s="87">
        <f t="shared" si="16"/>
        <v>105.42857142857153</v>
      </c>
      <c r="D224" s="80">
        <v>43255.269</v>
      </c>
      <c r="E224" s="81">
        <v>-31.23</v>
      </c>
      <c r="F224" s="87">
        <f t="shared" si="17"/>
        <v>125.42857142857153</v>
      </c>
      <c r="G224" s="80">
        <v>43255.269</v>
      </c>
      <c r="H224" s="81">
        <v>-31.23</v>
      </c>
      <c r="I224" s="87">
        <f t="shared" si="18"/>
        <v>145.4285714285711</v>
      </c>
      <c r="J224" s="80">
        <v>43255.269</v>
      </c>
      <c r="K224" s="81">
        <v>-31.23</v>
      </c>
      <c r="L224" s="87">
        <f t="shared" si="19"/>
        <v>165.4285714285711</v>
      </c>
      <c r="M224" s="80">
        <v>43255.269</v>
      </c>
      <c r="N224" s="126">
        <v>-31.23</v>
      </c>
      <c r="O224" s="86"/>
      <c r="P224" s="86"/>
      <c r="AC224" s="136">
        <v>77.92244897959182</v>
      </c>
      <c r="AD224" s="137">
        <v>43255.269</v>
      </c>
      <c r="AE224" s="138">
        <v>-31.23</v>
      </c>
      <c r="AF224" s="139">
        <v>91.542857142857159</v>
      </c>
      <c r="AG224" s="137">
        <v>43255.269</v>
      </c>
      <c r="AH224" s="138">
        <v>-31.23</v>
      </c>
      <c r="AI224" s="139">
        <v>105.62244897959184</v>
      </c>
      <c r="AJ224" s="137">
        <v>43255.269</v>
      </c>
      <c r="AK224" s="138">
        <v>-31.23</v>
      </c>
      <c r="AL224" s="139">
        <v>119.44285714285714</v>
      </c>
      <c r="AM224" s="137">
        <v>43255.269</v>
      </c>
      <c r="AN224" s="140">
        <v>-31.23</v>
      </c>
    </row>
    <row r="225" spans="2:40" x14ac:dyDescent="0.25">
      <c r="B225" s="149"/>
      <c r="C225" s="87">
        <f t="shared" si="16"/>
        <v>105.47619047619058</v>
      </c>
      <c r="D225" s="80">
        <v>43455.269</v>
      </c>
      <c r="E225" s="81">
        <v>-31.4</v>
      </c>
      <c r="F225" s="87">
        <f t="shared" si="17"/>
        <v>125.47619047619058</v>
      </c>
      <c r="G225" s="80">
        <v>43455.269</v>
      </c>
      <c r="H225" s="81">
        <v>-31.4</v>
      </c>
      <c r="I225" s="87">
        <f t="shared" si="18"/>
        <v>145.47619047619014</v>
      </c>
      <c r="J225" s="80">
        <v>43455.269</v>
      </c>
      <c r="K225" s="81">
        <v>-31.4</v>
      </c>
      <c r="L225" s="87">
        <f t="shared" si="19"/>
        <v>165.47619047619014</v>
      </c>
      <c r="M225" s="80">
        <v>43455.269</v>
      </c>
      <c r="N225" s="126">
        <v>-31.4</v>
      </c>
      <c r="O225" s="86"/>
      <c r="P225" s="86"/>
      <c r="AC225" s="136">
        <v>77.959863945578206</v>
      </c>
      <c r="AD225" s="137">
        <v>43455.269</v>
      </c>
      <c r="AE225" s="138">
        <v>-31.4</v>
      </c>
      <c r="AF225" s="139">
        <v>91.580952380952397</v>
      </c>
      <c r="AG225" s="137">
        <v>43455.269</v>
      </c>
      <c r="AH225" s="138">
        <v>-31.4</v>
      </c>
      <c r="AI225" s="139">
        <v>105.65986394557822</v>
      </c>
      <c r="AJ225" s="137">
        <v>43455.269</v>
      </c>
      <c r="AK225" s="138">
        <v>-31.4</v>
      </c>
      <c r="AL225" s="139">
        <v>119.48095238095237</v>
      </c>
      <c r="AM225" s="137">
        <v>43455.269</v>
      </c>
      <c r="AN225" s="140">
        <v>-31.4</v>
      </c>
    </row>
    <row r="226" spans="2:40" x14ac:dyDescent="0.25">
      <c r="B226" s="149"/>
      <c r="C226" s="87">
        <f t="shared" si="16"/>
        <v>105.52380952380963</v>
      </c>
      <c r="D226" s="80">
        <v>43655.269</v>
      </c>
      <c r="E226" s="81">
        <v>-30.97</v>
      </c>
      <c r="F226" s="87">
        <f t="shared" si="17"/>
        <v>125.52380952380963</v>
      </c>
      <c r="G226" s="80">
        <v>43655.269</v>
      </c>
      <c r="H226" s="81">
        <v>-30.97</v>
      </c>
      <c r="I226" s="87">
        <f t="shared" si="18"/>
        <v>145.52380952380918</v>
      </c>
      <c r="J226" s="80">
        <v>43655.269</v>
      </c>
      <c r="K226" s="81">
        <v>-30.97</v>
      </c>
      <c r="L226" s="87">
        <f t="shared" si="19"/>
        <v>165.52380952380918</v>
      </c>
      <c r="M226" s="80">
        <v>43655.269</v>
      </c>
      <c r="N226" s="126">
        <v>-30.97</v>
      </c>
      <c r="O226" s="86"/>
      <c r="P226" s="86"/>
      <c r="AC226" s="136">
        <v>77.997278911564607</v>
      </c>
      <c r="AD226" s="137">
        <v>43655.269</v>
      </c>
      <c r="AE226" s="138">
        <v>-30.97</v>
      </c>
      <c r="AF226" s="139">
        <v>91.619047619047635</v>
      </c>
      <c r="AG226" s="137">
        <v>43655.269</v>
      </c>
      <c r="AH226" s="138">
        <v>-30.97</v>
      </c>
      <c r="AI226" s="139">
        <v>105.69727891156462</v>
      </c>
      <c r="AJ226" s="137">
        <v>43655.269</v>
      </c>
      <c r="AK226" s="138">
        <v>-30.97</v>
      </c>
      <c r="AL226" s="139">
        <v>119.51904761904761</v>
      </c>
      <c r="AM226" s="137">
        <v>43655.269</v>
      </c>
      <c r="AN226" s="140">
        <v>-30.97</v>
      </c>
    </row>
    <row r="227" spans="2:40" x14ac:dyDescent="0.25">
      <c r="B227" s="149"/>
      <c r="C227" s="87">
        <f t="shared" si="16"/>
        <v>105.57142857142868</v>
      </c>
      <c r="D227" s="80">
        <v>43855.269</v>
      </c>
      <c r="E227" s="81">
        <v>-30.53</v>
      </c>
      <c r="F227" s="87">
        <f t="shared" si="17"/>
        <v>125.57142857142868</v>
      </c>
      <c r="G227" s="80">
        <v>43855.269</v>
      </c>
      <c r="H227" s="81">
        <v>-30.53</v>
      </c>
      <c r="I227" s="87">
        <f t="shared" si="18"/>
        <v>145.57142857142821</v>
      </c>
      <c r="J227" s="80">
        <v>43855.269</v>
      </c>
      <c r="K227" s="81">
        <v>-30.53</v>
      </c>
      <c r="L227" s="87">
        <f t="shared" si="19"/>
        <v>165.57142857142821</v>
      </c>
      <c r="M227" s="80">
        <v>43855.269</v>
      </c>
      <c r="N227" s="126">
        <v>-30.53</v>
      </c>
      <c r="O227" s="86"/>
      <c r="P227" s="86"/>
      <c r="AC227" s="136">
        <v>78.034693877551007</v>
      </c>
      <c r="AD227" s="137">
        <v>43855.269</v>
      </c>
      <c r="AE227" s="138">
        <v>-30.53</v>
      </c>
      <c r="AF227" s="139">
        <v>91.657142857142873</v>
      </c>
      <c r="AG227" s="137">
        <v>43855.269</v>
      </c>
      <c r="AH227" s="138">
        <v>-30.53</v>
      </c>
      <c r="AI227" s="139">
        <v>105.73469387755102</v>
      </c>
      <c r="AJ227" s="137">
        <v>43855.269</v>
      </c>
      <c r="AK227" s="138">
        <v>-30.53</v>
      </c>
      <c r="AL227" s="139">
        <v>119.55714285714285</v>
      </c>
      <c r="AM227" s="137">
        <v>43855.269</v>
      </c>
      <c r="AN227" s="140">
        <v>-30.53</v>
      </c>
    </row>
    <row r="228" spans="2:40" x14ac:dyDescent="0.25">
      <c r="B228" s="149"/>
      <c r="C228" s="87">
        <f t="shared" si="16"/>
        <v>105.61904761904773</v>
      </c>
      <c r="D228" s="80">
        <v>44055.269</v>
      </c>
      <c r="E228" s="81">
        <v>-30.55</v>
      </c>
      <c r="F228" s="87">
        <f t="shared" si="17"/>
        <v>125.61904761904773</v>
      </c>
      <c r="G228" s="80">
        <v>44055.269</v>
      </c>
      <c r="H228" s="81">
        <v>-30.55</v>
      </c>
      <c r="I228" s="87">
        <f t="shared" si="18"/>
        <v>145.61904761904725</v>
      </c>
      <c r="J228" s="80">
        <v>44055.269</v>
      </c>
      <c r="K228" s="81">
        <v>-30.55</v>
      </c>
      <c r="L228" s="87">
        <f t="shared" si="19"/>
        <v>165.61904761904725</v>
      </c>
      <c r="M228" s="80">
        <v>44055.269</v>
      </c>
      <c r="N228" s="126">
        <v>-30.55</v>
      </c>
      <c r="O228" s="86"/>
      <c r="P228" s="86"/>
      <c r="AC228" s="136">
        <v>78.072108843537393</v>
      </c>
      <c r="AD228" s="137">
        <v>44055.269</v>
      </c>
      <c r="AE228" s="138">
        <v>-30.55</v>
      </c>
      <c r="AF228" s="139">
        <v>91.695238095238111</v>
      </c>
      <c r="AG228" s="137">
        <v>44055.269</v>
      </c>
      <c r="AH228" s="138">
        <v>-30.55</v>
      </c>
      <c r="AI228" s="139">
        <v>105.77210884353741</v>
      </c>
      <c r="AJ228" s="137">
        <v>44055.269</v>
      </c>
      <c r="AK228" s="138">
        <v>-30.55</v>
      </c>
      <c r="AL228" s="139">
        <v>119.59523809523809</v>
      </c>
      <c r="AM228" s="137">
        <v>44055.269</v>
      </c>
      <c r="AN228" s="140">
        <v>-30.55</v>
      </c>
    </row>
    <row r="229" spans="2:40" x14ac:dyDescent="0.25">
      <c r="B229" s="149"/>
      <c r="C229" s="87">
        <f t="shared" si="16"/>
        <v>105.66666666666679</v>
      </c>
      <c r="D229" s="80">
        <v>44255.269</v>
      </c>
      <c r="E229" s="81">
        <v>-30.14</v>
      </c>
      <c r="F229" s="87">
        <f t="shared" si="17"/>
        <v>125.66666666666679</v>
      </c>
      <c r="G229" s="80">
        <v>44255.269</v>
      </c>
      <c r="H229" s="81">
        <v>-30.14</v>
      </c>
      <c r="I229" s="87">
        <f t="shared" si="18"/>
        <v>145.66666666666629</v>
      </c>
      <c r="J229" s="80">
        <v>44255.269</v>
      </c>
      <c r="K229" s="81">
        <v>-30.14</v>
      </c>
      <c r="L229" s="87">
        <f t="shared" si="19"/>
        <v>165.66666666666629</v>
      </c>
      <c r="M229" s="80">
        <v>44255.269</v>
      </c>
      <c r="N229" s="126">
        <v>-30.14</v>
      </c>
      <c r="O229" s="86"/>
      <c r="P229" s="86"/>
      <c r="AC229" s="136">
        <v>78.109523809523793</v>
      </c>
      <c r="AD229" s="137">
        <v>44255.269</v>
      </c>
      <c r="AE229" s="138">
        <v>-30.14</v>
      </c>
      <c r="AF229" s="139">
        <v>91.733333333333348</v>
      </c>
      <c r="AG229" s="137">
        <v>44255.269</v>
      </c>
      <c r="AH229" s="138">
        <v>-30.14</v>
      </c>
      <c r="AI229" s="139">
        <v>105.80952380952381</v>
      </c>
      <c r="AJ229" s="137">
        <v>44255.269</v>
      </c>
      <c r="AK229" s="138">
        <v>-30.14</v>
      </c>
      <c r="AL229" s="139">
        <v>119.63333333333333</v>
      </c>
      <c r="AM229" s="137">
        <v>44255.269</v>
      </c>
      <c r="AN229" s="140">
        <v>-30.14</v>
      </c>
    </row>
    <row r="230" spans="2:40" x14ac:dyDescent="0.25">
      <c r="B230" s="149"/>
      <c r="C230" s="87">
        <f t="shared" si="16"/>
        <v>105.71428571428584</v>
      </c>
      <c r="D230" s="80">
        <v>44455.269</v>
      </c>
      <c r="E230" s="81">
        <v>-30.14</v>
      </c>
      <c r="F230" s="87">
        <f t="shared" si="17"/>
        <v>125.71428571428584</v>
      </c>
      <c r="G230" s="80">
        <v>44455.269</v>
      </c>
      <c r="H230" s="81">
        <v>-30.14</v>
      </c>
      <c r="I230" s="87">
        <f t="shared" si="18"/>
        <v>145.71428571428532</v>
      </c>
      <c r="J230" s="80">
        <v>44455.269</v>
      </c>
      <c r="K230" s="81">
        <v>-30.14</v>
      </c>
      <c r="L230" s="87">
        <f t="shared" si="19"/>
        <v>165.71428571428532</v>
      </c>
      <c r="M230" s="80">
        <v>44455.269</v>
      </c>
      <c r="N230" s="126">
        <v>-30.14</v>
      </c>
      <c r="O230" s="86"/>
      <c r="P230" s="86"/>
      <c r="AC230" s="136">
        <v>78.146938775510179</v>
      </c>
      <c r="AD230" s="137">
        <v>44455.269</v>
      </c>
      <c r="AE230" s="138">
        <v>-30.14</v>
      </c>
      <c r="AF230" s="139">
        <v>91.771428571428586</v>
      </c>
      <c r="AG230" s="137">
        <v>44455.269</v>
      </c>
      <c r="AH230" s="138">
        <v>-30.14</v>
      </c>
      <c r="AI230" s="139">
        <v>105.8469387755102</v>
      </c>
      <c r="AJ230" s="137">
        <v>44455.269</v>
      </c>
      <c r="AK230" s="138">
        <v>-30.14</v>
      </c>
      <c r="AL230" s="139">
        <v>119.67142857142856</v>
      </c>
      <c r="AM230" s="137">
        <v>44455.269</v>
      </c>
      <c r="AN230" s="140">
        <v>-30.14</v>
      </c>
    </row>
    <row r="231" spans="2:40" x14ac:dyDescent="0.25">
      <c r="B231" s="149"/>
      <c r="C231" s="87">
        <f t="shared" si="16"/>
        <v>105.76190476190489</v>
      </c>
      <c r="D231" s="80">
        <v>44655.269</v>
      </c>
      <c r="E231" s="81">
        <v>-30.16</v>
      </c>
      <c r="F231" s="87">
        <f t="shared" si="17"/>
        <v>125.76190476190489</v>
      </c>
      <c r="G231" s="80">
        <v>44655.269</v>
      </c>
      <c r="H231" s="81">
        <v>-30.16</v>
      </c>
      <c r="I231" s="87">
        <f t="shared" si="18"/>
        <v>145.76190476190436</v>
      </c>
      <c r="J231" s="80">
        <v>44655.269</v>
      </c>
      <c r="K231" s="81">
        <v>-30.16</v>
      </c>
      <c r="L231" s="87">
        <f t="shared" si="19"/>
        <v>165.76190476190436</v>
      </c>
      <c r="M231" s="80">
        <v>44655.269</v>
      </c>
      <c r="N231" s="126">
        <v>-30.16</v>
      </c>
      <c r="O231" s="86"/>
      <c r="P231" s="86"/>
      <c r="AC231" s="136">
        <v>78.184353741496579</v>
      </c>
      <c r="AD231" s="137">
        <v>44655.269</v>
      </c>
      <c r="AE231" s="138">
        <v>-30.16</v>
      </c>
      <c r="AF231" s="139">
        <v>91.809523809523824</v>
      </c>
      <c r="AG231" s="137">
        <v>44655.269</v>
      </c>
      <c r="AH231" s="138">
        <v>-30.16</v>
      </c>
      <c r="AI231" s="139">
        <v>105.8843537414966</v>
      </c>
      <c r="AJ231" s="137">
        <v>44655.269</v>
      </c>
      <c r="AK231" s="138">
        <v>-30.16</v>
      </c>
      <c r="AL231" s="139">
        <v>119.7095238095238</v>
      </c>
      <c r="AM231" s="137">
        <v>44655.269</v>
      </c>
      <c r="AN231" s="140">
        <v>-30.16</v>
      </c>
    </row>
    <row r="232" spans="2:40" x14ac:dyDescent="0.25">
      <c r="B232" s="149"/>
      <c r="C232" s="87">
        <f t="shared" si="16"/>
        <v>105.80952380952394</v>
      </c>
      <c r="D232" s="80">
        <v>44855.269</v>
      </c>
      <c r="E232" s="81">
        <v>-29.2</v>
      </c>
      <c r="F232" s="87">
        <f t="shared" si="17"/>
        <v>125.80952380952394</v>
      </c>
      <c r="G232" s="80">
        <v>44855.269</v>
      </c>
      <c r="H232" s="81">
        <v>-29.2</v>
      </c>
      <c r="I232" s="87">
        <f t="shared" si="18"/>
        <v>145.8095238095234</v>
      </c>
      <c r="J232" s="80">
        <v>44855.269</v>
      </c>
      <c r="K232" s="81">
        <v>-29.2</v>
      </c>
      <c r="L232" s="87">
        <f t="shared" si="19"/>
        <v>165.8095238095234</v>
      </c>
      <c r="M232" s="80">
        <v>44855.269</v>
      </c>
      <c r="N232" s="126">
        <v>-29.2</v>
      </c>
      <c r="O232" s="86"/>
      <c r="P232" s="86"/>
      <c r="AC232" s="136">
        <v>78.22176870748298</v>
      </c>
      <c r="AD232" s="137">
        <v>44855.269</v>
      </c>
      <c r="AE232" s="138">
        <v>-29.2</v>
      </c>
      <c r="AF232" s="139">
        <v>91.847619047619062</v>
      </c>
      <c r="AG232" s="137">
        <v>44855.269</v>
      </c>
      <c r="AH232" s="138">
        <v>-29.2</v>
      </c>
      <c r="AI232" s="139">
        <v>105.921768707483</v>
      </c>
      <c r="AJ232" s="137">
        <v>44855.269</v>
      </c>
      <c r="AK232" s="138">
        <v>-29.2</v>
      </c>
      <c r="AL232" s="139">
        <v>119.74761904761904</v>
      </c>
      <c r="AM232" s="137">
        <v>44855.269</v>
      </c>
      <c r="AN232" s="140">
        <v>-29.2</v>
      </c>
    </row>
    <row r="233" spans="2:40" x14ac:dyDescent="0.25">
      <c r="B233" s="149"/>
      <c r="C233" s="87">
        <f t="shared" si="16"/>
        <v>105.85714285714299</v>
      </c>
      <c r="D233" s="80">
        <v>45055.269</v>
      </c>
      <c r="E233" s="81">
        <v>-29.82</v>
      </c>
      <c r="F233" s="87">
        <f t="shared" si="17"/>
        <v>125.85714285714299</v>
      </c>
      <c r="G233" s="80">
        <v>45055.269</v>
      </c>
      <c r="H233" s="81">
        <v>-29.82</v>
      </c>
      <c r="I233" s="87">
        <f t="shared" si="18"/>
        <v>145.85714285714243</v>
      </c>
      <c r="J233" s="80">
        <v>45055.269</v>
      </c>
      <c r="K233" s="81">
        <v>-29.82</v>
      </c>
      <c r="L233" s="87">
        <f t="shared" si="19"/>
        <v>165.85714285714243</v>
      </c>
      <c r="M233" s="80">
        <v>45055.269</v>
      </c>
      <c r="N233" s="126">
        <v>-29.82</v>
      </c>
      <c r="O233" s="86"/>
      <c r="P233" s="86"/>
      <c r="AC233" s="136">
        <v>78.259183673469366</v>
      </c>
      <c r="AD233" s="137">
        <v>45055.269</v>
      </c>
      <c r="AE233" s="138">
        <v>-29.82</v>
      </c>
      <c r="AF233" s="139">
        <v>91.8857142857143</v>
      </c>
      <c r="AG233" s="137">
        <v>45055.269</v>
      </c>
      <c r="AH233" s="138">
        <v>-29.82</v>
      </c>
      <c r="AI233" s="139">
        <v>105.95918367346938</v>
      </c>
      <c r="AJ233" s="137">
        <v>45055.269</v>
      </c>
      <c r="AK233" s="138">
        <v>-29.82</v>
      </c>
      <c r="AL233" s="139">
        <v>119.78571428571428</v>
      </c>
      <c r="AM233" s="137">
        <v>45055.269</v>
      </c>
      <c r="AN233" s="140">
        <v>-29.82</v>
      </c>
    </row>
    <row r="234" spans="2:40" x14ac:dyDescent="0.25">
      <c r="B234" s="149"/>
      <c r="C234" s="87">
        <f t="shared" si="16"/>
        <v>105.90476190476204</v>
      </c>
      <c r="D234" s="80">
        <v>45255.269</v>
      </c>
      <c r="E234" s="81">
        <v>-30.17</v>
      </c>
      <c r="F234" s="87">
        <f t="shared" si="17"/>
        <v>125.90476190476204</v>
      </c>
      <c r="G234" s="80">
        <v>45255.269</v>
      </c>
      <c r="H234" s="81">
        <v>-30.17</v>
      </c>
      <c r="I234" s="87">
        <f t="shared" si="18"/>
        <v>145.90476190476147</v>
      </c>
      <c r="J234" s="80">
        <v>45255.269</v>
      </c>
      <c r="K234" s="81">
        <v>-30.17</v>
      </c>
      <c r="L234" s="87">
        <f t="shared" si="19"/>
        <v>165.90476190476147</v>
      </c>
      <c r="M234" s="80">
        <v>45255.269</v>
      </c>
      <c r="N234" s="126">
        <v>-30.17</v>
      </c>
      <c r="O234" s="86"/>
      <c r="P234" s="86"/>
      <c r="AC234" s="136">
        <v>78.296598639455766</v>
      </c>
      <c r="AD234" s="137">
        <v>45255.269</v>
      </c>
      <c r="AE234" s="138">
        <v>-30.17</v>
      </c>
      <c r="AF234" s="139">
        <v>91.923809523809538</v>
      </c>
      <c r="AG234" s="137">
        <v>45255.269</v>
      </c>
      <c r="AH234" s="138">
        <v>-30.17</v>
      </c>
      <c r="AI234" s="139">
        <v>105.99659863945578</v>
      </c>
      <c r="AJ234" s="137">
        <v>45255.269</v>
      </c>
      <c r="AK234" s="138">
        <v>-30.17</v>
      </c>
      <c r="AL234" s="139">
        <v>119.82380952380952</v>
      </c>
      <c r="AM234" s="137">
        <v>45255.269</v>
      </c>
      <c r="AN234" s="140">
        <v>-30.17</v>
      </c>
    </row>
    <row r="235" spans="2:40" x14ac:dyDescent="0.25">
      <c r="B235" s="149"/>
      <c r="C235" s="87">
        <f t="shared" si="16"/>
        <v>105.95238095238109</v>
      </c>
      <c r="D235" s="80">
        <v>45455.269</v>
      </c>
      <c r="E235" s="81">
        <v>-29.76</v>
      </c>
      <c r="F235" s="87">
        <f t="shared" si="17"/>
        <v>125.95238095238109</v>
      </c>
      <c r="G235" s="80">
        <v>45455.269</v>
      </c>
      <c r="H235" s="81">
        <v>-29.76</v>
      </c>
      <c r="I235" s="87">
        <f t="shared" si="18"/>
        <v>145.95238095238051</v>
      </c>
      <c r="J235" s="80">
        <v>45455.269</v>
      </c>
      <c r="K235" s="81">
        <v>-29.76</v>
      </c>
      <c r="L235" s="87">
        <f t="shared" si="19"/>
        <v>165.95238095238051</v>
      </c>
      <c r="M235" s="80">
        <v>45455.269</v>
      </c>
      <c r="N235" s="126">
        <v>-29.76</v>
      </c>
      <c r="O235" s="86"/>
      <c r="P235" s="86"/>
      <c r="AC235" s="136">
        <v>78.334013605442152</v>
      </c>
      <c r="AD235" s="137">
        <v>45455.269</v>
      </c>
      <c r="AE235" s="138">
        <v>-29.76</v>
      </c>
      <c r="AF235" s="139">
        <v>91.961904761904776</v>
      </c>
      <c r="AG235" s="137">
        <v>45455.269</v>
      </c>
      <c r="AH235" s="138">
        <v>-29.76</v>
      </c>
      <c r="AI235" s="139">
        <v>106.03401360544217</v>
      </c>
      <c r="AJ235" s="137">
        <v>45455.269</v>
      </c>
      <c r="AK235" s="138">
        <v>-29.76</v>
      </c>
      <c r="AL235" s="139">
        <v>119.86190476190475</v>
      </c>
      <c r="AM235" s="137">
        <v>45455.269</v>
      </c>
      <c r="AN235" s="140">
        <v>-29.76</v>
      </c>
    </row>
    <row r="236" spans="2:40" x14ac:dyDescent="0.25">
      <c r="B236" s="149"/>
      <c r="C236" s="87">
        <f t="shared" si="16"/>
        <v>106.00000000000014</v>
      </c>
      <c r="D236" s="80">
        <v>45655.269</v>
      </c>
      <c r="E236" s="81">
        <v>-29.53</v>
      </c>
      <c r="F236" s="87">
        <f t="shared" si="17"/>
        <v>126.00000000000014</v>
      </c>
      <c r="G236" s="80">
        <v>45655.269</v>
      </c>
      <c r="H236" s="81">
        <v>-29.53</v>
      </c>
      <c r="I236" s="87">
        <f t="shared" si="18"/>
        <v>145.99999999999955</v>
      </c>
      <c r="J236" s="80">
        <v>45655.269</v>
      </c>
      <c r="K236" s="81">
        <v>-29.53</v>
      </c>
      <c r="L236" s="87">
        <f t="shared" si="19"/>
        <v>165.99999999999955</v>
      </c>
      <c r="M236" s="80">
        <v>45655.269</v>
      </c>
      <c r="N236" s="126">
        <v>-29.53</v>
      </c>
      <c r="O236" s="86"/>
      <c r="P236" s="86"/>
      <c r="AC236" s="136">
        <v>78.371428571428552</v>
      </c>
      <c r="AD236" s="137">
        <v>45655.269</v>
      </c>
      <c r="AE236" s="138">
        <v>-29.53</v>
      </c>
      <c r="AF236" s="139">
        <v>92.000000000000014</v>
      </c>
      <c r="AG236" s="137">
        <v>45655.269</v>
      </c>
      <c r="AH236" s="138">
        <v>-29.53</v>
      </c>
      <c r="AI236" s="139">
        <v>106.07142857142857</v>
      </c>
      <c r="AJ236" s="137">
        <v>45655.269</v>
      </c>
      <c r="AK236" s="138">
        <v>-29.53</v>
      </c>
      <c r="AL236" s="139">
        <v>119.89999999999999</v>
      </c>
      <c r="AM236" s="137">
        <v>45655.269</v>
      </c>
      <c r="AN236" s="140">
        <v>-29.53</v>
      </c>
    </row>
    <row r="237" spans="2:40" x14ac:dyDescent="0.25">
      <c r="B237" s="149"/>
      <c r="C237" s="87">
        <f t="shared" si="16"/>
        <v>106.04761904761919</v>
      </c>
      <c r="D237" s="80">
        <v>45855.269</v>
      </c>
      <c r="E237" s="81">
        <v>-29.53</v>
      </c>
      <c r="F237" s="87">
        <f t="shared" si="17"/>
        <v>126.04761904761919</v>
      </c>
      <c r="G237" s="80">
        <v>45855.269</v>
      </c>
      <c r="H237" s="81">
        <v>-29.53</v>
      </c>
      <c r="I237" s="87">
        <f t="shared" si="18"/>
        <v>146.04761904761858</v>
      </c>
      <c r="J237" s="80">
        <v>45855.269</v>
      </c>
      <c r="K237" s="81">
        <v>-29.53</v>
      </c>
      <c r="L237" s="87">
        <f t="shared" si="19"/>
        <v>166.04761904761858</v>
      </c>
      <c r="M237" s="80">
        <v>45855.269</v>
      </c>
      <c r="N237" s="126">
        <v>-29.53</v>
      </c>
      <c r="O237" s="86"/>
      <c r="P237" s="86"/>
      <c r="AC237" s="136">
        <v>78.408843537414953</v>
      </c>
      <c r="AD237" s="137">
        <v>45855.269</v>
      </c>
      <c r="AE237" s="138">
        <v>-29.53</v>
      </c>
      <c r="AF237" s="139">
        <v>92.038095238095252</v>
      </c>
      <c r="AG237" s="137">
        <v>45855.269</v>
      </c>
      <c r="AH237" s="138">
        <v>-29.53</v>
      </c>
      <c r="AI237" s="139">
        <v>106.10884353741497</v>
      </c>
      <c r="AJ237" s="137">
        <v>45855.269</v>
      </c>
      <c r="AK237" s="138">
        <v>-29.53</v>
      </c>
      <c r="AL237" s="139">
        <v>119.93809523809523</v>
      </c>
      <c r="AM237" s="137">
        <v>45855.269</v>
      </c>
      <c r="AN237" s="140">
        <v>-29.53</v>
      </c>
    </row>
    <row r="238" spans="2:40" x14ac:dyDescent="0.25">
      <c r="B238" s="149"/>
      <c r="C238" s="87">
        <f t="shared" si="16"/>
        <v>106.09523809523824</v>
      </c>
      <c r="D238" s="80">
        <v>46055.269</v>
      </c>
      <c r="E238" s="81">
        <v>-29.35</v>
      </c>
      <c r="F238" s="87">
        <f t="shared" si="17"/>
        <v>126.09523809523824</v>
      </c>
      <c r="G238" s="80">
        <v>46055.269</v>
      </c>
      <c r="H238" s="81">
        <v>-29.35</v>
      </c>
      <c r="I238" s="87">
        <f t="shared" si="18"/>
        <v>146.09523809523762</v>
      </c>
      <c r="J238" s="80">
        <v>46055.269</v>
      </c>
      <c r="K238" s="81">
        <v>-29.35</v>
      </c>
      <c r="L238" s="87">
        <f t="shared" si="19"/>
        <v>166.09523809523762</v>
      </c>
      <c r="M238" s="80">
        <v>46055.269</v>
      </c>
      <c r="N238" s="126">
        <v>-29.35</v>
      </c>
      <c r="O238" s="86"/>
      <c r="P238" s="86"/>
      <c r="AC238" s="136">
        <v>78.446258503401339</v>
      </c>
      <c r="AD238" s="137">
        <v>46055.269</v>
      </c>
      <c r="AE238" s="138">
        <v>-29.35</v>
      </c>
      <c r="AF238" s="139">
        <v>92.07619047619049</v>
      </c>
      <c r="AG238" s="137">
        <v>46055.269</v>
      </c>
      <c r="AH238" s="138">
        <v>-29.35</v>
      </c>
      <c r="AI238" s="139">
        <v>106.14625850340136</v>
      </c>
      <c r="AJ238" s="137">
        <v>46055.269</v>
      </c>
      <c r="AK238" s="138">
        <v>-29.35</v>
      </c>
      <c r="AL238" s="139">
        <v>119.97619047619047</v>
      </c>
      <c r="AM238" s="137">
        <v>46055.269</v>
      </c>
      <c r="AN238" s="140">
        <v>-29.35</v>
      </c>
    </row>
    <row r="239" spans="2:40" x14ac:dyDescent="0.25">
      <c r="B239" s="149"/>
      <c r="C239" s="87">
        <f t="shared" si="16"/>
        <v>106.1428571428573</v>
      </c>
      <c r="D239" s="80">
        <v>46255.269</v>
      </c>
      <c r="E239" s="81">
        <v>-29.23</v>
      </c>
      <c r="F239" s="87">
        <f t="shared" si="17"/>
        <v>126.1428571428573</v>
      </c>
      <c r="G239" s="80">
        <v>46255.269</v>
      </c>
      <c r="H239" s="81">
        <v>-29.23</v>
      </c>
      <c r="I239" s="87">
        <f t="shared" si="18"/>
        <v>146.14285714285666</v>
      </c>
      <c r="J239" s="80">
        <v>46255.269</v>
      </c>
      <c r="K239" s="81">
        <v>-29.23</v>
      </c>
      <c r="L239" s="87">
        <f t="shared" si="19"/>
        <v>166.14285714285666</v>
      </c>
      <c r="M239" s="80">
        <v>46255.269</v>
      </c>
      <c r="N239" s="126">
        <v>-29.23</v>
      </c>
      <c r="O239" s="86"/>
      <c r="P239" s="86"/>
      <c r="AC239" s="136">
        <v>78.483673469387739</v>
      </c>
      <c r="AD239" s="137">
        <v>46255.269</v>
      </c>
      <c r="AE239" s="138">
        <v>-29.23</v>
      </c>
      <c r="AF239" s="139">
        <v>92.114285714285728</v>
      </c>
      <c r="AG239" s="137">
        <v>46255.269</v>
      </c>
      <c r="AH239" s="138">
        <v>-29.23</v>
      </c>
      <c r="AI239" s="139">
        <v>106.18367346938776</v>
      </c>
      <c r="AJ239" s="137">
        <v>46255.269</v>
      </c>
      <c r="AK239" s="138">
        <v>-29.23</v>
      </c>
      <c r="AL239" s="139">
        <v>120.01428571428571</v>
      </c>
      <c r="AM239" s="137">
        <v>46255.269</v>
      </c>
      <c r="AN239" s="140">
        <v>-29.23</v>
      </c>
    </row>
    <row r="240" spans="2:40" x14ac:dyDescent="0.25">
      <c r="B240" s="149"/>
      <c r="C240" s="87">
        <f t="shared" si="16"/>
        <v>106.19047619047635</v>
      </c>
      <c r="D240" s="80">
        <v>46455.269</v>
      </c>
      <c r="E240" s="81">
        <v>-29.23</v>
      </c>
      <c r="F240" s="87">
        <f t="shared" si="17"/>
        <v>126.19047619047635</v>
      </c>
      <c r="G240" s="80">
        <v>46455.269</v>
      </c>
      <c r="H240" s="81">
        <v>-29.23</v>
      </c>
      <c r="I240" s="87">
        <f t="shared" si="18"/>
        <v>146.19047619047569</v>
      </c>
      <c r="J240" s="80">
        <v>46455.269</v>
      </c>
      <c r="K240" s="81">
        <v>-29.23</v>
      </c>
      <c r="L240" s="87">
        <f t="shared" si="19"/>
        <v>166.19047619047569</v>
      </c>
      <c r="M240" s="80">
        <v>46455.269</v>
      </c>
      <c r="N240" s="126">
        <v>-29.23</v>
      </c>
      <c r="O240" s="86"/>
      <c r="P240" s="86"/>
      <c r="AC240" s="136">
        <v>78.521088435374125</v>
      </c>
      <c r="AD240" s="137">
        <v>46455.269</v>
      </c>
      <c r="AE240" s="138">
        <v>-29.23</v>
      </c>
      <c r="AF240" s="139">
        <v>92.152380952380966</v>
      </c>
      <c r="AG240" s="137">
        <v>46455.269</v>
      </c>
      <c r="AH240" s="138">
        <v>-29.23</v>
      </c>
      <c r="AI240" s="139">
        <v>106.22108843537414</v>
      </c>
      <c r="AJ240" s="137">
        <v>46455.269</v>
      </c>
      <c r="AK240" s="138">
        <v>-29.23</v>
      </c>
      <c r="AL240" s="139">
        <v>120.05238095238094</v>
      </c>
      <c r="AM240" s="137">
        <v>46455.269</v>
      </c>
      <c r="AN240" s="140">
        <v>-29.23</v>
      </c>
    </row>
    <row r="241" spans="2:40" x14ac:dyDescent="0.25">
      <c r="B241" s="149"/>
      <c r="C241" s="87">
        <f t="shared" si="16"/>
        <v>106.2380952380954</v>
      </c>
      <c r="D241" s="80">
        <v>46655.269</v>
      </c>
      <c r="E241" s="81">
        <v>-29.13</v>
      </c>
      <c r="F241" s="87">
        <f t="shared" si="17"/>
        <v>126.2380952380954</v>
      </c>
      <c r="G241" s="80">
        <v>46655.269</v>
      </c>
      <c r="H241" s="81">
        <v>-29.13</v>
      </c>
      <c r="I241" s="87">
        <f t="shared" si="18"/>
        <v>146.23809523809473</v>
      </c>
      <c r="J241" s="80">
        <v>46655.269</v>
      </c>
      <c r="K241" s="81">
        <v>-29.13</v>
      </c>
      <c r="L241" s="87">
        <f t="shared" si="19"/>
        <v>166.23809523809473</v>
      </c>
      <c r="M241" s="80">
        <v>46655.269</v>
      </c>
      <c r="N241" s="126">
        <v>-29.13</v>
      </c>
      <c r="O241" s="86"/>
      <c r="P241" s="86"/>
      <c r="AC241" s="136">
        <v>78.558503401360525</v>
      </c>
      <c r="AD241" s="137">
        <v>46655.269</v>
      </c>
      <c r="AE241" s="138">
        <v>-29.13</v>
      </c>
      <c r="AF241" s="139">
        <v>92.190476190476204</v>
      </c>
      <c r="AG241" s="137">
        <v>46655.269</v>
      </c>
      <c r="AH241" s="138">
        <v>-29.13</v>
      </c>
      <c r="AI241" s="139">
        <v>106.25850340136054</v>
      </c>
      <c r="AJ241" s="137">
        <v>46655.269</v>
      </c>
      <c r="AK241" s="138">
        <v>-29.13</v>
      </c>
      <c r="AL241" s="139">
        <v>120.09047619047618</v>
      </c>
      <c r="AM241" s="137">
        <v>46655.269</v>
      </c>
      <c r="AN241" s="140">
        <v>-29.13</v>
      </c>
    </row>
    <row r="242" spans="2:40" x14ac:dyDescent="0.25">
      <c r="B242" s="149"/>
      <c r="C242" s="87">
        <f t="shared" si="16"/>
        <v>106.28571428571445</v>
      </c>
      <c r="D242" s="80">
        <v>46855.269</v>
      </c>
      <c r="E242" s="81">
        <v>-28.52</v>
      </c>
      <c r="F242" s="87">
        <f t="shared" si="17"/>
        <v>126.28571428571445</v>
      </c>
      <c r="G242" s="80">
        <v>46855.269</v>
      </c>
      <c r="H242" s="81">
        <v>-28.52</v>
      </c>
      <c r="I242" s="87">
        <f t="shared" si="18"/>
        <v>146.28571428571377</v>
      </c>
      <c r="J242" s="80">
        <v>46855.269</v>
      </c>
      <c r="K242" s="81">
        <v>-28.52</v>
      </c>
      <c r="L242" s="87">
        <f t="shared" si="19"/>
        <v>166.28571428571377</v>
      </c>
      <c r="M242" s="80">
        <v>46855.269</v>
      </c>
      <c r="N242" s="126">
        <v>-28.52</v>
      </c>
      <c r="O242" s="86"/>
      <c r="P242" s="86"/>
      <c r="AC242" s="136">
        <v>78.595918367346925</v>
      </c>
      <c r="AD242" s="137">
        <v>46855.269</v>
      </c>
      <c r="AE242" s="138">
        <v>-28.52</v>
      </c>
      <c r="AF242" s="139">
        <v>92.228571428571442</v>
      </c>
      <c r="AG242" s="137">
        <v>46855.269</v>
      </c>
      <c r="AH242" s="138">
        <v>-28.52</v>
      </c>
      <c r="AI242" s="139">
        <v>106.29591836734694</v>
      </c>
      <c r="AJ242" s="137">
        <v>46855.269</v>
      </c>
      <c r="AK242" s="138">
        <v>-28.52</v>
      </c>
      <c r="AL242" s="139">
        <v>120.12857142857142</v>
      </c>
      <c r="AM242" s="137">
        <v>46855.269</v>
      </c>
      <c r="AN242" s="140">
        <v>-28.52</v>
      </c>
    </row>
    <row r="243" spans="2:40" x14ac:dyDescent="0.25">
      <c r="B243" s="149"/>
      <c r="C243" s="87">
        <f t="shared" si="16"/>
        <v>106.3333333333335</v>
      </c>
      <c r="D243" s="80">
        <v>47055.269</v>
      </c>
      <c r="E243" s="81">
        <v>-28.4</v>
      </c>
      <c r="F243" s="87">
        <f t="shared" si="17"/>
        <v>126.3333333333335</v>
      </c>
      <c r="G243" s="80">
        <v>47055.269</v>
      </c>
      <c r="H243" s="81">
        <v>-28.4</v>
      </c>
      <c r="I243" s="87">
        <f t="shared" si="18"/>
        <v>146.3333333333328</v>
      </c>
      <c r="J243" s="80">
        <v>47055.269</v>
      </c>
      <c r="K243" s="81">
        <v>-28.4</v>
      </c>
      <c r="L243" s="87">
        <f t="shared" si="19"/>
        <v>166.3333333333328</v>
      </c>
      <c r="M243" s="80">
        <v>47055.269</v>
      </c>
      <c r="N243" s="126">
        <v>-28.4</v>
      </c>
      <c r="O243" s="86"/>
      <c r="P243" s="86"/>
      <c r="AC243" s="136">
        <v>78.633333333333312</v>
      </c>
      <c r="AD243" s="137">
        <v>47055.269</v>
      </c>
      <c r="AE243" s="138">
        <v>-28.4</v>
      </c>
      <c r="AF243" s="139">
        <v>92.26666666666668</v>
      </c>
      <c r="AG243" s="137">
        <v>47055.269</v>
      </c>
      <c r="AH243" s="138">
        <v>-28.4</v>
      </c>
      <c r="AI243" s="139">
        <v>106.33333333333333</v>
      </c>
      <c r="AJ243" s="137">
        <v>47055.269</v>
      </c>
      <c r="AK243" s="138">
        <v>-28.4</v>
      </c>
      <c r="AL243" s="139">
        <v>120.16666666666666</v>
      </c>
      <c r="AM243" s="137">
        <v>47055.269</v>
      </c>
      <c r="AN243" s="140">
        <v>-28.4</v>
      </c>
    </row>
    <row r="244" spans="2:40" x14ac:dyDescent="0.25">
      <c r="B244" s="149"/>
      <c r="C244" s="87">
        <f t="shared" si="16"/>
        <v>106.38095238095255</v>
      </c>
      <c r="D244" s="80">
        <v>47255.269</v>
      </c>
      <c r="E244" s="81">
        <v>-28.89</v>
      </c>
      <c r="F244" s="87">
        <f t="shared" si="17"/>
        <v>126.38095238095255</v>
      </c>
      <c r="G244" s="80">
        <v>47255.269</v>
      </c>
      <c r="H244" s="81">
        <v>-28.89</v>
      </c>
      <c r="I244" s="87">
        <f t="shared" si="18"/>
        <v>146.38095238095184</v>
      </c>
      <c r="J244" s="80">
        <v>47255.269</v>
      </c>
      <c r="K244" s="81">
        <v>-28.89</v>
      </c>
      <c r="L244" s="87">
        <f t="shared" si="19"/>
        <v>166.38095238095184</v>
      </c>
      <c r="M244" s="80">
        <v>47255.269</v>
      </c>
      <c r="N244" s="126">
        <v>-28.89</v>
      </c>
      <c r="O244" s="86"/>
      <c r="P244" s="86"/>
      <c r="AC244" s="136">
        <v>78.670748299319712</v>
      </c>
      <c r="AD244" s="137">
        <v>47255.269</v>
      </c>
      <c r="AE244" s="138">
        <v>-28.89</v>
      </c>
      <c r="AF244" s="139">
        <v>92.304761904761918</v>
      </c>
      <c r="AG244" s="137">
        <v>47255.269</v>
      </c>
      <c r="AH244" s="138">
        <v>-28.89</v>
      </c>
      <c r="AI244" s="139">
        <v>106.37074829931973</v>
      </c>
      <c r="AJ244" s="137">
        <v>47255.269</v>
      </c>
      <c r="AK244" s="138">
        <v>-28.89</v>
      </c>
      <c r="AL244" s="139">
        <v>120.2047619047619</v>
      </c>
      <c r="AM244" s="137">
        <v>47255.269</v>
      </c>
      <c r="AN244" s="140">
        <v>-28.89</v>
      </c>
    </row>
    <row r="245" spans="2:40" x14ac:dyDescent="0.25">
      <c r="B245" s="149"/>
      <c r="C245" s="87">
        <f t="shared" si="16"/>
        <v>106.4285714285716</v>
      </c>
      <c r="D245" s="80">
        <v>47455.269</v>
      </c>
      <c r="E245" s="81">
        <v>-28.13</v>
      </c>
      <c r="F245" s="87">
        <f t="shared" si="17"/>
        <v>126.4285714285716</v>
      </c>
      <c r="G245" s="80">
        <v>47455.269</v>
      </c>
      <c r="H245" s="81">
        <v>-28.13</v>
      </c>
      <c r="I245" s="87">
        <f t="shared" si="18"/>
        <v>146.42857142857088</v>
      </c>
      <c r="J245" s="80">
        <v>47455.269</v>
      </c>
      <c r="K245" s="81">
        <v>-28.13</v>
      </c>
      <c r="L245" s="87">
        <f t="shared" si="19"/>
        <v>166.42857142857088</v>
      </c>
      <c r="M245" s="80">
        <v>47455.269</v>
      </c>
      <c r="N245" s="126">
        <v>-28.13</v>
      </c>
      <c r="O245" s="86"/>
      <c r="P245" s="86"/>
      <c r="AC245" s="136">
        <v>78.708163265306098</v>
      </c>
      <c r="AD245" s="137">
        <v>47455.269</v>
      </c>
      <c r="AE245" s="138">
        <v>-28.13</v>
      </c>
      <c r="AF245" s="139">
        <v>92.342857142857156</v>
      </c>
      <c r="AG245" s="137">
        <v>47455.269</v>
      </c>
      <c r="AH245" s="138">
        <v>-28.13</v>
      </c>
      <c r="AI245" s="139">
        <v>106.40816326530611</v>
      </c>
      <c r="AJ245" s="137">
        <v>47455.269</v>
      </c>
      <c r="AK245" s="138">
        <v>-28.13</v>
      </c>
      <c r="AL245" s="139">
        <v>120.24285714285713</v>
      </c>
      <c r="AM245" s="137">
        <v>47455.269</v>
      </c>
      <c r="AN245" s="140">
        <v>-28.13</v>
      </c>
    </row>
    <row r="246" spans="2:40" x14ac:dyDescent="0.25">
      <c r="B246" s="149"/>
      <c r="C246" s="87">
        <f t="shared" si="16"/>
        <v>106.47619047619065</v>
      </c>
      <c r="D246" s="80">
        <v>47655.269</v>
      </c>
      <c r="E246" s="81">
        <v>-28.13</v>
      </c>
      <c r="F246" s="87">
        <f t="shared" si="17"/>
        <v>126.47619047619065</v>
      </c>
      <c r="G246" s="80">
        <v>47655.269</v>
      </c>
      <c r="H246" s="81">
        <v>-28.13</v>
      </c>
      <c r="I246" s="87">
        <f t="shared" si="18"/>
        <v>146.47619047618991</v>
      </c>
      <c r="J246" s="80">
        <v>47655.269</v>
      </c>
      <c r="K246" s="81">
        <v>-28.13</v>
      </c>
      <c r="L246" s="87">
        <f t="shared" si="19"/>
        <v>166.47619047618991</v>
      </c>
      <c r="M246" s="80">
        <v>47655.269</v>
      </c>
      <c r="N246" s="126">
        <v>-28.13</v>
      </c>
      <c r="O246" s="86"/>
      <c r="P246" s="86"/>
      <c r="AC246" s="136">
        <v>78.745578231292498</v>
      </c>
      <c r="AD246" s="137">
        <v>47655.269</v>
      </c>
      <c r="AE246" s="138">
        <v>-28.13</v>
      </c>
      <c r="AF246" s="139">
        <v>92.380952380952394</v>
      </c>
      <c r="AG246" s="137">
        <v>47655.269</v>
      </c>
      <c r="AH246" s="138">
        <v>-28.13</v>
      </c>
      <c r="AI246" s="139">
        <v>106.44557823129252</v>
      </c>
      <c r="AJ246" s="137">
        <v>47655.269</v>
      </c>
      <c r="AK246" s="138">
        <v>-28.13</v>
      </c>
      <c r="AL246" s="139">
        <v>120.28095238095237</v>
      </c>
      <c r="AM246" s="137">
        <v>47655.269</v>
      </c>
      <c r="AN246" s="140">
        <v>-28.13</v>
      </c>
    </row>
    <row r="247" spans="2:40" x14ac:dyDescent="0.25">
      <c r="B247" s="149"/>
      <c r="C247" s="87">
        <f t="shared" si="16"/>
        <v>106.5238095238097</v>
      </c>
      <c r="D247" s="80">
        <v>47855.269</v>
      </c>
      <c r="E247" s="81">
        <v>-27.5</v>
      </c>
      <c r="F247" s="87">
        <f t="shared" si="17"/>
        <v>126.5238095238097</v>
      </c>
      <c r="G247" s="80">
        <v>47855.269</v>
      </c>
      <c r="H247" s="81">
        <v>-27.5</v>
      </c>
      <c r="I247" s="87">
        <f t="shared" si="18"/>
        <v>146.52380952380895</v>
      </c>
      <c r="J247" s="80">
        <v>47855.269</v>
      </c>
      <c r="K247" s="81">
        <v>-27.5</v>
      </c>
      <c r="L247" s="87">
        <f t="shared" si="19"/>
        <v>166.52380952380895</v>
      </c>
      <c r="M247" s="80">
        <v>47855.269</v>
      </c>
      <c r="N247" s="126">
        <v>-27.5</v>
      </c>
      <c r="O247" s="86"/>
      <c r="P247" s="86"/>
      <c r="AC247" s="136">
        <v>78.782993197278898</v>
      </c>
      <c r="AD247" s="137">
        <v>47855.269</v>
      </c>
      <c r="AE247" s="138">
        <v>-27.5</v>
      </c>
      <c r="AF247" s="139">
        <v>92.419047619047632</v>
      </c>
      <c r="AG247" s="137">
        <v>47855.269</v>
      </c>
      <c r="AH247" s="138">
        <v>-27.5</v>
      </c>
      <c r="AI247" s="139">
        <v>106.48299319727892</v>
      </c>
      <c r="AJ247" s="137">
        <v>47855.269</v>
      </c>
      <c r="AK247" s="138">
        <v>-27.5</v>
      </c>
      <c r="AL247" s="139">
        <v>120.31904761904761</v>
      </c>
      <c r="AM247" s="137">
        <v>47855.269</v>
      </c>
      <c r="AN247" s="140">
        <v>-27.5</v>
      </c>
    </row>
    <row r="248" spans="2:40" x14ac:dyDescent="0.25">
      <c r="B248" s="149"/>
      <c r="C248" s="87">
        <f t="shared" si="16"/>
        <v>106.57142857142875</v>
      </c>
      <c r="D248" s="80">
        <v>48055.269</v>
      </c>
      <c r="E248" s="81">
        <v>-27.76</v>
      </c>
      <c r="F248" s="87">
        <f t="shared" si="17"/>
        <v>126.57142857142875</v>
      </c>
      <c r="G248" s="80">
        <v>48055.269</v>
      </c>
      <c r="H248" s="81">
        <v>-27.76</v>
      </c>
      <c r="I248" s="87">
        <f t="shared" si="18"/>
        <v>146.57142857142799</v>
      </c>
      <c r="J248" s="80">
        <v>48055.269</v>
      </c>
      <c r="K248" s="81">
        <v>-27.76</v>
      </c>
      <c r="L248" s="87">
        <f t="shared" si="19"/>
        <v>166.57142857142799</v>
      </c>
      <c r="M248" s="80">
        <v>48055.269</v>
      </c>
      <c r="N248" s="126">
        <v>-27.76</v>
      </c>
      <c r="O248" s="86"/>
      <c r="P248" s="86"/>
      <c r="AC248" s="136">
        <v>78.820408163265284</v>
      </c>
      <c r="AD248" s="137">
        <v>48055.269</v>
      </c>
      <c r="AE248" s="138">
        <v>-27.76</v>
      </c>
      <c r="AF248" s="139">
        <v>92.45714285714287</v>
      </c>
      <c r="AG248" s="137">
        <v>48055.269</v>
      </c>
      <c r="AH248" s="138">
        <v>-27.76</v>
      </c>
      <c r="AI248" s="139">
        <v>106.5204081632653</v>
      </c>
      <c r="AJ248" s="137">
        <v>48055.269</v>
      </c>
      <c r="AK248" s="138">
        <v>-27.76</v>
      </c>
      <c r="AL248" s="139">
        <v>120.35714285714285</v>
      </c>
      <c r="AM248" s="137">
        <v>48055.269</v>
      </c>
      <c r="AN248" s="140">
        <v>-27.76</v>
      </c>
    </row>
    <row r="249" spans="2:40" x14ac:dyDescent="0.25">
      <c r="B249" s="149"/>
      <c r="C249" s="87">
        <f t="shared" si="16"/>
        <v>106.61904761904781</v>
      </c>
      <c r="D249" s="80">
        <v>48255.269</v>
      </c>
      <c r="E249" s="81">
        <v>-28.31</v>
      </c>
      <c r="F249" s="87">
        <f t="shared" si="17"/>
        <v>126.61904761904781</v>
      </c>
      <c r="G249" s="80">
        <v>48255.269</v>
      </c>
      <c r="H249" s="81">
        <v>-28.31</v>
      </c>
      <c r="I249" s="87">
        <f t="shared" si="18"/>
        <v>146.61904761904702</v>
      </c>
      <c r="J249" s="80">
        <v>48255.269</v>
      </c>
      <c r="K249" s="81">
        <v>-28.31</v>
      </c>
      <c r="L249" s="87">
        <f t="shared" si="19"/>
        <v>166.61904761904702</v>
      </c>
      <c r="M249" s="80">
        <v>48255.269</v>
      </c>
      <c r="N249" s="126">
        <v>-28.31</v>
      </c>
      <c r="O249" s="86"/>
      <c r="P249" s="86"/>
      <c r="AC249" s="136">
        <v>78.857823129251685</v>
      </c>
      <c r="AD249" s="137">
        <v>48255.269</v>
      </c>
      <c r="AE249" s="138">
        <v>-28.31</v>
      </c>
      <c r="AF249" s="139">
        <v>92.495238095238108</v>
      </c>
      <c r="AG249" s="137">
        <v>48255.269</v>
      </c>
      <c r="AH249" s="138">
        <v>-28.31</v>
      </c>
      <c r="AI249" s="139">
        <v>106.5578231292517</v>
      </c>
      <c r="AJ249" s="137">
        <v>48255.269</v>
      </c>
      <c r="AK249" s="138">
        <v>-28.31</v>
      </c>
      <c r="AL249" s="139">
        <v>120.39523809523808</v>
      </c>
      <c r="AM249" s="137">
        <v>48255.269</v>
      </c>
      <c r="AN249" s="140">
        <v>-28.31</v>
      </c>
    </row>
    <row r="250" spans="2:40" x14ac:dyDescent="0.25">
      <c r="B250" s="149"/>
      <c r="C250" s="87">
        <f t="shared" si="16"/>
        <v>106.66666666666686</v>
      </c>
      <c r="D250" s="80">
        <v>48455.269</v>
      </c>
      <c r="E250" s="81">
        <v>-28.36</v>
      </c>
      <c r="F250" s="87">
        <f t="shared" si="17"/>
        <v>126.66666666666686</v>
      </c>
      <c r="G250" s="80">
        <v>48455.269</v>
      </c>
      <c r="H250" s="81">
        <v>-28.36</v>
      </c>
      <c r="I250" s="87">
        <f t="shared" si="18"/>
        <v>146.66666666666606</v>
      </c>
      <c r="J250" s="80">
        <v>48455.269</v>
      </c>
      <c r="K250" s="81">
        <v>-28.36</v>
      </c>
      <c r="L250" s="87">
        <f t="shared" si="19"/>
        <v>166.66666666666606</v>
      </c>
      <c r="M250" s="80">
        <v>48455.269</v>
      </c>
      <c r="N250" s="126">
        <v>-28.36</v>
      </c>
      <c r="O250" s="86"/>
      <c r="P250" s="86"/>
      <c r="AC250" s="136">
        <v>78.895238095238085</v>
      </c>
      <c r="AD250" s="137">
        <v>48455.269</v>
      </c>
      <c r="AE250" s="138">
        <v>-28.36</v>
      </c>
      <c r="AF250" s="139">
        <v>92.533333333333346</v>
      </c>
      <c r="AG250" s="137">
        <v>48455.269</v>
      </c>
      <c r="AH250" s="138">
        <v>-28.36</v>
      </c>
      <c r="AI250" s="139">
        <v>106.5952380952381</v>
      </c>
      <c r="AJ250" s="137">
        <v>48455.269</v>
      </c>
      <c r="AK250" s="138">
        <v>-28.36</v>
      </c>
      <c r="AL250" s="139">
        <v>120.43333333333332</v>
      </c>
      <c r="AM250" s="137">
        <v>48455.269</v>
      </c>
      <c r="AN250" s="140">
        <v>-28.36</v>
      </c>
    </row>
    <row r="251" spans="2:40" x14ac:dyDescent="0.25">
      <c r="B251" s="149"/>
      <c r="C251" s="87">
        <f t="shared" si="16"/>
        <v>106.71428571428591</v>
      </c>
      <c r="D251" s="80">
        <v>48655.269</v>
      </c>
      <c r="E251" s="81">
        <v>-27.77</v>
      </c>
      <c r="F251" s="87">
        <f t="shared" si="17"/>
        <v>126.71428571428591</v>
      </c>
      <c r="G251" s="80">
        <v>48655.269</v>
      </c>
      <c r="H251" s="81">
        <v>-27.77</v>
      </c>
      <c r="I251" s="87">
        <f t="shared" si="18"/>
        <v>146.7142857142851</v>
      </c>
      <c r="J251" s="80">
        <v>48655.269</v>
      </c>
      <c r="K251" s="81">
        <v>-27.77</v>
      </c>
      <c r="L251" s="87">
        <f t="shared" si="19"/>
        <v>166.7142857142851</v>
      </c>
      <c r="M251" s="80">
        <v>48655.269</v>
      </c>
      <c r="N251" s="126">
        <v>-27.77</v>
      </c>
      <c r="O251" s="86"/>
      <c r="P251" s="86"/>
      <c r="AC251" s="136">
        <v>78.932653061224471</v>
      </c>
      <c r="AD251" s="137">
        <v>48655.269</v>
      </c>
      <c r="AE251" s="138">
        <v>-27.77</v>
      </c>
      <c r="AF251" s="139">
        <v>92.571428571428584</v>
      </c>
      <c r="AG251" s="137">
        <v>48655.269</v>
      </c>
      <c r="AH251" s="138">
        <v>-27.77</v>
      </c>
      <c r="AI251" s="139">
        <v>106.63265306122449</v>
      </c>
      <c r="AJ251" s="137">
        <v>48655.269</v>
      </c>
      <c r="AK251" s="138">
        <v>-27.77</v>
      </c>
      <c r="AL251" s="139">
        <v>120.47142857142856</v>
      </c>
      <c r="AM251" s="137">
        <v>48655.269</v>
      </c>
      <c r="AN251" s="140">
        <v>-27.77</v>
      </c>
    </row>
    <row r="252" spans="2:40" x14ac:dyDescent="0.25">
      <c r="B252" s="149"/>
      <c r="C252" s="87">
        <f t="shared" si="16"/>
        <v>106.76190476190496</v>
      </c>
      <c r="D252" s="80">
        <v>48855.269</v>
      </c>
      <c r="E252" s="81">
        <v>-27.22</v>
      </c>
      <c r="F252" s="87">
        <f t="shared" si="17"/>
        <v>126.76190476190496</v>
      </c>
      <c r="G252" s="80">
        <v>48855.269</v>
      </c>
      <c r="H252" s="81">
        <v>-27.22</v>
      </c>
      <c r="I252" s="87">
        <f t="shared" si="18"/>
        <v>146.76190476190413</v>
      </c>
      <c r="J252" s="80">
        <v>48855.269</v>
      </c>
      <c r="K252" s="81">
        <v>-27.22</v>
      </c>
      <c r="L252" s="87">
        <f t="shared" si="19"/>
        <v>166.76190476190413</v>
      </c>
      <c r="M252" s="80">
        <v>48855.269</v>
      </c>
      <c r="N252" s="126">
        <v>-27.22</v>
      </c>
      <c r="O252" s="86"/>
      <c r="P252" s="86"/>
      <c r="AC252" s="136">
        <v>78.970068027210871</v>
      </c>
      <c r="AD252" s="137">
        <v>48855.269</v>
      </c>
      <c r="AE252" s="138">
        <v>-27.22</v>
      </c>
      <c r="AF252" s="139">
        <v>92.609523809523822</v>
      </c>
      <c r="AG252" s="137">
        <v>48855.269</v>
      </c>
      <c r="AH252" s="138">
        <v>-27.22</v>
      </c>
      <c r="AI252" s="139">
        <v>106.67006802721089</v>
      </c>
      <c r="AJ252" s="137">
        <v>48855.269</v>
      </c>
      <c r="AK252" s="138">
        <v>-27.22</v>
      </c>
      <c r="AL252" s="139">
        <v>120.5095238095238</v>
      </c>
      <c r="AM252" s="137">
        <v>48855.269</v>
      </c>
      <c r="AN252" s="140">
        <v>-27.22</v>
      </c>
    </row>
    <row r="253" spans="2:40" x14ac:dyDescent="0.25">
      <c r="B253" s="149"/>
      <c r="C253" s="87">
        <f t="shared" si="16"/>
        <v>106.80952380952401</v>
      </c>
      <c r="D253" s="80">
        <v>49055.269</v>
      </c>
      <c r="E253" s="81">
        <v>-27.22</v>
      </c>
      <c r="F253" s="87">
        <f t="shared" si="17"/>
        <v>126.80952380952401</v>
      </c>
      <c r="G253" s="80">
        <v>49055.269</v>
      </c>
      <c r="H253" s="81">
        <v>-27.22</v>
      </c>
      <c r="I253" s="87">
        <f t="shared" si="18"/>
        <v>146.80952380952317</v>
      </c>
      <c r="J253" s="80">
        <v>49055.269</v>
      </c>
      <c r="K253" s="81">
        <v>-27.22</v>
      </c>
      <c r="L253" s="87">
        <f t="shared" si="19"/>
        <v>166.80952380952317</v>
      </c>
      <c r="M253" s="80">
        <v>49055.269</v>
      </c>
      <c r="N253" s="126">
        <v>-27.22</v>
      </c>
      <c r="O253" s="86"/>
      <c r="P253" s="86"/>
      <c r="AC253" s="136">
        <v>79.007482993197257</v>
      </c>
      <c r="AD253" s="137">
        <v>49055.269</v>
      </c>
      <c r="AE253" s="138">
        <v>-27.22</v>
      </c>
      <c r="AF253" s="139">
        <v>92.64761904761906</v>
      </c>
      <c r="AG253" s="137">
        <v>49055.269</v>
      </c>
      <c r="AH253" s="138">
        <v>-27.22</v>
      </c>
      <c r="AI253" s="139">
        <v>106.70748299319727</v>
      </c>
      <c r="AJ253" s="137">
        <v>49055.269</v>
      </c>
      <c r="AK253" s="138">
        <v>-27.22</v>
      </c>
      <c r="AL253" s="139">
        <v>120.54761904761904</v>
      </c>
      <c r="AM253" s="137">
        <v>49055.269</v>
      </c>
      <c r="AN253" s="140">
        <v>-27.22</v>
      </c>
    </row>
    <row r="254" spans="2:40" x14ac:dyDescent="0.25">
      <c r="B254" s="149"/>
      <c r="C254" s="87">
        <f t="shared" si="16"/>
        <v>106.85714285714306</v>
      </c>
      <c r="D254" s="80">
        <v>49255.269</v>
      </c>
      <c r="E254" s="81">
        <v>-26.08</v>
      </c>
      <c r="F254" s="87">
        <f t="shared" si="17"/>
        <v>126.85714285714306</v>
      </c>
      <c r="G254" s="80">
        <v>49255.269</v>
      </c>
      <c r="H254" s="81">
        <v>-26.08</v>
      </c>
      <c r="I254" s="87">
        <f t="shared" si="18"/>
        <v>146.85714285714221</v>
      </c>
      <c r="J254" s="80">
        <v>49255.269</v>
      </c>
      <c r="K254" s="81">
        <v>-26.08</v>
      </c>
      <c r="L254" s="87">
        <f t="shared" si="19"/>
        <v>166.85714285714221</v>
      </c>
      <c r="M254" s="80">
        <v>49255.269</v>
      </c>
      <c r="N254" s="126">
        <v>-26.08</v>
      </c>
      <c r="O254" s="86"/>
      <c r="P254" s="86"/>
      <c r="AC254" s="136">
        <v>79.044897959183658</v>
      </c>
      <c r="AD254" s="137">
        <v>49255.269</v>
      </c>
      <c r="AE254" s="138">
        <v>-26.08</v>
      </c>
      <c r="AF254" s="139">
        <v>92.685714285714297</v>
      </c>
      <c r="AG254" s="137">
        <v>49255.269</v>
      </c>
      <c r="AH254" s="138">
        <v>-26.08</v>
      </c>
      <c r="AI254" s="139">
        <v>106.74489795918367</v>
      </c>
      <c r="AJ254" s="137">
        <v>49255.269</v>
      </c>
      <c r="AK254" s="138">
        <v>-26.08</v>
      </c>
      <c r="AL254" s="139">
        <v>120.58571428571427</v>
      </c>
      <c r="AM254" s="137">
        <v>49255.269</v>
      </c>
      <c r="AN254" s="140">
        <v>-26.08</v>
      </c>
    </row>
    <row r="255" spans="2:40" x14ac:dyDescent="0.25">
      <c r="B255" s="149"/>
      <c r="C255" s="87">
        <f t="shared" si="16"/>
        <v>106.90476190476211</v>
      </c>
      <c r="D255" s="80">
        <v>49455.269</v>
      </c>
      <c r="E255" s="81">
        <v>-25.55</v>
      </c>
      <c r="F255" s="87">
        <f t="shared" si="17"/>
        <v>126.90476190476211</v>
      </c>
      <c r="G255" s="80">
        <v>49455.269</v>
      </c>
      <c r="H255" s="81">
        <v>-25.55</v>
      </c>
      <c r="I255" s="87">
        <f t="shared" si="18"/>
        <v>146.90476190476124</v>
      </c>
      <c r="J255" s="80">
        <v>49455.269</v>
      </c>
      <c r="K255" s="81">
        <v>-25.55</v>
      </c>
      <c r="L255" s="87">
        <f t="shared" si="19"/>
        <v>166.90476190476124</v>
      </c>
      <c r="M255" s="80">
        <v>49455.269</v>
      </c>
      <c r="N255" s="126">
        <v>-25.55</v>
      </c>
      <c r="O255" s="86"/>
      <c r="P255" s="86"/>
      <c r="AC255" s="136">
        <v>79.082312925170058</v>
      </c>
      <c r="AD255" s="137">
        <v>49455.269</v>
      </c>
      <c r="AE255" s="138">
        <v>-25.55</v>
      </c>
      <c r="AF255" s="139">
        <v>92.723809523809535</v>
      </c>
      <c r="AG255" s="137">
        <v>49455.269</v>
      </c>
      <c r="AH255" s="138">
        <v>-25.55</v>
      </c>
      <c r="AI255" s="139">
        <v>106.78231292517007</v>
      </c>
      <c r="AJ255" s="137">
        <v>49455.269</v>
      </c>
      <c r="AK255" s="138">
        <v>-25.55</v>
      </c>
      <c r="AL255" s="139">
        <v>120.62380952380951</v>
      </c>
      <c r="AM255" s="137">
        <v>49455.269</v>
      </c>
      <c r="AN255" s="140">
        <v>-25.55</v>
      </c>
    </row>
    <row r="256" spans="2:40" x14ac:dyDescent="0.25">
      <c r="B256" s="149"/>
      <c r="C256" s="87">
        <f t="shared" si="16"/>
        <v>106.95238095238116</v>
      </c>
      <c r="D256" s="80">
        <v>49655.269</v>
      </c>
      <c r="E256" s="81">
        <v>-25.38</v>
      </c>
      <c r="F256" s="87">
        <f t="shared" si="17"/>
        <v>126.95238095238116</v>
      </c>
      <c r="G256" s="80">
        <v>49655.269</v>
      </c>
      <c r="H256" s="81">
        <v>-25.38</v>
      </c>
      <c r="I256" s="87">
        <f t="shared" si="18"/>
        <v>146.95238095238028</v>
      </c>
      <c r="J256" s="80">
        <v>49655.269</v>
      </c>
      <c r="K256" s="81">
        <v>-25.38</v>
      </c>
      <c r="L256" s="87">
        <f t="shared" si="19"/>
        <v>166.95238095238028</v>
      </c>
      <c r="M256" s="80">
        <v>49655.269</v>
      </c>
      <c r="N256" s="126">
        <v>-25.38</v>
      </c>
      <c r="O256" s="86"/>
      <c r="P256" s="86"/>
      <c r="AC256" s="136">
        <v>79.119727891156444</v>
      </c>
      <c r="AD256" s="137">
        <v>49655.269</v>
      </c>
      <c r="AE256" s="138">
        <v>-25.38</v>
      </c>
      <c r="AF256" s="139">
        <v>92.761904761904773</v>
      </c>
      <c r="AG256" s="137">
        <v>49655.269</v>
      </c>
      <c r="AH256" s="138">
        <v>-25.38</v>
      </c>
      <c r="AI256" s="139">
        <v>106.81972789115646</v>
      </c>
      <c r="AJ256" s="137">
        <v>49655.269</v>
      </c>
      <c r="AK256" s="138">
        <v>-25.38</v>
      </c>
      <c r="AL256" s="139">
        <v>120.66190476190475</v>
      </c>
      <c r="AM256" s="137">
        <v>49655.269</v>
      </c>
      <c r="AN256" s="140">
        <v>-25.38</v>
      </c>
    </row>
    <row r="257" spans="2:40" x14ac:dyDescent="0.25">
      <c r="B257" s="149"/>
      <c r="C257" s="87">
        <f t="shared" si="16"/>
        <v>107.00000000000021</v>
      </c>
      <c r="D257" s="80">
        <v>49855.269</v>
      </c>
      <c r="E257" s="81">
        <v>-25.38</v>
      </c>
      <c r="F257" s="87">
        <f t="shared" si="17"/>
        <v>127.00000000000021</v>
      </c>
      <c r="G257" s="80">
        <v>49855.269</v>
      </c>
      <c r="H257" s="81">
        <v>-25.38</v>
      </c>
      <c r="I257" s="87">
        <f t="shared" si="18"/>
        <v>146.99999999999932</v>
      </c>
      <c r="J257" s="80">
        <v>49855.269</v>
      </c>
      <c r="K257" s="81">
        <v>-25.38</v>
      </c>
      <c r="L257" s="87">
        <f t="shared" si="19"/>
        <v>166.99999999999932</v>
      </c>
      <c r="M257" s="80">
        <v>49855.269</v>
      </c>
      <c r="N257" s="126">
        <v>-25.38</v>
      </c>
      <c r="O257" s="86"/>
      <c r="P257" s="86"/>
      <c r="AC257" s="136">
        <v>79.157142857142844</v>
      </c>
      <c r="AD257" s="137">
        <v>49855.269</v>
      </c>
      <c r="AE257" s="138">
        <v>-25.38</v>
      </c>
      <c r="AF257" s="139">
        <v>92.800000000000011</v>
      </c>
      <c r="AG257" s="137">
        <v>49855.269</v>
      </c>
      <c r="AH257" s="138">
        <v>-25.38</v>
      </c>
      <c r="AI257" s="139">
        <v>106.85714285714286</v>
      </c>
      <c r="AJ257" s="137">
        <v>49855.269</v>
      </c>
      <c r="AK257" s="138">
        <v>-25.38</v>
      </c>
      <c r="AL257" s="139">
        <v>120.69999999999999</v>
      </c>
      <c r="AM257" s="137">
        <v>49855.269</v>
      </c>
      <c r="AN257" s="140">
        <v>-25.38</v>
      </c>
    </row>
    <row r="258" spans="2:40" x14ac:dyDescent="0.25">
      <c r="B258" s="149"/>
      <c r="C258" s="87">
        <f t="shared" si="16"/>
        <v>107.04761904761926</v>
      </c>
      <c r="D258" s="80">
        <v>50055.269</v>
      </c>
      <c r="E258" s="81">
        <v>-25.38</v>
      </c>
      <c r="F258" s="87">
        <f t="shared" si="17"/>
        <v>127.04761904761926</v>
      </c>
      <c r="G258" s="80">
        <v>50055.269</v>
      </c>
      <c r="H258" s="81">
        <v>-25.38</v>
      </c>
      <c r="I258" s="87">
        <f t="shared" si="18"/>
        <v>147.04761904761835</v>
      </c>
      <c r="J258" s="80">
        <v>50055.269</v>
      </c>
      <c r="K258" s="81">
        <v>-25.38</v>
      </c>
      <c r="L258" s="87">
        <f t="shared" si="19"/>
        <v>167.04761904761835</v>
      </c>
      <c r="M258" s="80">
        <v>50055.269</v>
      </c>
      <c r="N258" s="126">
        <v>-25.38</v>
      </c>
      <c r="O258" s="86"/>
      <c r="P258" s="86"/>
      <c r="AC258" s="136">
        <v>79.19455782312923</v>
      </c>
      <c r="AD258" s="137">
        <v>50055.269</v>
      </c>
      <c r="AE258" s="138">
        <v>-25.38</v>
      </c>
      <c r="AF258" s="139">
        <v>92.838095238095249</v>
      </c>
      <c r="AG258" s="137">
        <v>50055.269</v>
      </c>
      <c r="AH258" s="138">
        <v>-25.38</v>
      </c>
      <c r="AI258" s="139">
        <v>106.89455782312925</v>
      </c>
      <c r="AJ258" s="137">
        <v>50055.269</v>
      </c>
      <c r="AK258" s="138">
        <v>-25.38</v>
      </c>
      <c r="AL258" s="139">
        <v>120.73809523809523</v>
      </c>
      <c r="AM258" s="137">
        <v>50055.269</v>
      </c>
      <c r="AN258" s="140">
        <v>-25.38</v>
      </c>
    </row>
    <row r="259" spans="2:40" x14ac:dyDescent="0.25">
      <c r="B259" s="149"/>
      <c r="C259" s="87">
        <f t="shared" si="16"/>
        <v>107.09523809523832</v>
      </c>
      <c r="D259" s="80">
        <v>50255.269</v>
      </c>
      <c r="E259" s="81">
        <v>-25.32</v>
      </c>
      <c r="F259" s="87">
        <f t="shared" si="17"/>
        <v>127.09523809523832</v>
      </c>
      <c r="G259" s="80">
        <v>50255.269</v>
      </c>
      <c r="H259" s="81">
        <v>-25.32</v>
      </c>
      <c r="I259" s="87">
        <f t="shared" si="18"/>
        <v>147.09523809523739</v>
      </c>
      <c r="J259" s="80">
        <v>50255.269</v>
      </c>
      <c r="K259" s="81">
        <v>-25.32</v>
      </c>
      <c r="L259" s="87">
        <f t="shared" si="19"/>
        <v>167.09523809523739</v>
      </c>
      <c r="M259" s="80">
        <v>50255.269</v>
      </c>
      <c r="N259" s="126">
        <v>-25.32</v>
      </c>
      <c r="O259" s="86"/>
      <c r="P259" s="86"/>
      <c r="AC259" s="136">
        <v>79.23197278911563</v>
      </c>
      <c r="AD259" s="137">
        <v>50255.269</v>
      </c>
      <c r="AE259" s="138">
        <v>-25.32</v>
      </c>
      <c r="AF259" s="139">
        <v>92.876190476190487</v>
      </c>
      <c r="AG259" s="137">
        <v>50255.269</v>
      </c>
      <c r="AH259" s="138">
        <v>-25.32</v>
      </c>
      <c r="AI259" s="139">
        <v>106.93197278911565</v>
      </c>
      <c r="AJ259" s="137">
        <v>50255.269</v>
      </c>
      <c r="AK259" s="138">
        <v>-25.32</v>
      </c>
      <c r="AL259" s="139">
        <v>120.77619047619046</v>
      </c>
      <c r="AM259" s="137">
        <v>50255.269</v>
      </c>
      <c r="AN259" s="140">
        <v>-25.32</v>
      </c>
    </row>
    <row r="260" spans="2:40" x14ac:dyDescent="0.25">
      <c r="B260" s="149"/>
      <c r="C260" s="87">
        <f t="shared" ref="C260:C323" si="20">C259+((C$341-C$194)/147)</f>
        <v>107.14285714285737</v>
      </c>
      <c r="D260" s="80">
        <v>50455.269</v>
      </c>
      <c r="E260" s="81">
        <v>-24.82</v>
      </c>
      <c r="F260" s="87">
        <f t="shared" ref="F260:F323" si="21">F259+((F$341-F$194)/147)</f>
        <v>127.14285714285737</v>
      </c>
      <c r="G260" s="80">
        <v>50455.269</v>
      </c>
      <c r="H260" s="81">
        <v>-24.82</v>
      </c>
      <c r="I260" s="87">
        <f t="shared" ref="I260:I323" si="22">I259+((I$341-I$194)/147)</f>
        <v>147.14285714285643</v>
      </c>
      <c r="J260" s="80">
        <v>50455.269</v>
      </c>
      <c r="K260" s="81">
        <v>-24.82</v>
      </c>
      <c r="L260" s="87">
        <f t="shared" ref="L260:L323" si="23">L259+((L$341-L$194)/147)</f>
        <v>167.14285714285643</v>
      </c>
      <c r="M260" s="80">
        <v>50455.269</v>
      </c>
      <c r="N260" s="126">
        <v>-24.82</v>
      </c>
      <c r="O260" s="86"/>
      <c r="P260" s="86"/>
      <c r="AC260" s="136">
        <v>79.269387755102031</v>
      </c>
      <c r="AD260" s="137">
        <v>50455.269</v>
      </c>
      <c r="AE260" s="138">
        <v>-24.82</v>
      </c>
      <c r="AF260" s="139">
        <v>92.914285714285725</v>
      </c>
      <c r="AG260" s="137">
        <v>50455.269</v>
      </c>
      <c r="AH260" s="138">
        <v>-24.82</v>
      </c>
      <c r="AI260" s="139">
        <v>106.96938775510205</v>
      </c>
      <c r="AJ260" s="137">
        <v>50455.269</v>
      </c>
      <c r="AK260" s="138">
        <v>-24.82</v>
      </c>
      <c r="AL260" s="139">
        <v>120.8142857142857</v>
      </c>
      <c r="AM260" s="137">
        <v>50455.269</v>
      </c>
      <c r="AN260" s="140">
        <v>-24.82</v>
      </c>
    </row>
    <row r="261" spans="2:40" x14ac:dyDescent="0.25">
      <c r="B261" s="149"/>
      <c r="C261" s="87">
        <f t="shared" si="20"/>
        <v>107.19047619047642</v>
      </c>
      <c r="D261" s="80">
        <v>50655.269</v>
      </c>
      <c r="E261" s="81">
        <v>-25</v>
      </c>
      <c r="F261" s="87">
        <f t="shared" si="21"/>
        <v>127.19047619047642</v>
      </c>
      <c r="G261" s="80">
        <v>50655.269</v>
      </c>
      <c r="H261" s="81">
        <v>-25</v>
      </c>
      <c r="I261" s="87">
        <f t="shared" si="22"/>
        <v>147.19047619047547</v>
      </c>
      <c r="J261" s="80">
        <v>50655.269</v>
      </c>
      <c r="K261" s="81">
        <v>-25</v>
      </c>
      <c r="L261" s="87">
        <f t="shared" si="23"/>
        <v>167.19047619047547</v>
      </c>
      <c r="M261" s="80">
        <v>50655.269</v>
      </c>
      <c r="N261" s="126">
        <v>-25</v>
      </c>
      <c r="O261" s="86"/>
      <c r="P261" s="86"/>
      <c r="AC261" s="136">
        <v>79.306802721088417</v>
      </c>
      <c r="AD261" s="137">
        <v>50655.269</v>
      </c>
      <c r="AE261" s="138">
        <v>-25</v>
      </c>
      <c r="AF261" s="139">
        <v>92.952380952380963</v>
      </c>
      <c r="AG261" s="137">
        <v>50655.269</v>
      </c>
      <c r="AH261" s="138">
        <v>-25</v>
      </c>
      <c r="AI261" s="139">
        <v>107.00680272108843</v>
      </c>
      <c r="AJ261" s="137">
        <v>50655.269</v>
      </c>
      <c r="AK261" s="138">
        <v>-25</v>
      </c>
      <c r="AL261" s="139">
        <v>120.85238095238094</v>
      </c>
      <c r="AM261" s="137">
        <v>50655.269</v>
      </c>
      <c r="AN261" s="140">
        <v>-25</v>
      </c>
    </row>
    <row r="262" spans="2:40" x14ac:dyDescent="0.25">
      <c r="B262" s="149"/>
      <c r="C262" s="87">
        <f t="shared" si="20"/>
        <v>107.23809523809547</v>
      </c>
      <c r="D262" s="80">
        <v>50855.269</v>
      </c>
      <c r="E262" s="81">
        <v>-25.39</v>
      </c>
      <c r="F262" s="87">
        <f t="shared" si="21"/>
        <v>127.23809523809547</v>
      </c>
      <c r="G262" s="80">
        <v>50855.269</v>
      </c>
      <c r="H262" s="81">
        <v>-25.39</v>
      </c>
      <c r="I262" s="87">
        <f t="shared" si="22"/>
        <v>147.2380952380945</v>
      </c>
      <c r="J262" s="80">
        <v>50855.269</v>
      </c>
      <c r="K262" s="81">
        <v>-25.39</v>
      </c>
      <c r="L262" s="87">
        <f t="shared" si="23"/>
        <v>167.2380952380945</v>
      </c>
      <c r="M262" s="80">
        <v>50855.269</v>
      </c>
      <c r="N262" s="126">
        <v>-25.39</v>
      </c>
      <c r="O262" s="86"/>
      <c r="P262" s="86"/>
      <c r="AC262" s="136">
        <v>79.344217687074817</v>
      </c>
      <c r="AD262" s="137">
        <v>50855.269</v>
      </c>
      <c r="AE262" s="138">
        <v>-25.39</v>
      </c>
      <c r="AF262" s="139">
        <v>92.990476190476201</v>
      </c>
      <c r="AG262" s="137">
        <v>50855.269</v>
      </c>
      <c r="AH262" s="138">
        <v>-25.39</v>
      </c>
      <c r="AI262" s="139">
        <v>107.04421768707483</v>
      </c>
      <c r="AJ262" s="137">
        <v>50855.269</v>
      </c>
      <c r="AK262" s="138">
        <v>-25.39</v>
      </c>
      <c r="AL262" s="139">
        <v>120.89047619047618</v>
      </c>
      <c r="AM262" s="137">
        <v>50855.269</v>
      </c>
      <c r="AN262" s="140">
        <v>-25.39</v>
      </c>
    </row>
    <row r="263" spans="2:40" x14ac:dyDescent="0.25">
      <c r="B263" s="149"/>
      <c r="C263" s="87">
        <f t="shared" si="20"/>
        <v>107.28571428571452</v>
      </c>
      <c r="D263" s="80">
        <v>51055.269</v>
      </c>
      <c r="E263" s="81">
        <v>-25.09</v>
      </c>
      <c r="F263" s="87">
        <f t="shared" si="21"/>
        <v>127.28571428571452</v>
      </c>
      <c r="G263" s="80">
        <v>51055.269</v>
      </c>
      <c r="H263" s="81">
        <v>-25.09</v>
      </c>
      <c r="I263" s="87">
        <f t="shared" si="22"/>
        <v>147.28571428571354</v>
      </c>
      <c r="J263" s="80">
        <v>51055.269</v>
      </c>
      <c r="K263" s="81">
        <v>-25.09</v>
      </c>
      <c r="L263" s="87">
        <f t="shared" si="23"/>
        <v>167.28571428571354</v>
      </c>
      <c r="M263" s="80">
        <v>51055.269</v>
      </c>
      <c r="N263" s="126">
        <v>-25.09</v>
      </c>
      <c r="O263" s="86"/>
      <c r="P263" s="86"/>
      <c r="AC263" s="136">
        <v>79.381632653061203</v>
      </c>
      <c r="AD263" s="137">
        <v>51055.269</v>
      </c>
      <c r="AE263" s="138">
        <v>-25.09</v>
      </c>
      <c r="AF263" s="139">
        <v>93.028571428571439</v>
      </c>
      <c r="AG263" s="137">
        <v>51055.269</v>
      </c>
      <c r="AH263" s="138">
        <v>-25.09</v>
      </c>
      <c r="AI263" s="139">
        <v>107.08163265306122</v>
      </c>
      <c r="AJ263" s="137">
        <v>51055.269</v>
      </c>
      <c r="AK263" s="138">
        <v>-25.09</v>
      </c>
      <c r="AL263" s="139">
        <v>120.92857142857142</v>
      </c>
      <c r="AM263" s="137">
        <v>51055.269</v>
      </c>
      <c r="AN263" s="140">
        <v>-25.09</v>
      </c>
    </row>
    <row r="264" spans="2:40" x14ac:dyDescent="0.25">
      <c r="B264" s="149"/>
      <c r="C264" s="87">
        <f t="shared" si="20"/>
        <v>107.33333333333357</v>
      </c>
      <c r="D264" s="80">
        <v>51255.269</v>
      </c>
      <c r="E264" s="81">
        <v>-25.09</v>
      </c>
      <c r="F264" s="87">
        <f t="shared" si="21"/>
        <v>127.33333333333357</v>
      </c>
      <c r="G264" s="80">
        <v>51255.269</v>
      </c>
      <c r="H264" s="81">
        <v>-25.09</v>
      </c>
      <c r="I264" s="87">
        <f t="shared" si="22"/>
        <v>147.33333333333258</v>
      </c>
      <c r="J264" s="80">
        <v>51255.269</v>
      </c>
      <c r="K264" s="81">
        <v>-25.09</v>
      </c>
      <c r="L264" s="87">
        <f t="shared" si="23"/>
        <v>167.33333333333258</v>
      </c>
      <c r="M264" s="80">
        <v>51255.269</v>
      </c>
      <c r="N264" s="126">
        <v>-25.09</v>
      </c>
      <c r="O264" s="86"/>
      <c r="P264" s="86"/>
      <c r="AC264" s="136">
        <v>79.419047619047603</v>
      </c>
      <c r="AD264" s="137">
        <v>51255.269</v>
      </c>
      <c r="AE264" s="138">
        <v>-25.09</v>
      </c>
      <c r="AF264" s="139">
        <v>93.066666666666677</v>
      </c>
      <c r="AG264" s="137">
        <v>51255.269</v>
      </c>
      <c r="AH264" s="138">
        <v>-25.09</v>
      </c>
      <c r="AI264" s="139">
        <v>107.11904761904762</v>
      </c>
      <c r="AJ264" s="137">
        <v>51255.269</v>
      </c>
      <c r="AK264" s="138">
        <v>-25.09</v>
      </c>
      <c r="AL264" s="139">
        <v>120.96666666666665</v>
      </c>
      <c r="AM264" s="137">
        <v>51255.269</v>
      </c>
      <c r="AN264" s="140">
        <v>-25.09</v>
      </c>
    </row>
    <row r="265" spans="2:40" x14ac:dyDescent="0.25">
      <c r="B265" s="149"/>
      <c r="C265" s="87">
        <f t="shared" si="20"/>
        <v>107.38095238095262</v>
      </c>
      <c r="D265" s="80">
        <v>51455.269</v>
      </c>
      <c r="E265" s="81">
        <v>-25.06</v>
      </c>
      <c r="F265" s="87">
        <f t="shared" si="21"/>
        <v>127.38095238095262</v>
      </c>
      <c r="G265" s="80">
        <v>51455.269</v>
      </c>
      <c r="H265" s="81">
        <v>-25.06</v>
      </c>
      <c r="I265" s="87">
        <f t="shared" si="22"/>
        <v>147.38095238095161</v>
      </c>
      <c r="J265" s="80">
        <v>51455.269</v>
      </c>
      <c r="K265" s="81">
        <v>-25.06</v>
      </c>
      <c r="L265" s="87">
        <f t="shared" si="23"/>
        <v>167.38095238095161</v>
      </c>
      <c r="M265" s="80">
        <v>51455.269</v>
      </c>
      <c r="N265" s="126">
        <v>-25.06</v>
      </c>
      <c r="O265" s="86"/>
      <c r="P265" s="86"/>
      <c r="AC265" s="136">
        <v>79.456462585034004</v>
      </c>
      <c r="AD265" s="137">
        <v>51455.269</v>
      </c>
      <c r="AE265" s="138">
        <v>-25.06</v>
      </c>
      <c r="AF265" s="139">
        <v>93.104761904761915</v>
      </c>
      <c r="AG265" s="137">
        <v>51455.269</v>
      </c>
      <c r="AH265" s="138">
        <v>-25.06</v>
      </c>
      <c r="AI265" s="139">
        <v>107.15646258503402</v>
      </c>
      <c r="AJ265" s="137">
        <v>51455.269</v>
      </c>
      <c r="AK265" s="138">
        <v>-25.06</v>
      </c>
      <c r="AL265" s="139">
        <v>121.00476190476189</v>
      </c>
      <c r="AM265" s="137">
        <v>51455.269</v>
      </c>
      <c r="AN265" s="140">
        <v>-25.06</v>
      </c>
    </row>
    <row r="266" spans="2:40" x14ac:dyDescent="0.25">
      <c r="B266" s="149"/>
      <c r="C266" s="87">
        <f t="shared" si="20"/>
        <v>107.42857142857167</v>
      </c>
      <c r="D266" s="80">
        <v>51655.269</v>
      </c>
      <c r="E266" s="81">
        <v>-24.7</v>
      </c>
      <c r="F266" s="87">
        <f t="shared" si="21"/>
        <v>127.42857142857167</v>
      </c>
      <c r="G266" s="80">
        <v>51655.269</v>
      </c>
      <c r="H266" s="81">
        <v>-24.7</v>
      </c>
      <c r="I266" s="87">
        <f t="shared" si="22"/>
        <v>147.42857142857065</v>
      </c>
      <c r="J266" s="80">
        <v>51655.269</v>
      </c>
      <c r="K266" s="81">
        <v>-24.7</v>
      </c>
      <c r="L266" s="87">
        <f t="shared" si="23"/>
        <v>167.42857142857065</v>
      </c>
      <c r="M266" s="80">
        <v>51655.269</v>
      </c>
      <c r="N266" s="126">
        <v>-24.7</v>
      </c>
      <c r="O266" s="86"/>
      <c r="P266" s="86"/>
      <c r="AC266" s="136">
        <v>79.49387755102039</v>
      </c>
      <c r="AD266" s="137">
        <v>51655.269</v>
      </c>
      <c r="AE266" s="138">
        <v>-24.7</v>
      </c>
      <c r="AF266" s="139">
        <v>93.142857142857153</v>
      </c>
      <c r="AG266" s="137">
        <v>51655.269</v>
      </c>
      <c r="AH266" s="138">
        <v>-24.7</v>
      </c>
      <c r="AI266" s="139">
        <v>107.19387755102041</v>
      </c>
      <c r="AJ266" s="137">
        <v>51655.269</v>
      </c>
      <c r="AK266" s="138">
        <v>-24.7</v>
      </c>
      <c r="AL266" s="139">
        <v>121.04285714285714</v>
      </c>
      <c r="AM266" s="137">
        <v>51655.269</v>
      </c>
      <c r="AN266" s="140">
        <v>-24.7</v>
      </c>
    </row>
    <row r="267" spans="2:40" x14ac:dyDescent="0.25">
      <c r="B267" s="149"/>
      <c r="C267" s="87">
        <f t="shared" si="20"/>
        <v>107.47619047619072</v>
      </c>
      <c r="D267" s="80">
        <v>51855.269</v>
      </c>
      <c r="E267" s="81">
        <v>-24.18</v>
      </c>
      <c r="F267" s="87">
        <f t="shared" si="21"/>
        <v>127.47619047619072</v>
      </c>
      <c r="G267" s="80">
        <v>51855.269</v>
      </c>
      <c r="H267" s="81">
        <v>-24.18</v>
      </c>
      <c r="I267" s="87">
        <f t="shared" si="22"/>
        <v>147.47619047618969</v>
      </c>
      <c r="J267" s="80">
        <v>51855.269</v>
      </c>
      <c r="K267" s="81">
        <v>-24.18</v>
      </c>
      <c r="L267" s="87">
        <f t="shared" si="23"/>
        <v>167.47619047618969</v>
      </c>
      <c r="M267" s="80">
        <v>51855.269</v>
      </c>
      <c r="N267" s="126">
        <v>-24.18</v>
      </c>
      <c r="O267" s="86"/>
      <c r="P267" s="86"/>
      <c r="AC267" s="136">
        <v>79.53129251700679</v>
      </c>
      <c r="AD267" s="137">
        <v>51855.269</v>
      </c>
      <c r="AE267" s="138">
        <v>-24.18</v>
      </c>
      <c r="AF267" s="139">
        <v>93.180952380952391</v>
      </c>
      <c r="AG267" s="137">
        <v>51855.269</v>
      </c>
      <c r="AH267" s="138">
        <v>-24.18</v>
      </c>
      <c r="AI267" s="139">
        <v>107.23129251700681</v>
      </c>
      <c r="AJ267" s="137">
        <v>51855.269</v>
      </c>
      <c r="AK267" s="138">
        <v>-24.18</v>
      </c>
      <c r="AL267" s="139">
        <v>121.08095238095238</v>
      </c>
      <c r="AM267" s="137">
        <v>51855.269</v>
      </c>
      <c r="AN267" s="140">
        <v>-24.18</v>
      </c>
    </row>
    <row r="268" spans="2:40" x14ac:dyDescent="0.25">
      <c r="B268" s="149"/>
      <c r="C268" s="87">
        <f t="shared" si="20"/>
        <v>107.52380952380977</v>
      </c>
      <c r="D268" s="80">
        <v>52055.269</v>
      </c>
      <c r="E268" s="81">
        <v>-23.82</v>
      </c>
      <c r="F268" s="87">
        <f t="shared" si="21"/>
        <v>127.52380952380977</v>
      </c>
      <c r="G268" s="80">
        <v>52055.269</v>
      </c>
      <c r="H268" s="81">
        <v>-23.82</v>
      </c>
      <c r="I268" s="87">
        <f t="shared" si="22"/>
        <v>147.52380952380872</v>
      </c>
      <c r="J268" s="80">
        <v>52055.269</v>
      </c>
      <c r="K268" s="81">
        <v>-23.82</v>
      </c>
      <c r="L268" s="87">
        <f t="shared" si="23"/>
        <v>167.52380952380872</v>
      </c>
      <c r="M268" s="80">
        <v>52055.269</v>
      </c>
      <c r="N268" s="126">
        <v>-23.82</v>
      </c>
      <c r="O268" s="86"/>
      <c r="P268" s="86"/>
      <c r="AC268" s="136">
        <v>79.568707482993176</v>
      </c>
      <c r="AD268" s="137">
        <v>52055.269</v>
      </c>
      <c r="AE268" s="138">
        <v>-23.82</v>
      </c>
      <c r="AF268" s="139">
        <v>93.219047619047629</v>
      </c>
      <c r="AG268" s="137">
        <v>52055.269</v>
      </c>
      <c r="AH268" s="138">
        <v>-23.82</v>
      </c>
      <c r="AI268" s="139">
        <v>107.26870748299319</v>
      </c>
      <c r="AJ268" s="137">
        <v>52055.269</v>
      </c>
      <c r="AK268" s="138">
        <v>-23.82</v>
      </c>
      <c r="AL268" s="139">
        <v>121.11904761904762</v>
      </c>
      <c r="AM268" s="137">
        <v>52055.269</v>
      </c>
      <c r="AN268" s="140">
        <v>-23.82</v>
      </c>
    </row>
    <row r="269" spans="2:40" x14ac:dyDescent="0.25">
      <c r="B269" s="149"/>
      <c r="C269" s="87">
        <f t="shared" si="20"/>
        <v>107.57142857142883</v>
      </c>
      <c r="D269" s="80">
        <v>52255.269</v>
      </c>
      <c r="E269" s="81">
        <v>-23.82</v>
      </c>
      <c r="F269" s="87">
        <f t="shared" si="21"/>
        <v>127.57142857142883</v>
      </c>
      <c r="G269" s="80">
        <v>52255.269</v>
      </c>
      <c r="H269" s="81">
        <v>-23.82</v>
      </c>
      <c r="I269" s="87">
        <f t="shared" si="22"/>
        <v>147.57142857142776</v>
      </c>
      <c r="J269" s="80">
        <v>52255.269</v>
      </c>
      <c r="K269" s="81">
        <v>-23.82</v>
      </c>
      <c r="L269" s="87">
        <f t="shared" si="23"/>
        <v>167.57142857142776</v>
      </c>
      <c r="M269" s="80">
        <v>52255.269</v>
      </c>
      <c r="N269" s="126">
        <v>-23.82</v>
      </c>
      <c r="O269" s="86"/>
      <c r="P269" s="86"/>
      <c r="AC269" s="136">
        <v>79.606122448979576</v>
      </c>
      <c r="AD269" s="137">
        <v>52255.269</v>
      </c>
      <c r="AE269" s="138">
        <v>-23.82</v>
      </c>
      <c r="AF269" s="139">
        <v>93.257142857142867</v>
      </c>
      <c r="AG269" s="137">
        <v>52255.269</v>
      </c>
      <c r="AH269" s="138">
        <v>-23.82</v>
      </c>
      <c r="AI269" s="139">
        <v>107.30612244897959</v>
      </c>
      <c r="AJ269" s="137">
        <v>52255.269</v>
      </c>
      <c r="AK269" s="138">
        <v>-23.82</v>
      </c>
      <c r="AL269" s="139">
        <v>121.15714285714286</v>
      </c>
      <c r="AM269" s="137">
        <v>52255.269</v>
      </c>
      <c r="AN269" s="140">
        <v>-23.82</v>
      </c>
    </row>
    <row r="270" spans="2:40" x14ac:dyDescent="0.25">
      <c r="B270" s="149"/>
      <c r="C270" s="87">
        <f t="shared" si="20"/>
        <v>107.61904761904788</v>
      </c>
      <c r="D270" s="80">
        <v>52455.269</v>
      </c>
      <c r="E270" s="81">
        <v>-23.9</v>
      </c>
      <c r="F270" s="87">
        <f t="shared" si="21"/>
        <v>127.61904761904788</v>
      </c>
      <c r="G270" s="80">
        <v>52455.269</v>
      </c>
      <c r="H270" s="81">
        <v>-23.9</v>
      </c>
      <c r="I270" s="87">
        <f t="shared" si="22"/>
        <v>147.6190476190468</v>
      </c>
      <c r="J270" s="80">
        <v>52455.269</v>
      </c>
      <c r="K270" s="81">
        <v>-23.9</v>
      </c>
      <c r="L270" s="87">
        <f t="shared" si="23"/>
        <v>167.6190476190468</v>
      </c>
      <c r="M270" s="80">
        <v>52455.269</v>
      </c>
      <c r="N270" s="126">
        <v>-23.9</v>
      </c>
      <c r="O270" s="86"/>
      <c r="P270" s="86"/>
      <c r="AC270" s="136">
        <v>79.643537414965976</v>
      </c>
      <c r="AD270" s="137">
        <v>52455.269</v>
      </c>
      <c r="AE270" s="138">
        <v>-23.9</v>
      </c>
      <c r="AF270" s="139">
        <v>93.295238095238105</v>
      </c>
      <c r="AG270" s="137">
        <v>52455.269</v>
      </c>
      <c r="AH270" s="138">
        <v>-23.9</v>
      </c>
      <c r="AI270" s="139">
        <v>107.34353741496599</v>
      </c>
      <c r="AJ270" s="137">
        <v>52455.269</v>
      </c>
      <c r="AK270" s="138">
        <v>-23.9</v>
      </c>
      <c r="AL270" s="139">
        <v>121.1952380952381</v>
      </c>
      <c r="AM270" s="137">
        <v>52455.269</v>
      </c>
      <c r="AN270" s="140">
        <v>-23.9</v>
      </c>
    </row>
    <row r="271" spans="2:40" x14ac:dyDescent="0.25">
      <c r="B271" s="149"/>
      <c r="C271" s="87">
        <f t="shared" si="20"/>
        <v>107.66666666666693</v>
      </c>
      <c r="D271" s="80">
        <v>52655.269</v>
      </c>
      <c r="E271" s="81">
        <v>-23.71</v>
      </c>
      <c r="F271" s="87">
        <f t="shared" si="21"/>
        <v>127.66666666666693</v>
      </c>
      <c r="G271" s="80">
        <v>52655.269</v>
      </c>
      <c r="H271" s="81">
        <v>-23.71</v>
      </c>
      <c r="I271" s="87">
        <f t="shared" si="22"/>
        <v>147.66666666666583</v>
      </c>
      <c r="J271" s="80">
        <v>52655.269</v>
      </c>
      <c r="K271" s="81">
        <v>-23.71</v>
      </c>
      <c r="L271" s="87">
        <f t="shared" si="23"/>
        <v>167.66666666666583</v>
      </c>
      <c r="M271" s="80">
        <v>52655.269</v>
      </c>
      <c r="N271" s="126">
        <v>-23.71</v>
      </c>
      <c r="O271" s="86"/>
      <c r="P271" s="86"/>
      <c r="AC271" s="136">
        <v>79.680952380952363</v>
      </c>
      <c r="AD271" s="137">
        <v>52655.269</v>
      </c>
      <c r="AE271" s="138">
        <v>-23.71</v>
      </c>
      <c r="AF271" s="139">
        <v>93.333333333333343</v>
      </c>
      <c r="AG271" s="137">
        <v>52655.269</v>
      </c>
      <c r="AH271" s="138">
        <v>-23.71</v>
      </c>
      <c r="AI271" s="139">
        <v>107.38095238095238</v>
      </c>
      <c r="AJ271" s="137">
        <v>52655.269</v>
      </c>
      <c r="AK271" s="138">
        <v>-23.71</v>
      </c>
      <c r="AL271" s="139">
        <v>121.23333333333333</v>
      </c>
      <c r="AM271" s="137">
        <v>52655.269</v>
      </c>
      <c r="AN271" s="140">
        <v>-23.71</v>
      </c>
    </row>
    <row r="272" spans="2:40" x14ac:dyDescent="0.25">
      <c r="B272" s="149"/>
      <c r="C272" s="87">
        <f t="shared" si="20"/>
        <v>107.71428571428598</v>
      </c>
      <c r="D272" s="80">
        <v>52855.269</v>
      </c>
      <c r="E272" s="81">
        <v>-23.42</v>
      </c>
      <c r="F272" s="87">
        <f t="shared" si="21"/>
        <v>127.71428571428598</v>
      </c>
      <c r="G272" s="80">
        <v>52855.269</v>
      </c>
      <c r="H272" s="81">
        <v>-23.42</v>
      </c>
      <c r="I272" s="87">
        <f t="shared" si="22"/>
        <v>147.71428571428487</v>
      </c>
      <c r="J272" s="80">
        <v>52855.269</v>
      </c>
      <c r="K272" s="81">
        <v>-23.42</v>
      </c>
      <c r="L272" s="87">
        <f t="shared" si="23"/>
        <v>167.71428571428487</v>
      </c>
      <c r="M272" s="80">
        <v>52855.269</v>
      </c>
      <c r="N272" s="126">
        <v>-23.42</v>
      </c>
      <c r="O272" s="86"/>
      <c r="P272" s="86"/>
      <c r="AC272" s="136">
        <v>79.718367346938763</v>
      </c>
      <c r="AD272" s="137">
        <v>52855.269</v>
      </c>
      <c r="AE272" s="138">
        <v>-23.42</v>
      </c>
      <c r="AF272" s="139">
        <v>93.371428571428581</v>
      </c>
      <c r="AG272" s="137">
        <v>52855.269</v>
      </c>
      <c r="AH272" s="138">
        <v>-23.42</v>
      </c>
      <c r="AI272" s="139">
        <v>107.41836734693878</v>
      </c>
      <c r="AJ272" s="137">
        <v>52855.269</v>
      </c>
      <c r="AK272" s="138">
        <v>-23.42</v>
      </c>
      <c r="AL272" s="139">
        <v>121.27142857142857</v>
      </c>
      <c r="AM272" s="137">
        <v>52855.269</v>
      </c>
      <c r="AN272" s="140">
        <v>-23.42</v>
      </c>
    </row>
    <row r="273" spans="2:40" x14ac:dyDescent="0.25">
      <c r="B273" s="149"/>
      <c r="C273" s="87">
        <f t="shared" si="20"/>
        <v>107.76190476190503</v>
      </c>
      <c r="D273" s="80">
        <v>53055.269</v>
      </c>
      <c r="E273" s="81">
        <v>-23.26</v>
      </c>
      <c r="F273" s="87">
        <f t="shared" si="21"/>
        <v>127.76190476190503</v>
      </c>
      <c r="G273" s="80">
        <v>53055.269</v>
      </c>
      <c r="H273" s="81">
        <v>-23.26</v>
      </c>
      <c r="I273" s="87">
        <f t="shared" si="22"/>
        <v>147.76190476190391</v>
      </c>
      <c r="J273" s="80">
        <v>53055.269</v>
      </c>
      <c r="K273" s="81">
        <v>-23.26</v>
      </c>
      <c r="L273" s="87">
        <f t="shared" si="23"/>
        <v>167.76190476190391</v>
      </c>
      <c r="M273" s="80">
        <v>53055.269</v>
      </c>
      <c r="N273" s="126">
        <v>-23.26</v>
      </c>
      <c r="O273" s="86"/>
      <c r="P273" s="86"/>
      <c r="AC273" s="136">
        <v>79.755782312925149</v>
      </c>
      <c r="AD273" s="137">
        <v>53055.269</v>
      </c>
      <c r="AE273" s="138">
        <v>-23.26</v>
      </c>
      <c r="AF273" s="139">
        <v>93.409523809523819</v>
      </c>
      <c r="AG273" s="137">
        <v>53055.269</v>
      </c>
      <c r="AH273" s="138">
        <v>-23.26</v>
      </c>
      <c r="AI273" s="139">
        <v>107.45578231292517</v>
      </c>
      <c r="AJ273" s="137">
        <v>53055.269</v>
      </c>
      <c r="AK273" s="138">
        <v>-23.26</v>
      </c>
      <c r="AL273" s="139">
        <v>121.30952380952381</v>
      </c>
      <c r="AM273" s="137">
        <v>53055.269</v>
      </c>
      <c r="AN273" s="140">
        <v>-23.26</v>
      </c>
    </row>
    <row r="274" spans="2:40" x14ac:dyDescent="0.25">
      <c r="B274" s="149"/>
      <c r="C274" s="87">
        <f t="shared" si="20"/>
        <v>107.80952380952408</v>
      </c>
      <c r="D274" s="80">
        <v>53255.269</v>
      </c>
      <c r="E274" s="81">
        <v>-23</v>
      </c>
      <c r="F274" s="87">
        <f t="shared" si="21"/>
        <v>127.80952380952408</v>
      </c>
      <c r="G274" s="80">
        <v>53255.269</v>
      </c>
      <c r="H274" s="81">
        <v>-23</v>
      </c>
      <c r="I274" s="87">
        <f t="shared" si="22"/>
        <v>147.80952380952294</v>
      </c>
      <c r="J274" s="80">
        <v>53255.269</v>
      </c>
      <c r="K274" s="81">
        <v>-23</v>
      </c>
      <c r="L274" s="87">
        <f t="shared" si="23"/>
        <v>167.80952380952294</v>
      </c>
      <c r="M274" s="80">
        <v>53255.269</v>
      </c>
      <c r="N274" s="126">
        <v>-23</v>
      </c>
      <c r="O274" s="86"/>
      <c r="P274" s="86"/>
      <c r="AC274" s="136">
        <v>79.793197278911549</v>
      </c>
      <c r="AD274" s="137">
        <v>53255.269</v>
      </c>
      <c r="AE274" s="138">
        <v>-23</v>
      </c>
      <c r="AF274" s="139">
        <v>93.447619047619057</v>
      </c>
      <c r="AG274" s="137">
        <v>53255.269</v>
      </c>
      <c r="AH274" s="138">
        <v>-23</v>
      </c>
      <c r="AI274" s="139">
        <v>107.49319727891157</v>
      </c>
      <c r="AJ274" s="137">
        <v>53255.269</v>
      </c>
      <c r="AK274" s="138">
        <v>-23</v>
      </c>
      <c r="AL274" s="139">
        <v>121.34761904761905</v>
      </c>
      <c r="AM274" s="137">
        <v>53255.269</v>
      </c>
      <c r="AN274" s="140">
        <v>-23</v>
      </c>
    </row>
    <row r="275" spans="2:40" x14ac:dyDescent="0.25">
      <c r="B275" s="149"/>
      <c r="C275" s="87">
        <f t="shared" si="20"/>
        <v>107.85714285714313</v>
      </c>
      <c r="D275" s="80">
        <v>53455.269</v>
      </c>
      <c r="E275" s="81">
        <v>-23</v>
      </c>
      <c r="F275" s="87">
        <f t="shared" si="21"/>
        <v>127.85714285714313</v>
      </c>
      <c r="G275" s="80">
        <v>53455.269</v>
      </c>
      <c r="H275" s="81">
        <v>-23</v>
      </c>
      <c r="I275" s="87">
        <f t="shared" si="22"/>
        <v>147.85714285714198</v>
      </c>
      <c r="J275" s="80">
        <v>53455.269</v>
      </c>
      <c r="K275" s="81">
        <v>-23</v>
      </c>
      <c r="L275" s="87">
        <f t="shared" si="23"/>
        <v>167.85714285714198</v>
      </c>
      <c r="M275" s="80">
        <v>53455.269</v>
      </c>
      <c r="N275" s="126">
        <v>-23</v>
      </c>
      <c r="O275" s="86"/>
      <c r="P275" s="86"/>
      <c r="AC275" s="136">
        <v>79.830612244897949</v>
      </c>
      <c r="AD275" s="137">
        <v>53455.269</v>
      </c>
      <c r="AE275" s="138">
        <v>-23</v>
      </c>
      <c r="AF275" s="139">
        <v>93.485714285714295</v>
      </c>
      <c r="AG275" s="137">
        <v>53455.269</v>
      </c>
      <c r="AH275" s="138">
        <v>-23</v>
      </c>
      <c r="AI275" s="139">
        <v>107.53061224489797</v>
      </c>
      <c r="AJ275" s="137">
        <v>53455.269</v>
      </c>
      <c r="AK275" s="138">
        <v>-23</v>
      </c>
      <c r="AL275" s="139">
        <v>121.38571428571429</v>
      </c>
      <c r="AM275" s="137">
        <v>53455.269</v>
      </c>
      <c r="AN275" s="140">
        <v>-23</v>
      </c>
    </row>
    <row r="276" spans="2:40" x14ac:dyDescent="0.25">
      <c r="B276" s="149"/>
      <c r="C276" s="87">
        <f t="shared" si="20"/>
        <v>107.90476190476218</v>
      </c>
      <c r="D276" s="80">
        <v>53655.269</v>
      </c>
      <c r="E276" s="81">
        <v>-22.57</v>
      </c>
      <c r="F276" s="87">
        <f t="shared" si="21"/>
        <v>127.90476190476218</v>
      </c>
      <c r="G276" s="80">
        <v>53655.269</v>
      </c>
      <c r="H276" s="81">
        <v>-22.57</v>
      </c>
      <c r="I276" s="87">
        <f t="shared" si="22"/>
        <v>147.90476190476102</v>
      </c>
      <c r="J276" s="80">
        <v>53655.269</v>
      </c>
      <c r="K276" s="81">
        <v>-22.57</v>
      </c>
      <c r="L276" s="87">
        <f t="shared" si="23"/>
        <v>167.90476190476102</v>
      </c>
      <c r="M276" s="80">
        <v>53655.269</v>
      </c>
      <c r="N276" s="126">
        <v>-22.57</v>
      </c>
      <c r="O276" s="86"/>
      <c r="P276" s="86"/>
      <c r="AC276" s="136">
        <v>79.868027210884335</v>
      </c>
      <c r="AD276" s="137">
        <v>53655.269</v>
      </c>
      <c r="AE276" s="138">
        <v>-22.57</v>
      </c>
      <c r="AF276" s="139">
        <v>93.523809523809533</v>
      </c>
      <c r="AG276" s="137">
        <v>53655.269</v>
      </c>
      <c r="AH276" s="138">
        <v>-22.57</v>
      </c>
      <c r="AI276" s="139">
        <v>107.56802721088435</v>
      </c>
      <c r="AJ276" s="137">
        <v>53655.269</v>
      </c>
      <c r="AK276" s="138">
        <v>-22.57</v>
      </c>
      <c r="AL276" s="139">
        <v>121.42380952380952</v>
      </c>
      <c r="AM276" s="137">
        <v>53655.269</v>
      </c>
      <c r="AN276" s="140">
        <v>-22.57</v>
      </c>
    </row>
    <row r="277" spans="2:40" x14ac:dyDescent="0.25">
      <c r="B277" s="149"/>
      <c r="C277" s="87">
        <f t="shared" si="20"/>
        <v>107.95238095238123</v>
      </c>
      <c r="D277" s="80">
        <v>53855.269</v>
      </c>
      <c r="E277" s="81">
        <v>-22.1</v>
      </c>
      <c r="F277" s="87">
        <f t="shared" si="21"/>
        <v>127.95238095238123</v>
      </c>
      <c r="G277" s="80">
        <v>53855.269</v>
      </c>
      <c r="H277" s="81">
        <v>-22.1</v>
      </c>
      <c r="I277" s="87">
        <f t="shared" si="22"/>
        <v>147.95238095238005</v>
      </c>
      <c r="J277" s="80">
        <v>53855.269</v>
      </c>
      <c r="K277" s="81">
        <v>-22.1</v>
      </c>
      <c r="L277" s="87">
        <f t="shared" si="23"/>
        <v>167.95238095238005</v>
      </c>
      <c r="M277" s="80">
        <v>53855.269</v>
      </c>
      <c r="N277" s="126">
        <v>-22.1</v>
      </c>
      <c r="O277" s="86"/>
      <c r="P277" s="86"/>
      <c r="AC277" s="136">
        <v>79.905442176870736</v>
      </c>
      <c r="AD277" s="137">
        <v>53855.269</v>
      </c>
      <c r="AE277" s="138">
        <v>-22.1</v>
      </c>
      <c r="AF277" s="139">
        <v>93.561904761904771</v>
      </c>
      <c r="AG277" s="137">
        <v>53855.269</v>
      </c>
      <c r="AH277" s="138">
        <v>-22.1</v>
      </c>
      <c r="AI277" s="139">
        <v>107.60544217687075</v>
      </c>
      <c r="AJ277" s="137">
        <v>53855.269</v>
      </c>
      <c r="AK277" s="138">
        <v>-22.1</v>
      </c>
      <c r="AL277" s="139">
        <v>121.46190476190476</v>
      </c>
      <c r="AM277" s="137">
        <v>53855.269</v>
      </c>
      <c r="AN277" s="140">
        <v>-22.1</v>
      </c>
    </row>
    <row r="278" spans="2:40" x14ac:dyDescent="0.25">
      <c r="B278" s="149"/>
      <c r="C278" s="87">
        <f t="shared" si="20"/>
        <v>108.00000000000028</v>
      </c>
      <c r="D278" s="80">
        <v>54055.269</v>
      </c>
      <c r="E278" s="81">
        <v>-22.15</v>
      </c>
      <c r="F278" s="87">
        <f t="shared" si="21"/>
        <v>128.00000000000028</v>
      </c>
      <c r="G278" s="80">
        <v>54055.269</v>
      </c>
      <c r="H278" s="81">
        <v>-22.15</v>
      </c>
      <c r="I278" s="87">
        <f t="shared" si="22"/>
        <v>147.99999999999909</v>
      </c>
      <c r="J278" s="80">
        <v>54055.269</v>
      </c>
      <c r="K278" s="81">
        <v>-22.15</v>
      </c>
      <c r="L278" s="87">
        <f t="shared" si="23"/>
        <v>167.99999999999909</v>
      </c>
      <c r="M278" s="80">
        <v>54055.269</v>
      </c>
      <c r="N278" s="126">
        <v>-22.15</v>
      </c>
      <c r="O278" s="86"/>
      <c r="P278" s="86"/>
      <c r="AC278" s="136">
        <v>79.942857142857122</v>
      </c>
      <c r="AD278" s="137">
        <v>54055.269</v>
      </c>
      <c r="AE278" s="138">
        <v>-22.15</v>
      </c>
      <c r="AF278" s="139">
        <v>93.600000000000009</v>
      </c>
      <c r="AG278" s="137">
        <v>54055.269</v>
      </c>
      <c r="AH278" s="138">
        <v>-22.15</v>
      </c>
      <c r="AI278" s="139">
        <v>107.64285714285714</v>
      </c>
      <c r="AJ278" s="137">
        <v>54055.269</v>
      </c>
      <c r="AK278" s="138">
        <v>-22.15</v>
      </c>
      <c r="AL278" s="139">
        <v>121.5</v>
      </c>
      <c r="AM278" s="137">
        <v>54055.269</v>
      </c>
      <c r="AN278" s="140">
        <v>-22.15</v>
      </c>
    </row>
    <row r="279" spans="2:40" x14ac:dyDescent="0.25">
      <c r="B279" s="149"/>
      <c r="C279" s="87">
        <f t="shared" si="20"/>
        <v>108.04761904761934</v>
      </c>
      <c r="D279" s="80">
        <v>54255.269</v>
      </c>
      <c r="E279" s="81">
        <v>-22.05</v>
      </c>
      <c r="F279" s="87">
        <f t="shared" si="21"/>
        <v>128.04761904761932</v>
      </c>
      <c r="G279" s="80">
        <v>54255.269</v>
      </c>
      <c r="H279" s="81">
        <v>-22.05</v>
      </c>
      <c r="I279" s="87">
        <f t="shared" si="22"/>
        <v>148.04761904761813</v>
      </c>
      <c r="J279" s="80">
        <v>54255.269</v>
      </c>
      <c r="K279" s="81">
        <v>-22.05</v>
      </c>
      <c r="L279" s="87">
        <f t="shared" si="23"/>
        <v>168.04761904761813</v>
      </c>
      <c r="M279" s="80">
        <v>54255.269</v>
      </c>
      <c r="N279" s="126">
        <v>-22.05</v>
      </c>
      <c r="O279" s="86"/>
      <c r="P279" s="86"/>
      <c r="AC279" s="136">
        <v>79.980272108843522</v>
      </c>
      <c r="AD279" s="137">
        <v>54255.269</v>
      </c>
      <c r="AE279" s="138">
        <v>-22.05</v>
      </c>
      <c r="AF279" s="139">
        <v>93.638095238095246</v>
      </c>
      <c r="AG279" s="137">
        <v>54255.269</v>
      </c>
      <c r="AH279" s="138">
        <v>-22.05</v>
      </c>
      <c r="AI279" s="139">
        <v>107.68027210884354</v>
      </c>
      <c r="AJ279" s="137">
        <v>54255.269</v>
      </c>
      <c r="AK279" s="138">
        <v>-22.05</v>
      </c>
      <c r="AL279" s="139">
        <v>121.53809523809524</v>
      </c>
      <c r="AM279" s="137">
        <v>54255.269</v>
      </c>
      <c r="AN279" s="140">
        <v>-22.05</v>
      </c>
    </row>
    <row r="280" spans="2:40" x14ac:dyDescent="0.25">
      <c r="B280" s="149"/>
      <c r="C280" s="87">
        <f t="shared" si="20"/>
        <v>108.09523809523839</v>
      </c>
      <c r="D280" s="80">
        <v>54455.269</v>
      </c>
      <c r="E280" s="81">
        <v>-22.05</v>
      </c>
      <c r="F280" s="87">
        <f t="shared" si="21"/>
        <v>128.09523809523836</v>
      </c>
      <c r="G280" s="80">
        <v>54455.269</v>
      </c>
      <c r="H280" s="81">
        <v>-22.05</v>
      </c>
      <c r="I280" s="87">
        <f t="shared" si="22"/>
        <v>148.09523809523716</v>
      </c>
      <c r="J280" s="80">
        <v>54455.269</v>
      </c>
      <c r="K280" s="81">
        <v>-22.05</v>
      </c>
      <c r="L280" s="87">
        <f t="shared" si="23"/>
        <v>168.09523809523716</v>
      </c>
      <c r="M280" s="80">
        <v>54455.269</v>
      </c>
      <c r="N280" s="126">
        <v>-22.05</v>
      </c>
      <c r="O280" s="86"/>
      <c r="P280" s="86"/>
      <c r="AC280" s="136">
        <v>80.017687074829922</v>
      </c>
      <c r="AD280" s="137">
        <v>54455.269</v>
      </c>
      <c r="AE280" s="138">
        <v>-22.05</v>
      </c>
      <c r="AF280" s="139">
        <v>93.676190476190484</v>
      </c>
      <c r="AG280" s="137">
        <v>54455.269</v>
      </c>
      <c r="AH280" s="138">
        <v>-22.05</v>
      </c>
      <c r="AI280" s="139">
        <v>107.71768707482994</v>
      </c>
      <c r="AJ280" s="137">
        <v>54455.269</v>
      </c>
      <c r="AK280" s="138">
        <v>-22.05</v>
      </c>
      <c r="AL280" s="139">
        <v>121.57619047619048</v>
      </c>
      <c r="AM280" s="137">
        <v>54455.269</v>
      </c>
      <c r="AN280" s="140">
        <v>-22.05</v>
      </c>
    </row>
    <row r="281" spans="2:40" x14ac:dyDescent="0.25">
      <c r="B281" s="149"/>
      <c r="C281" s="87">
        <f t="shared" si="20"/>
        <v>108.14285714285744</v>
      </c>
      <c r="D281" s="80">
        <v>54655.269</v>
      </c>
      <c r="E281" s="81">
        <v>-21.67</v>
      </c>
      <c r="F281" s="87">
        <f t="shared" si="21"/>
        <v>128.14285714285739</v>
      </c>
      <c r="G281" s="80">
        <v>54655.269</v>
      </c>
      <c r="H281" s="81">
        <v>-21.67</v>
      </c>
      <c r="I281" s="87">
        <f t="shared" si="22"/>
        <v>148.1428571428562</v>
      </c>
      <c r="J281" s="80">
        <v>54655.269</v>
      </c>
      <c r="K281" s="81">
        <v>-21.67</v>
      </c>
      <c r="L281" s="87">
        <f t="shared" si="23"/>
        <v>168.1428571428562</v>
      </c>
      <c r="M281" s="80">
        <v>54655.269</v>
      </c>
      <c r="N281" s="126">
        <v>-21.67</v>
      </c>
      <c r="O281" s="86"/>
      <c r="P281" s="86"/>
      <c r="AC281" s="136">
        <v>80.055102040816308</v>
      </c>
      <c r="AD281" s="137">
        <v>54655.269</v>
      </c>
      <c r="AE281" s="138">
        <v>-21.67</v>
      </c>
      <c r="AF281" s="139">
        <v>93.714285714285722</v>
      </c>
      <c r="AG281" s="137">
        <v>54655.269</v>
      </c>
      <c r="AH281" s="138">
        <v>-21.67</v>
      </c>
      <c r="AI281" s="139">
        <v>107.75510204081633</v>
      </c>
      <c r="AJ281" s="137">
        <v>54655.269</v>
      </c>
      <c r="AK281" s="138">
        <v>-21.67</v>
      </c>
      <c r="AL281" s="139">
        <v>121.61428571428571</v>
      </c>
      <c r="AM281" s="137">
        <v>54655.269</v>
      </c>
      <c r="AN281" s="140">
        <v>-21.67</v>
      </c>
    </row>
    <row r="282" spans="2:40" x14ac:dyDescent="0.25">
      <c r="B282" s="149"/>
      <c r="C282" s="87">
        <f t="shared" si="20"/>
        <v>108.19047619047649</v>
      </c>
      <c r="D282" s="80">
        <v>54855.269</v>
      </c>
      <c r="E282" s="81">
        <v>-21.44</v>
      </c>
      <c r="F282" s="87">
        <f t="shared" si="21"/>
        <v>128.19047619047643</v>
      </c>
      <c r="G282" s="80">
        <v>54855.269</v>
      </c>
      <c r="H282" s="81">
        <v>-21.44</v>
      </c>
      <c r="I282" s="87">
        <f t="shared" si="22"/>
        <v>148.19047619047524</v>
      </c>
      <c r="J282" s="80">
        <v>54855.269</v>
      </c>
      <c r="K282" s="81">
        <v>-21.44</v>
      </c>
      <c r="L282" s="87">
        <f t="shared" si="23"/>
        <v>168.19047619047524</v>
      </c>
      <c r="M282" s="80">
        <v>54855.269</v>
      </c>
      <c r="N282" s="126">
        <v>-21.44</v>
      </c>
      <c r="O282" s="86"/>
      <c r="P282" s="86"/>
      <c r="AC282" s="136">
        <v>80.092517006802709</v>
      </c>
      <c r="AD282" s="137">
        <v>54855.269</v>
      </c>
      <c r="AE282" s="138">
        <v>-21.44</v>
      </c>
      <c r="AF282" s="139">
        <v>93.75238095238096</v>
      </c>
      <c r="AG282" s="137">
        <v>54855.269</v>
      </c>
      <c r="AH282" s="138">
        <v>-21.44</v>
      </c>
      <c r="AI282" s="139">
        <v>107.79251700680273</v>
      </c>
      <c r="AJ282" s="137">
        <v>54855.269</v>
      </c>
      <c r="AK282" s="138">
        <v>-21.44</v>
      </c>
      <c r="AL282" s="139">
        <v>121.65238095238095</v>
      </c>
      <c r="AM282" s="137">
        <v>54855.269</v>
      </c>
      <c r="AN282" s="140">
        <v>-21.44</v>
      </c>
    </row>
    <row r="283" spans="2:40" x14ac:dyDescent="0.25">
      <c r="B283" s="149"/>
      <c r="C283" s="87">
        <f t="shared" si="20"/>
        <v>108.23809523809554</v>
      </c>
      <c r="D283" s="80">
        <v>55055.269</v>
      </c>
      <c r="E283" s="81">
        <v>-21.83</v>
      </c>
      <c r="F283" s="87">
        <f t="shared" si="21"/>
        <v>128.23809523809547</v>
      </c>
      <c r="G283" s="80">
        <v>55055.269</v>
      </c>
      <c r="H283" s="81">
        <v>-21.83</v>
      </c>
      <c r="I283" s="87">
        <f t="shared" si="22"/>
        <v>148.23809523809427</v>
      </c>
      <c r="J283" s="80">
        <v>55055.269</v>
      </c>
      <c r="K283" s="81">
        <v>-21.83</v>
      </c>
      <c r="L283" s="87">
        <f t="shared" si="23"/>
        <v>168.23809523809427</v>
      </c>
      <c r="M283" s="80">
        <v>55055.269</v>
      </c>
      <c r="N283" s="126">
        <v>-21.83</v>
      </c>
      <c r="O283" s="86"/>
      <c r="P283" s="86"/>
      <c r="AC283" s="136">
        <v>80.129931972789109</v>
      </c>
      <c r="AD283" s="137">
        <v>55055.269</v>
      </c>
      <c r="AE283" s="138">
        <v>-21.83</v>
      </c>
      <c r="AF283" s="139">
        <v>93.790476190476198</v>
      </c>
      <c r="AG283" s="137">
        <v>55055.269</v>
      </c>
      <c r="AH283" s="138">
        <v>-21.83</v>
      </c>
      <c r="AI283" s="139">
        <v>107.82993197278913</v>
      </c>
      <c r="AJ283" s="137">
        <v>55055.269</v>
      </c>
      <c r="AK283" s="138">
        <v>-21.83</v>
      </c>
      <c r="AL283" s="139">
        <v>121.69047619047619</v>
      </c>
      <c r="AM283" s="137">
        <v>55055.269</v>
      </c>
      <c r="AN283" s="140">
        <v>-21.83</v>
      </c>
    </row>
    <row r="284" spans="2:40" x14ac:dyDescent="0.25">
      <c r="B284" s="149"/>
      <c r="C284" s="87">
        <f t="shared" si="20"/>
        <v>108.28571428571459</v>
      </c>
      <c r="D284" s="80">
        <v>55255.269</v>
      </c>
      <c r="E284" s="81">
        <v>-21.59</v>
      </c>
      <c r="F284" s="87">
        <f t="shared" si="21"/>
        <v>128.2857142857145</v>
      </c>
      <c r="G284" s="80">
        <v>55255.269</v>
      </c>
      <c r="H284" s="81">
        <v>-21.59</v>
      </c>
      <c r="I284" s="87">
        <f t="shared" si="22"/>
        <v>148.28571428571331</v>
      </c>
      <c r="J284" s="80">
        <v>55255.269</v>
      </c>
      <c r="K284" s="81">
        <v>-21.59</v>
      </c>
      <c r="L284" s="87">
        <f t="shared" si="23"/>
        <v>168.28571428571331</v>
      </c>
      <c r="M284" s="80">
        <v>55255.269</v>
      </c>
      <c r="N284" s="126">
        <v>-21.59</v>
      </c>
      <c r="O284" s="86"/>
      <c r="P284" s="86"/>
      <c r="AC284" s="136">
        <v>80.167346938775495</v>
      </c>
      <c r="AD284" s="137">
        <v>55255.269</v>
      </c>
      <c r="AE284" s="138">
        <v>-21.59</v>
      </c>
      <c r="AF284" s="139">
        <v>93.828571428571436</v>
      </c>
      <c r="AG284" s="137">
        <v>55255.269</v>
      </c>
      <c r="AH284" s="138">
        <v>-21.59</v>
      </c>
      <c r="AI284" s="139">
        <v>107.86734693877551</v>
      </c>
      <c r="AJ284" s="137">
        <v>55255.269</v>
      </c>
      <c r="AK284" s="138">
        <v>-21.59</v>
      </c>
      <c r="AL284" s="139">
        <v>121.72857142857143</v>
      </c>
      <c r="AM284" s="137">
        <v>55255.269</v>
      </c>
      <c r="AN284" s="140">
        <v>-21.59</v>
      </c>
    </row>
    <row r="285" spans="2:40" x14ac:dyDescent="0.25">
      <c r="B285" s="149"/>
      <c r="C285" s="87">
        <f t="shared" si="20"/>
        <v>108.33333333333364</v>
      </c>
      <c r="D285" s="80">
        <v>55455.269</v>
      </c>
      <c r="E285" s="81">
        <v>-21.39</v>
      </c>
      <c r="F285" s="87">
        <f t="shared" si="21"/>
        <v>128.33333333333354</v>
      </c>
      <c r="G285" s="80">
        <v>55455.269</v>
      </c>
      <c r="H285" s="81">
        <v>-21.39</v>
      </c>
      <c r="I285" s="87">
        <f t="shared" si="22"/>
        <v>148.33333333333235</v>
      </c>
      <c r="J285" s="80">
        <v>55455.269</v>
      </c>
      <c r="K285" s="81">
        <v>-21.39</v>
      </c>
      <c r="L285" s="87">
        <f t="shared" si="23"/>
        <v>168.33333333333235</v>
      </c>
      <c r="M285" s="80">
        <v>55455.269</v>
      </c>
      <c r="N285" s="126">
        <v>-21.39</v>
      </c>
      <c r="O285" s="86"/>
      <c r="P285" s="86"/>
      <c r="AC285" s="136">
        <v>80.204761904761895</v>
      </c>
      <c r="AD285" s="137">
        <v>55455.269</v>
      </c>
      <c r="AE285" s="138">
        <v>-21.39</v>
      </c>
      <c r="AF285" s="139">
        <v>93.866666666666674</v>
      </c>
      <c r="AG285" s="137">
        <v>55455.269</v>
      </c>
      <c r="AH285" s="138">
        <v>-21.39</v>
      </c>
      <c r="AI285" s="139">
        <v>107.90476190476191</v>
      </c>
      <c r="AJ285" s="137">
        <v>55455.269</v>
      </c>
      <c r="AK285" s="138">
        <v>-21.39</v>
      </c>
      <c r="AL285" s="139">
        <v>121.76666666666667</v>
      </c>
      <c r="AM285" s="137">
        <v>55455.269</v>
      </c>
      <c r="AN285" s="140">
        <v>-21.39</v>
      </c>
    </row>
    <row r="286" spans="2:40" x14ac:dyDescent="0.25">
      <c r="B286" s="149"/>
      <c r="C286" s="87">
        <f t="shared" si="20"/>
        <v>108.38095238095269</v>
      </c>
      <c r="D286" s="80">
        <v>55655.269</v>
      </c>
      <c r="E286" s="81">
        <v>-21.39</v>
      </c>
      <c r="F286" s="87">
        <f t="shared" si="21"/>
        <v>128.38095238095258</v>
      </c>
      <c r="G286" s="80">
        <v>55655.269</v>
      </c>
      <c r="H286" s="81">
        <v>-21.39</v>
      </c>
      <c r="I286" s="87">
        <f t="shared" si="22"/>
        <v>148.38095238095138</v>
      </c>
      <c r="J286" s="80">
        <v>55655.269</v>
      </c>
      <c r="K286" s="81">
        <v>-21.39</v>
      </c>
      <c r="L286" s="87">
        <f t="shared" si="23"/>
        <v>168.38095238095138</v>
      </c>
      <c r="M286" s="80">
        <v>55655.269</v>
      </c>
      <c r="N286" s="126">
        <v>-21.39</v>
      </c>
      <c r="O286" s="86"/>
      <c r="P286" s="86"/>
      <c r="AC286" s="136">
        <v>80.242176870748281</v>
      </c>
      <c r="AD286" s="137">
        <v>55655.269</v>
      </c>
      <c r="AE286" s="138">
        <v>-21.39</v>
      </c>
      <c r="AF286" s="139">
        <v>93.904761904761912</v>
      </c>
      <c r="AG286" s="137">
        <v>55655.269</v>
      </c>
      <c r="AH286" s="138">
        <v>-21.39</v>
      </c>
      <c r="AI286" s="139">
        <v>107.9421768707483</v>
      </c>
      <c r="AJ286" s="137">
        <v>55655.269</v>
      </c>
      <c r="AK286" s="138">
        <v>-21.39</v>
      </c>
      <c r="AL286" s="139">
        <v>121.8047619047619</v>
      </c>
      <c r="AM286" s="137">
        <v>55655.269</v>
      </c>
      <c r="AN286" s="140">
        <v>-21.39</v>
      </c>
    </row>
    <row r="287" spans="2:40" x14ac:dyDescent="0.25">
      <c r="B287" s="149"/>
      <c r="C287" s="87">
        <f t="shared" si="20"/>
        <v>108.42857142857174</v>
      </c>
      <c r="D287" s="80">
        <v>55855.269</v>
      </c>
      <c r="E287" s="81">
        <v>-21.07</v>
      </c>
      <c r="F287" s="87">
        <f t="shared" si="21"/>
        <v>128.42857142857162</v>
      </c>
      <c r="G287" s="80">
        <v>55855.269</v>
      </c>
      <c r="H287" s="81">
        <v>-21.07</v>
      </c>
      <c r="I287" s="87">
        <f t="shared" si="22"/>
        <v>148.42857142857042</v>
      </c>
      <c r="J287" s="80">
        <v>55855.269</v>
      </c>
      <c r="K287" s="81">
        <v>-21.07</v>
      </c>
      <c r="L287" s="87">
        <f t="shared" si="23"/>
        <v>168.42857142857042</v>
      </c>
      <c r="M287" s="80">
        <v>55855.269</v>
      </c>
      <c r="N287" s="126">
        <v>-21.07</v>
      </c>
      <c r="O287" s="86"/>
      <c r="P287" s="86"/>
      <c r="AC287" s="136">
        <v>80.279591836734681</v>
      </c>
      <c r="AD287" s="137">
        <v>55855.269</v>
      </c>
      <c r="AE287" s="138">
        <v>-21.07</v>
      </c>
      <c r="AF287" s="139">
        <v>93.94285714285715</v>
      </c>
      <c r="AG287" s="137">
        <v>55855.269</v>
      </c>
      <c r="AH287" s="138">
        <v>-21.07</v>
      </c>
      <c r="AI287" s="139">
        <v>107.9795918367347</v>
      </c>
      <c r="AJ287" s="137">
        <v>55855.269</v>
      </c>
      <c r="AK287" s="138">
        <v>-21.07</v>
      </c>
      <c r="AL287" s="139">
        <v>121.84285714285714</v>
      </c>
      <c r="AM287" s="137">
        <v>55855.269</v>
      </c>
      <c r="AN287" s="140">
        <v>-21.07</v>
      </c>
    </row>
    <row r="288" spans="2:40" x14ac:dyDescent="0.25">
      <c r="B288" s="149"/>
      <c r="C288" s="87">
        <f t="shared" si="20"/>
        <v>108.47619047619079</v>
      </c>
      <c r="D288" s="80">
        <v>56055.269</v>
      </c>
      <c r="E288" s="81">
        <v>-21.15</v>
      </c>
      <c r="F288" s="87">
        <f t="shared" si="21"/>
        <v>128.47619047619065</v>
      </c>
      <c r="G288" s="80">
        <v>56055.269</v>
      </c>
      <c r="H288" s="81">
        <v>-21.15</v>
      </c>
      <c r="I288" s="87">
        <f t="shared" si="22"/>
        <v>148.47619047618946</v>
      </c>
      <c r="J288" s="80">
        <v>56055.269</v>
      </c>
      <c r="K288" s="81">
        <v>-21.15</v>
      </c>
      <c r="L288" s="87">
        <f t="shared" si="23"/>
        <v>168.47619047618946</v>
      </c>
      <c r="M288" s="80">
        <v>56055.269</v>
      </c>
      <c r="N288" s="126">
        <v>-21.15</v>
      </c>
      <c r="O288" s="86"/>
      <c r="P288" s="86"/>
      <c r="AC288" s="136">
        <v>80.317006802721082</v>
      </c>
      <c r="AD288" s="137">
        <v>56055.269</v>
      </c>
      <c r="AE288" s="138">
        <v>-21.15</v>
      </c>
      <c r="AF288" s="139">
        <v>93.980952380952388</v>
      </c>
      <c r="AG288" s="137">
        <v>56055.269</v>
      </c>
      <c r="AH288" s="138">
        <v>-21.15</v>
      </c>
      <c r="AI288" s="139">
        <v>108.0170068027211</v>
      </c>
      <c r="AJ288" s="137">
        <v>56055.269</v>
      </c>
      <c r="AK288" s="138">
        <v>-21.15</v>
      </c>
      <c r="AL288" s="139">
        <v>121.88095238095238</v>
      </c>
      <c r="AM288" s="137">
        <v>56055.269</v>
      </c>
      <c r="AN288" s="140">
        <v>-21.15</v>
      </c>
    </row>
    <row r="289" spans="2:40" x14ac:dyDescent="0.25">
      <c r="B289" s="149"/>
      <c r="C289" s="87">
        <f t="shared" si="20"/>
        <v>108.52380952380985</v>
      </c>
      <c r="D289" s="80">
        <v>56255.269</v>
      </c>
      <c r="E289" s="81">
        <v>-20.52</v>
      </c>
      <c r="F289" s="87">
        <f t="shared" si="21"/>
        <v>128.52380952380969</v>
      </c>
      <c r="G289" s="80">
        <v>56255.269</v>
      </c>
      <c r="H289" s="81">
        <v>-20.52</v>
      </c>
      <c r="I289" s="87">
        <f t="shared" si="22"/>
        <v>148.5238095238085</v>
      </c>
      <c r="J289" s="80">
        <v>56255.269</v>
      </c>
      <c r="K289" s="81">
        <v>-20.52</v>
      </c>
      <c r="L289" s="87">
        <f t="shared" si="23"/>
        <v>168.5238095238085</v>
      </c>
      <c r="M289" s="80">
        <v>56255.269</v>
      </c>
      <c r="N289" s="126">
        <v>-20.52</v>
      </c>
      <c r="O289" s="86"/>
      <c r="P289" s="86"/>
      <c r="AC289" s="136">
        <v>80.354421768707468</v>
      </c>
      <c r="AD289" s="137">
        <v>56255.269</v>
      </c>
      <c r="AE289" s="138">
        <v>-20.52</v>
      </c>
      <c r="AF289" s="139">
        <v>94.019047619047626</v>
      </c>
      <c r="AG289" s="137">
        <v>56255.269</v>
      </c>
      <c r="AH289" s="138">
        <v>-20.52</v>
      </c>
      <c r="AI289" s="139">
        <v>108.05442176870748</v>
      </c>
      <c r="AJ289" s="137">
        <v>56255.269</v>
      </c>
      <c r="AK289" s="138">
        <v>-20.52</v>
      </c>
      <c r="AL289" s="139">
        <v>121.91904761904762</v>
      </c>
      <c r="AM289" s="137">
        <v>56255.269</v>
      </c>
      <c r="AN289" s="140">
        <v>-20.52</v>
      </c>
    </row>
    <row r="290" spans="2:40" x14ac:dyDescent="0.25">
      <c r="B290" s="149"/>
      <c r="C290" s="87">
        <f t="shared" si="20"/>
        <v>108.5714285714289</v>
      </c>
      <c r="D290" s="80">
        <v>56455.269</v>
      </c>
      <c r="E290" s="81">
        <v>-19.95</v>
      </c>
      <c r="F290" s="87">
        <f t="shared" si="21"/>
        <v>128.57142857142873</v>
      </c>
      <c r="G290" s="80">
        <v>56455.269</v>
      </c>
      <c r="H290" s="81">
        <v>-19.95</v>
      </c>
      <c r="I290" s="87">
        <f t="shared" si="22"/>
        <v>148.57142857142753</v>
      </c>
      <c r="J290" s="80">
        <v>56455.269</v>
      </c>
      <c r="K290" s="81">
        <v>-19.95</v>
      </c>
      <c r="L290" s="87">
        <f t="shared" si="23"/>
        <v>168.57142857142753</v>
      </c>
      <c r="M290" s="80">
        <v>56455.269</v>
      </c>
      <c r="N290" s="126">
        <v>-19.95</v>
      </c>
      <c r="O290" s="86"/>
      <c r="P290" s="86"/>
      <c r="AC290" s="136">
        <v>80.391836734693868</v>
      </c>
      <c r="AD290" s="137">
        <v>56455.269</v>
      </c>
      <c r="AE290" s="138">
        <v>-19.95</v>
      </c>
      <c r="AF290" s="139">
        <v>94.057142857142864</v>
      </c>
      <c r="AG290" s="137">
        <v>56455.269</v>
      </c>
      <c r="AH290" s="138">
        <v>-19.95</v>
      </c>
      <c r="AI290" s="139">
        <v>108.09183673469389</v>
      </c>
      <c r="AJ290" s="137">
        <v>56455.269</v>
      </c>
      <c r="AK290" s="138">
        <v>-19.95</v>
      </c>
      <c r="AL290" s="139">
        <v>121.95714285714286</v>
      </c>
      <c r="AM290" s="137">
        <v>56455.269</v>
      </c>
      <c r="AN290" s="140">
        <v>-19.95</v>
      </c>
    </row>
    <row r="291" spans="2:40" x14ac:dyDescent="0.25">
      <c r="B291" s="149"/>
      <c r="C291" s="87">
        <f t="shared" si="20"/>
        <v>108.61904761904795</v>
      </c>
      <c r="D291" s="80">
        <v>56655.269</v>
      </c>
      <c r="E291" s="81">
        <v>-19.95</v>
      </c>
      <c r="F291" s="87">
        <f t="shared" si="21"/>
        <v>128.61904761904776</v>
      </c>
      <c r="G291" s="80">
        <v>56655.269</v>
      </c>
      <c r="H291" s="81">
        <v>-19.95</v>
      </c>
      <c r="I291" s="87">
        <f t="shared" si="22"/>
        <v>148.61904761904657</v>
      </c>
      <c r="J291" s="80">
        <v>56655.269</v>
      </c>
      <c r="K291" s="81">
        <v>-19.95</v>
      </c>
      <c r="L291" s="87">
        <f t="shared" si="23"/>
        <v>168.61904761904657</v>
      </c>
      <c r="M291" s="80">
        <v>56655.269</v>
      </c>
      <c r="N291" s="126">
        <v>-19.95</v>
      </c>
      <c r="O291" s="86"/>
      <c r="P291" s="86"/>
      <c r="AC291" s="136">
        <v>80.429251700680254</v>
      </c>
      <c r="AD291" s="137">
        <v>56655.269</v>
      </c>
      <c r="AE291" s="138">
        <v>-19.95</v>
      </c>
      <c r="AF291" s="139">
        <v>94.095238095238102</v>
      </c>
      <c r="AG291" s="137">
        <v>56655.269</v>
      </c>
      <c r="AH291" s="138">
        <v>-19.95</v>
      </c>
      <c r="AI291" s="139">
        <v>108.12925170068027</v>
      </c>
      <c r="AJ291" s="137">
        <v>56655.269</v>
      </c>
      <c r="AK291" s="138">
        <v>-19.95</v>
      </c>
      <c r="AL291" s="139">
        <v>121.99523809523809</v>
      </c>
      <c r="AM291" s="137">
        <v>56655.269</v>
      </c>
      <c r="AN291" s="140">
        <v>-19.95</v>
      </c>
    </row>
    <row r="292" spans="2:40" x14ac:dyDescent="0.25">
      <c r="B292" s="149"/>
      <c r="C292" s="87">
        <f t="shared" si="20"/>
        <v>108.666666666667</v>
      </c>
      <c r="D292" s="80">
        <v>56855.269</v>
      </c>
      <c r="E292" s="81">
        <v>-19.91</v>
      </c>
      <c r="F292" s="87">
        <f t="shared" si="21"/>
        <v>128.6666666666668</v>
      </c>
      <c r="G292" s="80">
        <v>56855.269</v>
      </c>
      <c r="H292" s="81">
        <v>-19.91</v>
      </c>
      <c r="I292" s="87">
        <f t="shared" si="22"/>
        <v>148.66666666666561</v>
      </c>
      <c r="J292" s="80">
        <v>56855.269</v>
      </c>
      <c r="K292" s="81">
        <v>-19.91</v>
      </c>
      <c r="L292" s="87">
        <f t="shared" si="23"/>
        <v>168.66666666666561</v>
      </c>
      <c r="M292" s="80">
        <v>56855.269</v>
      </c>
      <c r="N292" s="126">
        <v>-19.91</v>
      </c>
      <c r="O292" s="86"/>
      <c r="P292" s="86"/>
      <c r="AC292" s="136">
        <v>80.466666666666654</v>
      </c>
      <c r="AD292" s="137">
        <v>56855.269</v>
      </c>
      <c r="AE292" s="138">
        <v>-19.91</v>
      </c>
      <c r="AF292" s="139">
        <v>94.13333333333334</v>
      </c>
      <c r="AG292" s="137">
        <v>56855.269</v>
      </c>
      <c r="AH292" s="138">
        <v>-19.91</v>
      </c>
      <c r="AI292" s="139">
        <v>108.16666666666667</v>
      </c>
      <c r="AJ292" s="137">
        <v>56855.269</v>
      </c>
      <c r="AK292" s="138">
        <v>-19.91</v>
      </c>
      <c r="AL292" s="139">
        <v>122.03333333333333</v>
      </c>
      <c r="AM292" s="137">
        <v>56855.269</v>
      </c>
      <c r="AN292" s="140">
        <v>-19.91</v>
      </c>
    </row>
    <row r="293" spans="2:40" x14ac:dyDescent="0.25">
      <c r="B293" s="149"/>
      <c r="C293" s="87">
        <f t="shared" si="20"/>
        <v>108.71428571428605</v>
      </c>
      <c r="D293" s="80">
        <v>57055.269</v>
      </c>
      <c r="E293" s="81">
        <v>-19.98</v>
      </c>
      <c r="F293" s="87">
        <f t="shared" si="21"/>
        <v>128.71428571428584</v>
      </c>
      <c r="G293" s="80">
        <v>57055.269</v>
      </c>
      <c r="H293" s="81">
        <v>-19.98</v>
      </c>
      <c r="I293" s="87">
        <f t="shared" si="22"/>
        <v>148.71428571428464</v>
      </c>
      <c r="J293" s="80">
        <v>57055.269</v>
      </c>
      <c r="K293" s="81">
        <v>-19.98</v>
      </c>
      <c r="L293" s="87">
        <f t="shared" si="23"/>
        <v>168.71428571428464</v>
      </c>
      <c r="M293" s="80">
        <v>57055.269</v>
      </c>
      <c r="N293" s="126">
        <v>-19.98</v>
      </c>
      <c r="O293" s="86"/>
      <c r="P293" s="86"/>
      <c r="AC293" s="136">
        <v>80.504081632653055</v>
      </c>
      <c r="AD293" s="137">
        <v>57055.269</v>
      </c>
      <c r="AE293" s="138">
        <v>-19.98</v>
      </c>
      <c r="AF293" s="139">
        <v>94.171428571428578</v>
      </c>
      <c r="AG293" s="137">
        <v>57055.269</v>
      </c>
      <c r="AH293" s="138">
        <v>-19.98</v>
      </c>
      <c r="AI293" s="139">
        <v>108.20408163265307</v>
      </c>
      <c r="AJ293" s="137">
        <v>57055.269</v>
      </c>
      <c r="AK293" s="138">
        <v>-19.98</v>
      </c>
      <c r="AL293" s="139">
        <v>122.07142857142857</v>
      </c>
      <c r="AM293" s="137">
        <v>57055.269</v>
      </c>
      <c r="AN293" s="140">
        <v>-19.98</v>
      </c>
    </row>
    <row r="294" spans="2:40" x14ac:dyDescent="0.25">
      <c r="B294" s="149"/>
      <c r="C294" s="87">
        <f t="shared" si="20"/>
        <v>108.7619047619051</v>
      </c>
      <c r="D294" s="80">
        <v>57255.269</v>
      </c>
      <c r="E294" s="81">
        <v>-19.760000000000002</v>
      </c>
      <c r="F294" s="87">
        <f t="shared" si="21"/>
        <v>128.76190476190487</v>
      </c>
      <c r="G294" s="80">
        <v>57255.269</v>
      </c>
      <c r="H294" s="81">
        <v>-19.760000000000002</v>
      </c>
      <c r="I294" s="87">
        <f t="shared" si="22"/>
        <v>148.76190476190368</v>
      </c>
      <c r="J294" s="80">
        <v>57255.269</v>
      </c>
      <c r="K294" s="81">
        <v>-19.760000000000002</v>
      </c>
      <c r="L294" s="87">
        <f t="shared" si="23"/>
        <v>168.76190476190368</v>
      </c>
      <c r="M294" s="80">
        <v>57255.269</v>
      </c>
      <c r="N294" s="126">
        <v>-19.760000000000002</v>
      </c>
      <c r="O294" s="86"/>
      <c r="P294" s="86"/>
      <c r="AC294" s="136">
        <v>80.541496598639441</v>
      </c>
      <c r="AD294" s="137">
        <v>57255.269</v>
      </c>
      <c r="AE294" s="138">
        <v>-19.760000000000002</v>
      </c>
      <c r="AF294" s="139">
        <v>94.209523809523816</v>
      </c>
      <c r="AG294" s="137">
        <v>57255.269</v>
      </c>
      <c r="AH294" s="138">
        <v>-19.760000000000002</v>
      </c>
      <c r="AI294" s="139">
        <v>108.24149659863946</v>
      </c>
      <c r="AJ294" s="137">
        <v>57255.269</v>
      </c>
      <c r="AK294" s="138">
        <v>-19.760000000000002</v>
      </c>
      <c r="AL294" s="139">
        <v>122.10952380952381</v>
      </c>
      <c r="AM294" s="137">
        <v>57255.269</v>
      </c>
      <c r="AN294" s="140">
        <v>-19.760000000000002</v>
      </c>
    </row>
    <row r="295" spans="2:40" x14ac:dyDescent="0.25">
      <c r="B295" s="149"/>
      <c r="C295" s="87">
        <f t="shared" si="20"/>
        <v>108.80952380952415</v>
      </c>
      <c r="D295" s="80">
        <v>57455.269</v>
      </c>
      <c r="E295" s="81">
        <v>-19.87</v>
      </c>
      <c r="F295" s="87">
        <f t="shared" si="21"/>
        <v>128.80952380952391</v>
      </c>
      <c r="G295" s="80">
        <v>57455.269</v>
      </c>
      <c r="H295" s="81">
        <v>-19.87</v>
      </c>
      <c r="I295" s="87">
        <f t="shared" si="22"/>
        <v>148.80952380952272</v>
      </c>
      <c r="J295" s="80">
        <v>57455.269</v>
      </c>
      <c r="K295" s="81">
        <v>-19.87</v>
      </c>
      <c r="L295" s="87">
        <f t="shared" si="23"/>
        <v>168.80952380952272</v>
      </c>
      <c r="M295" s="80">
        <v>57455.269</v>
      </c>
      <c r="N295" s="126">
        <v>-19.87</v>
      </c>
      <c r="O295" s="86"/>
      <c r="P295" s="86"/>
      <c r="AC295" s="136">
        <v>80.578911564625841</v>
      </c>
      <c r="AD295" s="137">
        <v>57455.269</v>
      </c>
      <c r="AE295" s="138">
        <v>-19.87</v>
      </c>
      <c r="AF295" s="139">
        <v>94.247619047619054</v>
      </c>
      <c r="AG295" s="137">
        <v>57455.269</v>
      </c>
      <c r="AH295" s="138">
        <v>-19.87</v>
      </c>
      <c r="AI295" s="139">
        <v>108.27891156462586</v>
      </c>
      <c r="AJ295" s="137">
        <v>57455.269</v>
      </c>
      <c r="AK295" s="138">
        <v>-19.87</v>
      </c>
      <c r="AL295" s="139">
        <v>122.14761904761905</v>
      </c>
      <c r="AM295" s="137">
        <v>57455.269</v>
      </c>
      <c r="AN295" s="140">
        <v>-19.87</v>
      </c>
    </row>
    <row r="296" spans="2:40" x14ac:dyDescent="0.25">
      <c r="B296" s="149"/>
      <c r="C296" s="87">
        <f t="shared" si="20"/>
        <v>108.8571428571432</v>
      </c>
      <c r="D296" s="80">
        <v>57655.269</v>
      </c>
      <c r="E296" s="81">
        <v>-19.38</v>
      </c>
      <c r="F296" s="87">
        <f t="shared" si="21"/>
        <v>128.85714285714295</v>
      </c>
      <c r="G296" s="80">
        <v>57655.269</v>
      </c>
      <c r="H296" s="81">
        <v>-19.38</v>
      </c>
      <c r="I296" s="87">
        <f t="shared" si="22"/>
        <v>148.85714285714175</v>
      </c>
      <c r="J296" s="80">
        <v>57655.269</v>
      </c>
      <c r="K296" s="81">
        <v>-19.38</v>
      </c>
      <c r="L296" s="87">
        <f t="shared" si="23"/>
        <v>168.85714285714175</v>
      </c>
      <c r="M296" s="80">
        <v>57655.269</v>
      </c>
      <c r="N296" s="126">
        <v>-19.38</v>
      </c>
      <c r="O296" s="86"/>
      <c r="P296" s="86"/>
      <c r="AC296" s="136">
        <v>80.616326530612227</v>
      </c>
      <c r="AD296" s="137">
        <v>57655.269</v>
      </c>
      <c r="AE296" s="138">
        <v>-19.38</v>
      </c>
      <c r="AF296" s="139">
        <v>94.285714285714292</v>
      </c>
      <c r="AG296" s="137">
        <v>57655.269</v>
      </c>
      <c r="AH296" s="138">
        <v>-19.38</v>
      </c>
      <c r="AI296" s="139">
        <v>108.31632653061224</v>
      </c>
      <c r="AJ296" s="137">
        <v>57655.269</v>
      </c>
      <c r="AK296" s="138">
        <v>-19.38</v>
      </c>
      <c r="AL296" s="139">
        <v>122.18571428571428</v>
      </c>
      <c r="AM296" s="137">
        <v>57655.269</v>
      </c>
      <c r="AN296" s="140">
        <v>-19.38</v>
      </c>
    </row>
    <row r="297" spans="2:40" x14ac:dyDescent="0.25">
      <c r="B297" s="149"/>
      <c r="C297" s="87">
        <f t="shared" si="20"/>
        <v>108.90476190476225</v>
      </c>
      <c r="D297" s="80">
        <v>57855.269</v>
      </c>
      <c r="E297" s="81">
        <v>-19.38</v>
      </c>
      <c r="F297" s="87">
        <f t="shared" si="21"/>
        <v>128.90476190476198</v>
      </c>
      <c r="G297" s="80">
        <v>57855.269</v>
      </c>
      <c r="H297" s="81">
        <v>-19.38</v>
      </c>
      <c r="I297" s="87">
        <f t="shared" si="22"/>
        <v>148.90476190476079</v>
      </c>
      <c r="J297" s="80">
        <v>57855.269</v>
      </c>
      <c r="K297" s="81">
        <v>-19.38</v>
      </c>
      <c r="L297" s="87">
        <f t="shared" si="23"/>
        <v>168.90476190476079</v>
      </c>
      <c r="M297" s="80">
        <v>57855.269</v>
      </c>
      <c r="N297" s="126">
        <v>-19.38</v>
      </c>
      <c r="O297" s="86"/>
      <c r="P297" s="86"/>
      <c r="AC297" s="136">
        <v>80.653741496598627</v>
      </c>
      <c r="AD297" s="137">
        <v>57855.269</v>
      </c>
      <c r="AE297" s="138">
        <v>-19.38</v>
      </c>
      <c r="AF297" s="139">
        <v>94.32380952380953</v>
      </c>
      <c r="AG297" s="137">
        <v>57855.269</v>
      </c>
      <c r="AH297" s="138">
        <v>-19.38</v>
      </c>
      <c r="AI297" s="139">
        <v>108.35374149659864</v>
      </c>
      <c r="AJ297" s="137">
        <v>57855.269</v>
      </c>
      <c r="AK297" s="138">
        <v>-19.38</v>
      </c>
      <c r="AL297" s="139">
        <v>122.22380952380952</v>
      </c>
      <c r="AM297" s="137">
        <v>57855.269</v>
      </c>
      <c r="AN297" s="140">
        <v>-19.38</v>
      </c>
    </row>
    <row r="298" spans="2:40" x14ac:dyDescent="0.25">
      <c r="B298" s="149"/>
      <c r="C298" s="87">
        <f t="shared" si="20"/>
        <v>108.9523809523813</v>
      </c>
      <c r="D298" s="80">
        <v>58055.269</v>
      </c>
      <c r="E298" s="81">
        <v>-19.02</v>
      </c>
      <c r="F298" s="87">
        <f t="shared" si="21"/>
        <v>128.95238095238102</v>
      </c>
      <c r="G298" s="80">
        <v>58055.269</v>
      </c>
      <c r="H298" s="81">
        <v>-19.02</v>
      </c>
      <c r="I298" s="87">
        <f t="shared" si="22"/>
        <v>148.95238095237983</v>
      </c>
      <c r="J298" s="80">
        <v>58055.269</v>
      </c>
      <c r="K298" s="81">
        <v>-19.02</v>
      </c>
      <c r="L298" s="87">
        <f t="shared" si="23"/>
        <v>168.95238095237983</v>
      </c>
      <c r="M298" s="80">
        <v>58055.269</v>
      </c>
      <c r="N298" s="126">
        <v>-19.02</v>
      </c>
      <c r="O298" s="86"/>
      <c r="P298" s="86"/>
      <c r="AC298" s="136">
        <v>80.691156462585027</v>
      </c>
      <c r="AD298" s="137">
        <v>58055.269</v>
      </c>
      <c r="AE298" s="138">
        <v>-19.02</v>
      </c>
      <c r="AF298" s="139">
        <v>94.361904761904768</v>
      </c>
      <c r="AG298" s="137">
        <v>58055.269</v>
      </c>
      <c r="AH298" s="138">
        <v>-19.02</v>
      </c>
      <c r="AI298" s="139">
        <v>108.39115646258504</v>
      </c>
      <c r="AJ298" s="137">
        <v>58055.269</v>
      </c>
      <c r="AK298" s="138">
        <v>-19.02</v>
      </c>
      <c r="AL298" s="139">
        <v>122.26190476190476</v>
      </c>
      <c r="AM298" s="137">
        <v>58055.269</v>
      </c>
      <c r="AN298" s="140">
        <v>-19.02</v>
      </c>
    </row>
    <row r="299" spans="2:40" x14ac:dyDescent="0.25">
      <c r="B299" s="149"/>
      <c r="C299" s="87">
        <f t="shared" si="20"/>
        <v>109.00000000000036</v>
      </c>
      <c r="D299" s="80">
        <v>58255.269</v>
      </c>
      <c r="E299" s="81">
        <v>-18.3</v>
      </c>
      <c r="F299" s="87">
        <f t="shared" si="21"/>
        <v>129.00000000000006</v>
      </c>
      <c r="G299" s="80">
        <v>58255.269</v>
      </c>
      <c r="H299" s="81">
        <v>-18.3</v>
      </c>
      <c r="I299" s="87">
        <f t="shared" si="22"/>
        <v>148.99999999999886</v>
      </c>
      <c r="J299" s="80">
        <v>58255.269</v>
      </c>
      <c r="K299" s="81">
        <v>-18.3</v>
      </c>
      <c r="L299" s="87">
        <f t="shared" si="23"/>
        <v>168.99999999999886</v>
      </c>
      <c r="M299" s="80">
        <v>58255.269</v>
      </c>
      <c r="N299" s="126">
        <v>-18.3</v>
      </c>
      <c r="O299" s="86"/>
      <c r="P299" s="86"/>
      <c r="AC299" s="136">
        <v>80.728571428571414</v>
      </c>
      <c r="AD299" s="137">
        <v>58255.269</v>
      </c>
      <c r="AE299" s="138">
        <v>-18.3</v>
      </c>
      <c r="AF299" s="139">
        <v>94.4</v>
      </c>
      <c r="AG299" s="137">
        <v>58255.269</v>
      </c>
      <c r="AH299" s="138">
        <v>-18.3</v>
      </c>
      <c r="AI299" s="139">
        <v>108.42857142857143</v>
      </c>
      <c r="AJ299" s="137">
        <v>58255.269</v>
      </c>
      <c r="AK299" s="138">
        <v>-18.3</v>
      </c>
      <c r="AL299" s="139">
        <v>122.3</v>
      </c>
      <c r="AM299" s="137">
        <v>58255.269</v>
      </c>
      <c r="AN299" s="140">
        <v>-18.3</v>
      </c>
    </row>
    <row r="300" spans="2:40" x14ac:dyDescent="0.25">
      <c r="B300" s="149"/>
      <c r="C300" s="87">
        <f t="shared" si="20"/>
        <v>109.04761904761941</v>
      </c>
      <c r="D300" s="80">
        <v>58455.269</v>
      </c>
      <c r="E300" s="81">
        <v>-18.440000000000001</v>
      </c>
      <c r="F300" s="87">
        <f t="shared" si="21"/>
        <v>129.04761904761909</v>
      </c>
      <c r="G300" s="80">
        <v>58455.269</v>
      </c>
      <c r="H300" s="81">
        <v>-18.440000000000001</v>
      </c>
      <c r="I300" s="87">
        <f t="shared" si="22"/>
        <v>149.0476190476179</v>
      </c>
      <c r="J300" s="80">
        <v>58455.269</v>
      </c>
      <c r="K300" s="81">
        <v>-18.440000000000001</v>
      </c>
      <c r="L300" s="87">
        <f t="shared" si="23"/>
        <v>169.0476190476179</v>
      </c>
      <c r="M300" s="80">
        <v>58455.269</v>
      </c>
      <c r="N300" s="126">
        <v>-18.440000000000001</v>
      </c>
      <c r="O300" s="86"/>
      <c r="P300" s="86"/>
      <c r="AC300" s="136">
        <v>80.765986394557814</v>
      </c>
      <c r="AD300" s="137">
        <v>58455.269</v>
      </c>
      <c r="AE300" s="138">
        <v>-18.440000000000001</v>
      </c>
      <c r="AF300" s="139">
        <v>94.438095238095244</v>
      </c>
      <c r="AG300" s="137">
        <v>58455.269</v>
      </c>
      <c r="AH300" s="138">
        <v>-18.440000000000001</v>
      </c>
      <c r="AI300" s="139">
        <v>108.46598639455783</v>
      </c>
      <c r="AJ300" s="137">
        <v>58455.269</v>
      </c>
      <c r="AK300" s="138">
        <v>-18.440000000000001</v>
      </c>
      <c r="AL300" s="139">
        <v>122.33809523809524</v>
      </c>
      <c r="AM300" s="137">
        <v>58455.269</v>
      </c>
      <c r="AN300" s="140">
        <v>-18.440000000000001</v>
      </c>
    </row>
    <row r="301" spans="2:40" x14ac:dyDescent="0.25">
      <c r="B301" s="149"/>
      <c r="C301" s="87">
        <f t="shared" si="20"/>
        <v>109.09523809523846</v>
      </c>
      <c r="D301" s="80">
        <v>58655.269</v>
      </c>
      <c r="E301" s="81">
        <v>-19.25</v>
      </c>
      <c r="F301" s="87">
        <f t="shared" si="21"/>
        <v>129.09523809523813</v>
      </c>
      <c r="G301" s="80">
        <v>58655.269</v>
      </c>
      <c r="H301" s="81">
        <v>-19.25</v>
      </c>
      <c r="I301" s="87">
        <f t="shared" si="22"/>
        <v>149.09523809523694</v>
      </c>
      <c r="J301" s="80">
        <v>58655.269</v>
      </c>
      <c r="K301" s="81">
        <v>-19.25</v>
      </c>
      <c r="L301" s="87">
        <f t="shared" si="23"/>
        <v>169.09523809523694</v>
      </c>
      <c r="M301" s="80">
        <v>58655.269</v>
      </c>
      <c r="N301" s="126">
        <v>-19.25</v>
      </c>
      <c r="O301" s="86"/>
      <c r="P301" s="86"/>
      <c r="AC301" s="136">
        <v>80.8034013605442</v>
      </c>
      <c r="AD301" s="137">
        <v>58655.269</v>
      </c>
      <c r="AE301" s="138">
        <v>-19.25</v>
      </c>
      <c r="AF301" s="139">
        <v>94.476190476190482</v>
      </c>
      <c r="AG301" s="137">
        <v>58655.269</v>
      </c>
      <c r="AH301" s="138">
        <v>-19.25</v>
      </c>
      <c r="AI301" s="139">
        <v>108.50340136054422</v>
      </c>
      <c r="AJ301" s="137">
        <v>58655.269</v>
      </c>
      <c r="AK301" s="138">
        <v>-19.25</v>
      </c>
      <c r="AL301" s="139">
        <v>122.37619047619047</v>
      </c>
      <c r="AM301" s="137">
        <v>58655.269</v>
      </c>
      <c r="AN301" s="140">
        <v>-19.25</v>
      </c>
    </row>
    <row r="302" spans="2:40" x14ac:dyDescent="0.25">
      <c r="B302" s="149"/>
      <c r="C302" s="87">
        <f t="shared" si="20"/>
        <v>109.14285714285751</v>
      </c>
      <c r="D302" s="80">
        <v>58855.269</v>
      </c>
      <c r="E302" s="81">
        <v>-19.37</v>
      </c>
      <c r="F302" s="87">
        <f t="shared" si="21"/>
        <v>129.14285714285717</v>
      </c>
      <c r="G302" s="80">
        <v>58855.269</v>
      </c>
      <c r="H302" s="81">
        <v>-19.37</v>
      </c>
      <c r="I302" s="87">
        <f t="shared" si="22"/>
        <v>149.14285714285597</v>
      </c>
      <c r="J302" s="80">
        <v>58855.269</v>
      </c>
      <c r="K302" s="81">
        <v>-19.37</v>
      </c>
      <c r="L302" s="87">
        <f t="shared" si="23"/>
        <v>169.14285714285597</v>
      </c>
      <c r="M302" s="80">
        <v>58855.269</v>
      </c>
      <c r="N302" s="126">
        <v>-19.37</v>
      </c>
      <c r="O302" s="86"/>
      <c r="P302" s="86"/>
      <c r="AC302" s="136">
        <v>80.8408163265306</v>
      </c>
      <c r="AD302" s="137">
        <v>58855.269</v>
      </c>
      <c r="AE302" s="138">
        <v>-19.37</v>
      </c>
      <c r="AF302" s="139">
        <v>94.51428571428572</v>
      </c>
      <c r="AG302" s="137">
        <v>58855.269</v>
      </c>
      <c r="AH302" s="138">
        <v>-19.37</v>
      </c>
      <c r="AI302" s="139">
        <v>108.54081632653062</v>
      </c>
      <c r="AJ302" s="137">
        <v>58855.269</v>
      </c>
      <c r="AK302" s="138">
        <v>-19.37</v>
      </c>
      <c r="AL302" s="139">
        <v>122.41428571428571</v>
      </c>
      <c r="AM302" s="137">
        <v>58855.269</v>
      </c>
      <c r="AN302" s="140">
        <v>-19.37</v>
      </c>
    </row>
    <row r="303" spans="2:40" x14ac:dyDescent="0.25">
      <c r="B303" s="149"/>
      <c r="C303" s="87">
        <f t="shared" si="20"/>
        <v>109.19047619047656</v>
      </c>
      <c r="D303" s="80">
        <v>59055.269</v>
      </c>
      <c r="E303" s="81">
        <v>-18.149999999999999</v>
      </c>
      <c r="F303" s="87">
        <f t="shared" si="21"/>
        <v>129.1904761904762</v>
      </c>
      <c r="G303" s="80">
        <v>59055.269</v>
      </c>
      <c r="H303" s="81">
        <v>-18.149999999999999</v>
      </c>
      <c r="I303" s="87">
        <f t="shared" si="22"/>
        <v>149.19047619047501</v>
      </c>
      <c r="J303" s="80">
        <v>59055.269</v>
      </c>
      <c r="K303" s="81">
        <v>-18.149999999999999</v>
      </c>
      <c r="L303" s="87">
        <f t="shared" si="23"/>
        <v>169.19047619047501</v>
      </c>
      <c r="M303" s="80">
        <v>59055.269</v>
      </c>
      <c r="N303" s="126">
        <v>-18.149999999999999</v>
      </c>
      <c r="O303" s="86"/>
      <c r="P303" s="86"/>
      <c r="AC303" s="136">
        <v>80.878231292517</v>
      </c>
      <c r="AD303" s="137">
        <v>59055.269</v>
      </c>
      <c r="AE303" s="138">
        <v>-18.149999999999999</v>
      </c>
      <c r="AF303" s="139">
        <v>94.552380952380958</v>
      </c>
      <c r="AG303" s="137">
        <v>59055.269</v>
      </c>
      <c r="AH303" s="138">
        <v>-18.149999999999999</v>
      </c>
      <c r="AI303" s="139">
        <v>108.57823129251702</v>
      </c>
      <c r="AJ303" s="137">
        <v>59055.269</v>
      </c>
      <c r="AK303" s="138">
        <v>-18.149999999999999</v>
      </c>
      <c r="AL303" s="139">
        <v>122.45238095238095</v>
      </c>
      <c r="AM303" s="137">
        <v>59055.269</v>
      </c>
      <c r="AN303" s="140">
        <v>-18.149999999999999</v>
      </c>
    </row>
    <row r="304" spans="2:40" x14ac:dyDescent="0.25">
      <c r="B304" s="149"/>
      <c r="C304" s="87">
        <f t="shared" si="20"/>
        <v>109.23809523809561</v>
      </c>
      <c r="D304" s="80">
        <v>59255.269</v>
      </c>
      <c r="E304" s="81">
        <v>-19.309999999999999</v>
      </c>
      <c r="F304" s="87">
        <f t="shared" si="21"/>
        <v>129.23809523809524</v>
      </c>
      <c r="G304" s="80">
        <v>59255.269</v>
      </c>
      <c r="H304" s="81">
        <v>-19.309999999999999</v>
      </c>
      <c r="I304" s="87">
        <f t="shared" si="22"/>
        <v>149.23809523809405</v>
      </c>
      <c r="J304" s="80">
        <v>59255.269</v>
      </c>
      <c r="K304" s="81">
        <v>-19.309999999999999</v>
      </c>
      <c r="L304" s="87">
        <f t="shared" si="23"/>
        <v>169.23809523809405</v>
      </c>
      <c r="M304" s="80">
        <v>59255.269</v>
      </c>
      <c r="N304" s="126">
        <v>-19.309999999999999</v>
      </c>
      <c r="O304" s="86"/>
      <c r="P304" s="86"/>
      <c r="AC304" s="136">
        <v>80.915646258503386</v>
      </c>
      <c r="AD304" s="137">
        <v>59255.269</v>
      </c>
      <c r="AE304" s="138">
        <v>-19.309999999999999</v>
      </c>
      <c r="AF304" s="139">
        <v>94.590476190476195</v>
      </c>
      <c r="AG304" s="137">
        <v>59255.269</v>
      </c>
      <c r="AH304" s="138">
        <v>-19.309999999999999</v>
      </c>
      <c r="AI304" s="139">
        <v>108.6156462585034</v>
      </c>
      <c r="AJ304" s="137">
        <v>59255.269</v>
      </c>
      <c r="AK304" s="138">
        <v>-19.309999999999999</v>
      </c>
      <c r="AL304" s="139">
        <v>122.49047619047619</v>
      </c>
      <c r="AM304" s="137">
        <v>59255.269</v>
      </c>
      <c r="AN304" s="140">
        <v>-19.309999999999999</v>
      </c>
    </row>
    <row r="305" spans="2:40" x14ac:dyDescent="0.25">
      <c r="B305" s="149"/>
      <c r="C305" s="87">
        <f t="shared" si="20"/>
        <v>109.28571428571466</v>
      </c>
      <c r="D305" s="80">
        <v>59455.269</v>
      </c>
      <c r="E305" s="81">
        <v>-18.809999999999999</v>
      </c>
      <c r="F305" s="87">
        <f t="shared" si="21"/>
        <v>129.28571428571428</v>
      </c>
      <c r="G305" s="80">
        <v>59455.269</v>
      </c>
      <c r="H305" s="81">
        <v>-18.809999999999999</v>
      </c>
      <c r="I305" s="87">
        <f t="shared" si="22"/>
        <v>149.28571428571308</v>
      </c>
      <c r="J305" s="80">
        <v>59455.269</v>
      </c>
      <c r="K305" s="81">
        <v>-18.809999999999999</v>
      </c>
      <c r="L305" s="87">
        <f t="shared" si="23"/>
        <v>169.28571428571308</v>
      </c>
      <c r="M305" s="80">
        <v>59455.269</v>
      </c>
      <c r="N305" s="126">
        <v>-18.809999999999999</v>
      </c>
      <c r="O305" s="86"/>
      <c r="P305" s="86"/>
      <c r="AC305" s="136">
        <v>80.953061224489787</v>
      </c>
      <c r="AD305" s="137">
        <v>59455.269</v>
      </c>
      <c r="AE305" s="138">
        <v>-18.809999999999999</v>
      </c>
      <c r="AF305" s="139">
        <v>94.628571428571433</v>
      </c>
      <c r="AG305" s="137">
        <v>59455.269</v>
      </c>
      <c r="AH305" s="138">
        <v>-18.809999999999999</v>
      </c>
      <c r="AI305" s="139">
        <v>108.6530612244898</v>
      </c>
      <c r="AJ305" s="137">
        <v>59455.269</v>
      </c>
      <c r="AK305" s="138">
        <v>-18.809999999999999</v>
      </c>
      <c r="AL305" s="139">
        <v>122.52857142857142</v>
      </c>
      <c r="AM305" s="137">
        <v>59455.269</v>
      </c>
      <c r="AN305" s="140">
        <v>-18.809999999999999</v>
      </c>
    </row>
    <row r="306" spans="2:40" x14ac:dyDescent="0.25">
      <c r="B306" s="149"/>
      <c r="C306" s="87">
        <f t="shared" si="20"/>
        <v>109.33333333333371</v>
      </c>
      <c r="D306" s="80">
        <v>59655.269</v>
      </c>
      <c r="E306" s="81">
        <v>-18.809999999999999</v>
      </c>
      <c r="F306" s="87">
        <f t="shared" si="21"/>
        <v>129.33333333333331</v>
      </c>
      <c r="G306" s="80">
        <v>59655.269</v>
      </c>
      <c r="H306" s="81">
        <v>-18.809999999999999</v>
      </c>
      <c r="I306" s="87">
        <f t="shared" si="22"/>
        <v>149.33333333333212</v>
      </c>
      <c r="J306" s="80">
        <v>59655.269</v>
      </c>
      <c r="K306" s="81">
        <v>-18.809999999999999</v>
      </c>
      <c r="L306" s="87">
        <f t="shared" si="23"/>
        <v>169.33333333333212</v>
      </c>
      <c r="M306" s="80">
        <v>59655.269</v>
      </c>
      <c r="N306" s="126">
        <v>-18.809999999999999</v>
      </c>
      <c r="O306" s="86"/>
      <c r="P306" s="86"/>
      <c r="AC306" s="136">
        <v>80.990476190476173</v>
      </c>
      <c r="AD306" s="137">
        <v>59655.269</v>
      </c>
      <c r="AE306" s="138">
        <v>-18.809999999999999</v>
      </c>
      <c r="AF306" s="139">
        <v>94.666666666666671</v>
      </c>
      <c r="AG306" s="137">
        <v>59655.269</v>
      </c>
      <c r="AH306" s="138">
        <v>-18.809999999999999</v>
      </c>
      <c r="AI306" s="139">
        <v>108.69047619047619</v>
      </c>
      <c r="AJ306" s="137">
        <v>59655.269</v>
      </c>
      <c r="AK306" s="138">
        <v>-18.809999999999999</v>
      </c>
      <c r="AL306" s="139">
        <v>122.56666666666666</v>
      </c>
      <c r="AM306" s="137">
        <v>59655.269</v>
      </c>
      <c r="AN306" s="140">
        <v>-18.809999999999999</v>
      </c>
    </row>
    <row r="307" spans="2:40" x14ac:dyDescent="0.25">
      <c r="B307" s="149"/>
      <c r="C307" s="87">
        <f t="shared" si="20"/>
        <v>109.38095238095276</v>
      </c>
      <c r="D307" s="80">
        <v>59855.269</v>
      </c>
      <c r="E307" s="81">
        <v>-18.97</v>
      </c>
      <c r="F307" s="87">
        <f t="shared" si="21"/>
        <v>129.38095238095235</v>
      </c>
      <c r="G307" s="80">
        <v>59855.269</v>
      </c>
      <c r="H307" s="81">
        <v>-18.97</v>
      </c>
      <c r="I307" s="87">
        <f t="shared" si="22"/>
        <v>149.38095238095116</v>
      </c>
      <c r="J307" s="80">
        <v>59855.269</v>
      </c>
      <c r="K307" s="81">
        <v>-18.97</v>
      </c>
      <c r="L307" s="87">
        <f t="shared" si="23"/>
        <v>169.38095238095116</v>
      </c>
      <c r="M307" s="80">
        <v>59855.269</v>
      </c>
      <c r="N307" s="126">
        <v>-18.97</v>
      </c>
      <c r="O307" s="86"/>
      <c r="P307" s="86"/>
      <c r="AC307" s="136">
        <v>81.027891156462573</v>
      </c>
      <c r="AD307" s="137">
        <v>59855.269</v>
      </c>
      <c r="AE307" s="138">
        <v>-18.97</v>
      </c>
      <c r="AF307" s="139">
        <v>94.704761904761909</v>
      </c>
      <c r="AG307" s="137">
        <v>59855.269</v>
      </c>
      <c r="AH307" s="138">
        <v>-18.97</v>
      </c>
      <c r="AI307" s="139">
        <v>108.72789115646259</v>
      </c>
      <c r="AJ307" s="137">
        <v>59855.269</v>
      </c>
      <c r="AK307" s="138">
        <v>-18.97</v>
      </c>
      <c r="AL307" s="139">
        <v>122.6047619047619</v>
      </c>
      <c r="AM307" s="137">
        <v>59855.269</v>
      </c>
      <c r="AN307" s="140">
        <v>-18.97</v>
      </c>
    </row>
    <row r="308" spans="2:40" x14ac:dyDescent="0.25">
      <c r="B308" s="149"/>
      <c r="C308" s="87">
        <f t="shared" si="20"/>
        <v>109.42857142857181</v>
      </c>
      <c r="D308" s="80">
        <v>60055.269</v>
      </c>
      <c r="E308" s="81">
        <v>-18.97</v>
      </c>
      <c r="F308" s="87">
        <f t="shared" si="21"/>
        <v>129.42857142857139</v>
      </c>
      <c r="G308" s="80">
        <v>60055.269</v>
      </c>
      <c r="H308" s="81">
        <v>-18.97</v>
      </c>
      <c r="I308" s="87">
        <f t="shared" si="22"/>
        <v>149.42857142857019</v>
      </c>
      <c r="J308" s="80">
        <v>60055.269</v>
      </c>
      <c r="K308" s="81">
        <v>-18.97</v>
      </c>
      <c r="L308" s="87">
        <f t="shared" si="23"/>
        <v>169.42857142857019</v>
      </c>
      <c r="M308" s="80">
        <v>60055.269</v>
      </c>
      <c r="N308" s="126">
        <v>-18.97</v>
      </c>
      <c r="O308" s="86"/>
      <c r="P308" s="86"/>
      <c r="AC308" s="136">
        <v>81.065306122448973</v>
      </c>
      <c r="AD308" s="137">
        <v>60055.269</v>
      </c>
      <c r="AE308" s="138">
        <v>-18.97</v>
      </c>
      <c r="AF308" s="139">
        <v>94.742857142857147</v>
      </c>
      <c r="AG308" s="137">
        <v>60055.269</v>
      </c>
      <c r="AH308" s="138">
        <v>-18.97</v>
      </c>
      <c r="AI308" s="139">
        <v>108.76530612244899</v>
      </c>
      <c r="AJ308" s="137">
        <v>60055.269</v>
      </c>
      <c r="AK308" s="138">
        <v>-18.97</v>
      </c>
      <c r="AL308" s="139">
        <v>122.64285714285714</v>
      </c>
      <c r="AM308" s="137">
        <v>60055.269</v>
      </c>
      <c r="AN308" s="140">
        <v>-18.97</v>
      </c>
    </row>
    <row r="309" spans="2:40" x14ac:dyDescent="0.25">
      <c r="B309" s="149"/>
      <c r="C309" s="87">
        <f t="shared" si="20"/>
        <v>109.47619047619087</v>
      </c>
      <c r="D309" s="80">
        <v>60255.269</v>
      </c>
      <c r="E309" s="81">
        <v>-18.57</v>
      </c>
      <c r="F309" s="87">
        <f t="shared" si="21"/>
        <v>129.47619047619042</v>
      </c>
      <c r="G309" s="80">
        <v>60255.269</v>
      </c>
      <c r="H309" s="81">
        <v>-18.57</v>
      </c>
      <c r="I309" s="87">
        <f t="shared" si="22"/>
        <v>149.47619047618923</v>
      </c>
      <c r="J309" s="80">
        <v>60255.269</v>
      </c>
      <c r="K309" s="81">
        <v>-18.57</v>
      </c>
      <c r="L309" s="87">
        <f t="shared" si="23"/>
        <v>169.47619047618923</v>
      </c>
      <c r="M309" s="80">
        <v>60255.269</v>
      </c>
      <c r="N309" s="126">
        <v>-18.57</v>
      </c>
      <c r="O309" s="86"/>
      <c r="P309" s="86"/>
      <c r="AC309" s="136">
        <v>81.102721088435359</v>
      </c>
      <c r="AD309" s="137">
        <v>60255.269</v>
      </c>
      <c r="AE309" s="138">
        <v>-18.57</v>
      </c>
      <c r="AF309" s="139">
        <v>94.780952380952385</v>
      </c>
      <c r="AG309" s="137">
        <v>60255.269</v>
      </c>
      <c r="AH309" s="138">
        <v>-18.57</v>
      </c>
      <c r="AI309" s="139">
        <v>108.80272108843538</v>
      </c>
      <c r="AJ309" s="137">
        <v>60255.269</v>
      </c>
      <c r="AK309" s="138">
        <v>-18.57</v>
      </c>
      <c r="AL309" s="139">
        <v>122.68095238095238</v>
      </c>
      <c r="AM309" s="137">
        <v>60255.269</v>
      </c>
      <c r="AN309" s="140">
        <v>-18.57</v>
      </c>
    </row>
    <row r="310" spans="2:40" x14ac:dyDescent="0.25">
      <c r="B310" s="149"/>
      <c r="C310" s="87">
        <f t="shared" si="20"/>
        <v>109.52380952380992</v>
      </c>
      <c r="D310" s="80">
        <v>60455.269</v>
      </c>
      <c r="E310" s="81">
        <v>-18.25</v>
      </c>
      <c r="F310" s="87">
        <f t="shared" si="21"/>
        <v>129.52380952380946</v>
      </c>
      <c r="G310" s="80">
        <v>60455.269</v>
      </c>
      <c r="H310" s="81">
        <v>-18.25</v>
      </c>
      <c r="I310" s="87">
        <f t="shared" si="22"/>
        <v>149.52380952380827</v>
      </c>
      <c r="J310" s="80">
        <v>60455.269</v>
      </c>
      <c r="K310" s="81">
        <v>-18.25</v>
      </c>
      <c r="L310" s="87">
        <f t="shared" si="23"/>
        <v>169.52380952380827</v>
      </c>
      <c r="M310" s="80">
        <v>60455.269</v>
      </c>
      <c r="N310" s="126">
        <v>-18.25</v>
      </c>
      <c r="O310" s="86"/>
      <c r="P310" s="86"/>
      <c r="AC310" s="136">
        <v>81.14013605442176</v>
      </c>
      <c r="AD310" s="137">
        <v>60455.269</v>
      </c>
      <c r="AE310" s="138">
        <v>-18.25</v>
      </c>
      <c r="AF310" s="139">
        <v>94.819047619047623</v>
      </c>
      <c r="AG310" s="137">
        <v>60455.269</v>
      </c>
      <c r="AH310" s="138">
        <v>-18.25</v>
      </c>
      <c r="AI310" s="139">
        <v>108.84013605442178</v>
      </c>
      <c r="AJ310" s="137">
        <v>60455.269</v>
      </c>
      <c r="AK310" s="138">
        <v>-18.25</v>
      </c>
      <c r="AL310" s="139">
        <v>122.71904761904761</v>
      </c>
      <c r="AM310" s="137">
        <v>60455.269</v>
      </c>
      <c r="AN310" s="140">
        <v>-18.25</v>
      </c>
    </row>
    <row r="311" spans="2:40" x14ac:dyDescent="0.25">
      <c r="B311" s="149"/>
      <c r="C311" s="87">
        <f t="shared" si="20"/>
        <v>109.57142857142897</v>
      </c>
      <c r="D311" s="80">
        <v>60655.269</v>
      </c>
      <c r="E311" s="81">
        <v>-17.78</v>
      </c>
      <c r="F311" s="87">
        <f t="shared" si="21"/>
        <v>129.5714285714285</v>
      </c>
      <c r="G311" s="80">
        <v>60655.269</v>
      </c>
      <c r="H311" s="81">
        <v>-17.78</v>
      </c>
      <c r="I311" s="87">
        <f t="shared" si="22"/>
        <v>149.5714285714273</v>
      </c>
      <c r="J311" s="80">
        <v>60655.269</v>
      </c>
      <c r="K311" s="81">
        <v>-17.78</v>
      </c>
      <c r="L311" s="87">
        <f t="shared" si="23"/>
        <v>169.5714285714273</v>
      </c>
      <c r="M311" s="80">
        <v>60655.269</v>
      </c>
      <c r="N311" s="126">
        <v>-17.78</v>
      </c>
      <c r="O311" s="86"/>
      <c r="P311" s="86"/>
      <c r="AC311" s="136">
        <v>81.177551020408146</v>
      </c>
      <c r="AD311" s="137">
        <v>60655.269</v>
      </c>
      <c r="AE311" s="138">
        <v>-17.78</v>
      </c>
      <c r="AF311" s="139">
        <v>94.857142857142861</v>
      </c>
      <c r="AG311" s="137">
        <v>60655.269</v>
      </c>
      <c r="AH311" s="138">
        <v>-17.78</v>
      </c>
      <c r="AI311" s="139">
        <v>108.87755102040816</v>
      </c>
      <c r="AJ311" s="137">
        <v>60655.269</v>
      </c>
      <c r="AK311" s="138">
        <v>-17.78</v>
      </c>
      <c r="AL311" s="139">
        <v>122.75714285714285</v>
      </c>
      <c r="AM311" s="137">
        <v>60655.269</v>
      </c>
      <c r="AN311" s="140">
        <v>-17.78</v>
      </c>
    </row>
    <row r="312" spans="2:40" x14ac:dyDescent="0.25">
      <c r="B312" s="149"/>
      <c r="C312" s="87">
        <f t="shared" si="20"/>
        <v>109.61904761904802</v>
      </c>
      <c r="D312" s="80">
        <v>60855.269</v>
      </c>
      <c r="E312" s="81">
        <v>-16.93</v>
      </c>
      <c r="F312" s="87">
        <f t="shared" si="21"/>
        <v>129.61904761904754</v>
      </c>
      <c r="G312" s="80">
        <v>60855.269</v>
      </c>
      <c r="H312" s="81">
        <v>-16.93</v>
      </c>
      <c r="I312" s="87">
        <f t="shared" si="22"/>
        <v>149.61904761904634</v>
      </c>
      <c r="J312" s="80">
        <v>60855.269</v>
      </c>
      <c r="K312" s="81">
        <v>-16.93</v>
      </c>
      <c r="L312" s="87">
        <f t="shared" si="23"/>
        <v>169.61904761904634</v>
      </c>
      <c r="M312" s="80">
        <v>60855.269</v>
      </c>
      <c r="N312" s="126">
        <v>-16.93</v>
      </c>
      <c r="O312" s="86"/>
      <c r="P312" s="86"/>
      <c r="AC312" s="136">
        <v>81.214965986394546</v>
      </c>
      <c r="AD312" s="137">
        <v>60855.269</v>
      </c>
      <c r="AE312" s="138">
        <v>-16.93</v>
      </c>
      <c r="AF312" s="139">
        <v>94.895238095238099</v>
      </c>
      <c r="AG312" s="137">
        <v>60855.269</v>
      </c>
      <c r="AH312" s="138">
        <v>-16.93</v>
      </c>
      <c r="AI312" s="139">
        <v>108.91496598639456</v>
      </c>
      <c r="AJ312" s="137">
        <v>60855.269</v>
      </c>
      <c r="AK312" s="138">
        <v>-16.93</v>
      </c>
      <c r="AL312" s="139">
        <v>122.79523809523809</v>
      </c>
      <c r="AM312" s="137">
        <v>60855.269</v>
      </c>
      <c r="AN312" s="140">
        <v>-16.93</v>
      </c>
    </row>
    <row r="313" spans="2:40" x14ac:dyDescent="0.25">
      <c r="B313" s="149"/>
      <c r="C313" s="87">
        <f t="shared" si="20"/>
        <v>109.66666666666707</v>
      </c>
      <c r="D313" s="80">
        <v>61055.269</v>
      </c>
      <c r="E313" s="81">
        <v>-16.93</v>
      </c>
      <c r="F313" s="87">
        <f t="shared" si="21"/>
        <v>129.66666666666657</v>
      </c>
      <c r="G313" s="80">
        <v>61055.269</v>
      </c>
      <c r="H313" s="81">
        <v>-16.93</v>
      </c>
      <c r="I313" s="87">
        <f t="shared" si="22"/>
        <v>149.66666666666538</v>
      </c>
      <c r="J313" s="80">
        <v>61055.269</v>
      </c>
      <c r="K313" s="81">
        <v>-16.93</v>
      </c>
      <c r="L313" s="87">
        <f t="shared" si="23"/>
        <v>169.66666666666538</v>
      </c>
      <c r="M313" s="80">
        <v>61055.269</v>
      </c>
      <c r="N313" s="126">
        <v>-16.93</v>
      </c>
      <c r="O313" s="86"/>
      <c r="P313" s="86"/>
      <c r="AC313" s="136">
        <v>81.252380952380946</v>
      </c>
      <c r="AD313" s="137">
        <v>61055.269</v>
      </c>
      <c r="AE313" s="138">
        <v>-16.93</v>
      </c>
      <c r="AF313" s="139">
        <v>94.933333333333337</v>
      </c>
      <c r="AG313" s="137">
        <v>61055.269</v>
      </c>
      <c r="AH313" s="138">
        <v>-16.93</v>
      </c>
      <c r="AI313" s="139">
        <v>108.95238095238096</v>
      </c>
      <c r="AJ313" s="137">
        <v>61055.269</v>
      </c>
      <c r="AK313" s="138">
        <v>-16.93</v>
      </c>
      <c r="AL313" s="139">
        <v>122.83333333333333</v>
      </c>
      <c r="AM313" s="137">
        <v>61055.269</v>
      </c>
      <c r="AN313" s="140">
        <v>-16.93</v>
      </c>
    </row>
    <row r="314" spans="2:40" x14ac:dyDescent="0.25">
      <c r="B314" s="149"/>
      <c r="C314" s="87">
        <f t="shared" si="20"/>
        <v>109.71428571428612</v>
      </c>
      <c r="D314" s="80">
        <v>61255.269</v>
      </c>
      <c r="E314" s="81">
        <v>-15.74</v>
      </c>
      <c r="F314" s="87">
        <f t="shared" si="21"/>
        <v>129.71428571428561</v>
      </c>
      <c r="G314" s="80">
        <v>61255.269</v>
      </c>
      <c r="H314" s="81">
        <v>-15.74</v>
      </c>
      <c r="I314" s="87">
        <f t="shared" si="22"/>
        <v>149.71428571428442</v>
      </c>
      <c r="J314" s="80">
        <v>61255.269</v>
      </c>
      <c r="K314" s="81">
        <v>-15.74</v>
      </c>
      <c r="L314" s="87">
        <f t="shared" si="23"/>
        <v>169.71428571428442</v>
      </c>
      <c r="M314" s="80">
        <v>61255.269</v>
      </c>
      <c r="N314" s="126">
        <v>-15.74</v>
      </c>
      <c r="O314" s="86"/>
      <c r="P314" s="86"/>
      <c r="AC314" s="136">
        <v>81.289795918367332</v>
      </c>
      <c r="AD314" s="137">
        <v>61255.269</v>
      </c>
      <c r="AE314" s="138">
        <v>-15.74</v>
      </c>
      <c r="AF314" s="139">
        <v>94.971428571428575</v>
      </c>
      <c r="AG314" s="137">
        <v>61255.269</v>
      </c>
      <c r="AH314" s="138">
        <v>-15.74</v>
      </c>
      <c r="AI314" s="139">
        <v>108.98979591836735</v>
      </c>
      <c r="AJ314" s="137">
        <v>61255.269</v>
      </c>
      <c r="AK314" s="138">
        <v>-15.74</v>
      </c>
      <c r="AL314" s="139">
        <v>122.87142857142857</v>
      </c>
      <c r="AM314" s="137">
        <v>61255.269</v>
      </c>
      <c r="AN314" s="140">
        <v>-15.74</v>
      </c>
    </row>
    <row r="315" spans="2:40" x14ac:dyDescent="0.25">
      <c r="B315" s="149"/>
      <c r="C315" s="87">
        <f t="shared" si="20"/>
        <v>109.76190476190517</v>
      </c>
      <c r="D315" s="80">
        <v>61455.269</v>
      </c>
      <c r="E315" s="81">
        <v>-15.11</v>
      </c>
      <c r="F315" s="87">
        <f t="shared" si="21"/>
        <v>129.76190476190465</v>
      </c>
      <c r="G315" s="80">
        <v>61455.269</v>
      </c>
      <c r="H315" s="81">
        <v>-15.11</v>
      </c>
      <c r="I315" s="87">
        <f t="shared" si="22"/>
        <v>149.76190476190345</v>
      </c>
      <c r="J315" s="80">
        <v>61455.269</v>
      </c>
      <c r="K315" s="81">
        <v>-15.11</v>
      </c>
      <c r="L315" s="87">
        <f t="shared" si="23"/>
        <v>169.76190476190345</v>
      </c>
      <c r="M315" s="80">
        <v>61455.269</v>
      </c>
      <c r="N315" s="126">
        <v>-15.11</v>
      </c>
      <c r="O315" s="86"/>
      <c r="P315" s="86"/>
      <c r="AC315" s="136">
        <v>81.327210884353732</v>
      </c>
      <c r="AD315" s="137">
        <v>61455.269</v>
      </c>
      <c r="AE315" s="138">
        <v>-15.11</v>
      </c>
      <c r="AF315" s="139">
        <v>95.009523809523813</v>
      </c>
      <c r="AG315" s="137">
        <v>61455.269</v>
      </c>
      <c r="AH315" s="138">
        <v>-15.11</v>
      </c>
      <c r="AI315" s="139">
        <v>109.02721088435375</v>
      </c>
      <c r="AJ315" s="137">
        <v>61455.269</v>
      </c>
      <c r="AK315" s="138">
        <v>-15.11</v>
      </c>
      <c r="AL315" s="139">
        <v>122.90952380952382</v>
      </c>
      <c r="AM315" s="137">
        <v>61455.269</v>
      </c>
      <c r="AN315" s="140">
        <v>-15.11</v>
      </c>
    </row>
    <row r="316" spans="2:40" x14ac:dyDescent="0.25">
      <c r="B316" s="149"/>
      <c r="C316" s="87">
        <f t="shared" si="20"/>
        <v>109.80952380952422</v>
      </c>
      <c r="D316" s="80">
        <v>61655.269</v>
      </c>
      <c r="E316" s="81">
        <v>-15.52</v>
      </c>
      <c r="F316" s="87">
        <f t="shared" si="21"/>
        <v>129.80952380952368</v>
      </c>
      <c r="G316" s="80">
        <v>61655.269</v>
      </c>
      <c r="H316" s="81">
        <v>-15.52</v>
      </c>
      <c r="I316" s="87">
        <f t="shared" si="22"/>
        <v>149.80952380952249</v>
      </c>
      <c r="J316" s="80">
        <v>61655.269</v>
      </c>
      <c r="K316" s="81">
        <v>-15.52</v>
      </c>
      <c r="L316" s="87">
        <f t="shared" si="23"/>
        <v>169.80952380952249</v>
      </c>
      <c r="M316" s="80">
        <v>61655.269</v>
      </c>
      <c r="N316" s="126">
        <v>-15.52</v>
      </c>
      <c r="O316" s="86"/>
      <c r="P316" s="86"/>
      <c r="AC316" s="136">
        <v>81.364625850340133</v>
      </c>
      <c r="AD316" s="137">
        <v>61655.269</v>
      </c>
      <c r="AE316" s="138">
        <v>-15.52</v>
      </c>
      <c r="AF316" s="139">
        <v>95.047619047619051</v>
      </c>
      <c r="AG316" s="137">
        <v>61655.269</v>
      </c>
      <c r="AH316" s="138">
        <v>-15.52</v>
      </c>
      <c r="AI316" s="139">
        <v>109.06462585034015</v>
      </c>
      <c r="AJ316" s="137">
        <v>61655.269</v>
      </c>
      <c r="AK316" s="138">
        <v>-15.52</v>
      </c>
      <c r="AL316" s="139">
        <v>122.94761904761904</v>
      </c>
      <c r="AM316" s="137">
        <v>61655.269</v>
      </c>
      <c r="AN316" s="140">
        <v>-15.52</v>
      </c>
    </row>
    <row r="317" spans="2:40" x14ac:dyDescent="0.25">
      <c r="B317" s="149"/>
      <c r="C317" s="87">
        <f t="shared" si="20"/>
        <v>109.85714285714327</v>
      </c>
      <c r="D317" s="80">
        <v>61855.269</v>
      </c>
      <c r="E317" s="81">
        <v>-15.69</v>
      </c>
      <c r="F317" s="87">
        <f t="shared" si="21"/>
        <v>129.85714285714272</v>
      </c>
      <c r="G317" s="80">
        <v>61855.269</v>
      </c>
      <c r="H317" s="81">
        <v>-15.69</v>
      </c>
      <c r="I317" s="87">
        <f t="shared" si="22"/>
        <v>149.85714285714153</v>
      </c>
      <c r="J317" s="80">
        <v>61855.269</v>
      </c>
      <c r="K317" s="81">
        <v>-15.69</v>
      </c>
      <c r="L317" s="87">
        <f t="shared" si="23"/>
        <v>169.85714285714153</v>
      </c>
      <c r="M317" s="80">
        <v>61855.269</v>
      </c>
      <c r="N317" s="126">
        <v>-15.69</v>
      </c>
      <c r="O317" s="86"/>
      <c r="P317" s="86"/>
      <c r="AC317" s="136">
        <v>81.402040816326519</v>
      </c>
      <c r="AD317" s="137">
        <v>61855.269</v>
      </c>
      <c r="AE317" s="138">
        <v>-15.69</v>
      </c>
      <c r="AF317" s="139">
        <v>95.085714285714289</v>
      </c>
      <c r="AG317" s="137">
        <v>61855.269</v>
      </c>
      <c r="AH317" s="138">
        <v>-15.69</v>
      </c>
      <c r="AI317" s="139">
        <v>109.10204081632654</v>
      </c>
      <c r="AJ317" s="137">
        <v>61855.269</v>
      </c>
      <c r="AK317" s="138">
        <v>-15.69</v>
      </c>
      <c r="AL317" s="139">
        <v>122.98571428571429</v>
      </c>
      <c r="AM317" s="137">
        <v>61855.269</v>
      </c>
      <c r="AN317" s="140">
        <v>-15.69</v>
      </c>
    </row>
    <row r="318" spans="2:40" x14ac:dyDescent="0.25">
      <c r="B318" s="149"/>
      <c r="C318" s="87">
        <f t="shared" si="20"/>
        <v>109.90476190476232</v>
      </c>
      <c r="D318" s="80">
        <v>62055.269</v>
      </c>
      <c r="E318" s="81">
        <v>-14.72</v>
      </c>
      <c r="F318" s="87">
        <f t="shared" si="21"/>
        <v>129.90476190476176</v>
      </c>
      <c r="G318" s="80">
        <v>62055.269</v>
      </c>
      <c r="H318" s="81">
        <v>-14.72</v>
      </c>
      <c r="I318" s="87">
        <f t="shared" si="22"/>
        <v>149.90476190476056</v>
      </c>
      <c r="J318" s="80">
        <v>62055.269</v>
      </c>
      <c r="K318" s="81">
        <v>-14.72</v>
      </c>
      <c r="L318" s="87">
        <f t="shared" si="23"/>
        <v>169.90476190476056</v>
      </c>
      <c r="M318" s="80">
        <v>62055.269</v>
      </c>
      <c r="N318" s="126">
        <v>-14.72</v>
      </c>
      <c r="O318" s="86"/>
      <c r="P318" s="86"/>
      <c r="AC318" s="136">
        <v>81.439455782312919</v>
      </c>
      <c r="AD318" s="137">
        <v>62055.269</v>
      </c>
      <c r="AE318" s="138">
        <v>-14.72</v>
      </c>
      <c r="AF318" s="139">
        <v>95.123809523809527</v>
      </c>
      <c r="AG318" s="137">
        <v>62055.269</v>
      </c>
      <c r="AH318" s="138">
        <v>-14.72</v>
      </c>
      <c r="AI318" s="139">
        <v>109.13945578231294</v>
      </c>
      <c r="AJ318" s="137">
        <v>62055.269</v>
      </c>
      <c r="AK318" s="138">
        <v>-14.72</v>
      </c>
      <c r="AL318" s="139">
        <v>123.02380952380953</v>
      </c>
      <c r="AM318" s="137">
        <v>62055.269</v>
      </c>
      <c r="AN318" s="140">
        <v>-14.72</v>
      </c>
    </row>
    <row r="319" spans="2:40" x14ac:dyDescent="0.25">
      <c r="B319" s="149"/>
      <c r="C319" s="87">
        <f t="shared" si="20"/>
        <v>109.95238095238138</v>
      </c>
      <c r="D319" s="80">
        <v>62255.269</v>
      </c>
      <c r="E319" s="81">
        <v>-13.6</v>
      </c>
      <c r="F319" s="87">
        <f t="shared" si="21"/>
        <v>129.95238095238079</v>
      </c>
      <c r="G319" s="80">
        <v>62255.269</v>
      </c>
      <c r="H319" s="81">
        <v>-13.6</v>
      </c>
      <c r="I319" s="87">
        <f t="shared" si="22"/>
        <v>149.9523809523796</v>
      </c>
      <c r="J319" s="80">
        <v>62255.269</v>
      </c>
      <c r="K319" s="81">
        <v>-13.6</v>
      </c>
      <c r="L319" s="87">
        <f t="shared" si="23"/>
        <v>169.9523809523796</v>
      </c>
      <c r="M319" s="80">
        <v>62255.269</v>
      </c>
      <c r="N319" s="126">
        <v>-13.6</v>
      </c>
      <c r="O319" s="86"/>
      <c r="P319" s="86"/>
      <c r="AC319" s="136">
        <v>81.476870748299305</v>
      </c>
      <c r="AD319" s="137">
        <v>62255.269</v>
      </c>
      <c r="AE319" s="138">
        <v>-13.6</v>
      </c>
      <c r="AF319" s="139">
        <v>95.161904761904765</v>
      </c>
      <c r="AG319" s="137">
        <v>62255.269</v>
      </c>
      <c r="AH319" s="138">
        <v>-13.6</v>
      </c>
      <c r="AI319" s="139">
        <v>109.17687074829932</v>
      </c>
      <c r="AJ319" s="137">
        <v>62255.269</v>
      </c>
      <c r="AK319" s="138">
        <v>-13.6</v>
      </c>
      <c r="AL319" s="139">
        <v>123.06190476190477</v>
      </c>
      <c r="AM319" s="137">
        <v>62255.269</v>
      </c>
      <c r="AN319" s="140">
        <v>-13.6</v>
      </c>
    </row>
    <row r="320" spans="2:40" x14ac:dyDescent="0.25">
      <c r="B320" s="149"/>
      <c r="C320" s="87">
        <f t="shared" si="20"/>
        <v>110.00000000000043</v>
      </c>
      <c r="D320" s="80">
        <v>62455.269</v>
      </c>
      <c r="E320" s="81">
        <v>-13.28</v>
      </c>
      <c r="F320" s="87">
        <f t="shared" si="21"/>
        <v>129.99999999999983</v>
      </c>
      <c r="G320" s="80">
        <v>62455.269</v>
      </c>
      <c r="H320" s="81">
        <v>-13.28</v>
      </c>
      <c r="I320" s="87">
        <f t="shared" si="22"/>
        <v>149.99999999999864</v>
      </c>
      <c r="J320" s="80">
        <v>62455.269</v>
      </c>
      <c r="K320" s="81">
        <v>-13.28</v>
      </c>
      <c r="L320" s="87">
        <f t="shared" si="23"/>
        <v>169.99999999999864</v>
      </c>
      <c r="M320" s="80">
        <v>62455.269</v>
      </c>
      <c r="N320" s="126">
        <v>-13.28</v>
      </c>
      <c r="O320" s="86"/>
      <c r="P320" s="86"/>
      <c r="AC320" s="136">
        <v>81.514285714285705</v>
      </c>
      <c r="AD320" s="137">
        <v>62455.269</v>
      </c>
      <c r="AE320" s="138">
        <v>-13.28</v>
      </c>
      <c r="AF320" s="139">
        <v>95.2</v>
      </c>
      <c r="AG320" s="137">
        <v>62455.269</v>
      </c>
      <c r="AH320" s="138">
        <v>-13.28</v>
      </c>
      <c r="AI320" s="139">
        <v>109.21428571428572</v>
      </c>
      <c r="AJ320" s="137">
        <v>62455.269</v>
      </c>
      <c r="AK320" s="138">
        <v>-13.28</v>
      </c>
      <c r="AL320" s="139">
        <v>123.10000000000001</v>
      </c>
      <c r="AM320" s="137">
        <v>62455.269</v>
      </c>
      <c r="AN320" s="140">
        <v>-13.28</v>
      </c>
    </row>
    <row r="321" spans="2:40" x14ac:dyDescent="0.25">
      <c r="B321" s="149"/>
      <c r="C321" s="87">
        <f t="shared" si="20"/>
        <v>110.04761904761948</v>
      </c>
      <c r="D321" s="80">
        <v>62655.269</v>
      </c>
      <c r="E321" s="81">
        <v>-13.28</v>
      </c>
      <c r="F321" s="87">
        <f t="shared" si="21"/>
        <v>130.04761904761887</v>
      </c>
      <c r="G321" s="80">
        <v>62655.269</v>
      </c>
      <c r="H321" s="81">
        <v>-13.28</v>
      </c>
      <c r="I321" s="87">
        <f t="shared" si="22"/>
        <v>150.04761904761767</v>
      </c>
      <c r="J321" s="80">
        <v>62655.269</v>
      </c>
      <c r="K321" s="81">
        <v>-13.28</v>
      </c>
      <c r="L321" s="87">
        <f t="shared" si="23"/>
        <v>170.04761904761767</v>
      </c>
      <c r="M321" s="80">
        <v>62655.269</v>
      </c>
      <c r="N321" s="126">
        <v>-13.28</v>
      </c>
      <c r="O321" s="86"/>
      <c r="P321" s="86"/>
      <c r="AC321" s="136">
        <v>81.551700680272091</v>
      </c>
      <c r="AD321" s="137">
        <v>62655.269</v>
      </c>
      <c r="AE321" s="138">
        <v>-13.28</v>
      </c>
      <c r="AF321" s="139">
        <v>95.238095238095241</v>
      </c>
      <c r="AG321" s="137">
        <v>62655.269</v>
      </c>
      <c r="AH321" s="138">
        <v>-13.28</v>
      </c>
      <c r="AI321" s="139">
        <v>109.25170068027211</v>
      </c>
      <c r="AJ321" s="137">
        <v>62655.269</v>
      </c>
      <c r="AK321" s="138">
        <v>-13.28</v>
      </c>
      <c r="AL321" s="139">
        <v>123.13809523809525</v>
      </c>
      <c r="AM321" s="137">
        <v>62655.269</v>
      </c>
      <c r="AN321" s="140">
        <v>-13.28</v>
      </c>
    </row>
    <row r="322" spans="2:40" x14ac:dyDescent="0.25">
      <c r="B322" s="149"/>
      <c r="C322" s="87">
        <f t="shared" si="20"/>
        <v>110.09523809523853</v>
      </c>
      <c r="D322" s="80">
        <v>62855.269</v>
      </c>
      <c r="E322" s="81">
        <v>-9.94</v>
      </c>
      <c r="F322" s="87">
        <f t="shared" si="21"/>
        <v>130.0952380952379</v>
      </c>
      <c r="G322" s="80">
        <v>62855.269</v>
      </c>
      <c r="H322" s="81">
        <v>-9.94</v>
      </c>
      <c r="I322" s="87">
        <f t="shared" si="22"/>
        <v>150.09523809523671</v>
      </c>
      <c r="J322" s="80">
        <v>62855.269</v>
      </c>
      <c r="K322" s="81">
        <v>-9.94</v>
      </c>
      <c r="L322" s="87">
        <f t="shared" si="23"/>
        <v>170.09523809523671</v>
      </c>
      <c r="M322" s="80">
        <v>62855.269</v>
      </c>
      <c r="N322" s="126">
        <v>-9.94</v>
      </c>
      <c r="O322" s="86"/>
      <c r="P322" s="86"/>
      <c r="AC322" s="136">
        <v>81.589115646258492</v>
      </c>
      <c r="AD322" s="137">
        <v>62855.269</v>
      </c>
      <c r="AE322" s="138">
        <v>-9.94</v>
      </c>
      <c r="AF322" s="139">
        <v>95.276190476190479</v>
      </c>
      <c r="AG322" s="137">
        <v>62855.269</v>
      </c>
      <c r="AH322" s="138">
        <v>-9.94</v>
      </c>
      <c r="AI322" s="139">
        <v>109.28911564625851</v>
      </c>
      <c r="AJ322" s="137">
        <v>62855.269</v>
      </c>
      <c r="AK322" s="138">
        <v>-9.94</v>
      </c>
      <c r="AL322" s="139">
        <v>123.17619047619048</v>
      </c>
      <c r="AM322" s="137">
        <v>62855.269</v>
      </c>
      <c r="AN322" s="140">
        <v>-9.94</v>
      </c>
    </row>
    <row r="323" spans="2:40" x14ac:dyDescent="0.25">
      <c r="B323" s="149"/>
      <c r="C323" s="87">
        <f t="shared" si="20"/>
        <v>110.14285714285758</v>
      </c>
      <c r="D323" s="80">
        <v>63055.269</v>
      </c>
      <c r="E323" s="81">
        <v>-9.94</v>
      </c>
      <c r="F323" s="87">
        <f t="shared" si="21"/>
        <v>130.14285714285694</v>
      </c>
      <c r="G323" s="80">
        <v>63055.269</v>
      </c>
      <c r="H323" s="81">
        <v>-9.94</v>
      </c>
      <c r="I323" s="87">
        <f t="shared" si="22"/>
        <v>150.14285714285575</v>
      </c>
      <c r="J323" s="80">
        <v>63055.269</v>
      </c>
      <c r="K323" s="81">
        <v>-9.94</v>
      </c>
      <c r="L323" s="87">
        <f t="shared" si="23"/>
        <v>170.14285714285575</v>
      </c>
      <c r="M323" s="80">
        <v>63055.269</v>
      </c>
      <c r="N323" s="126">
        <v>-9.94</v>
      </c>
      <c r="O323" s="86"/>
      <c r="P323" s="86"/>
      <c r="AC323" s="136">
        <v>81.626530612244892</v>
      </c>
      <c r="AD323" s="137">
        <v>63055.269</v>
      </c>
      <c r="AE323" s="138">
        <v>-9.94</v>
      </c>
      <c r="AF323" s="139">
        <v>95.314285714285717</v>
      </c>
      <c r="AG323" s="137">
        <v>63055.269</v>
      </c>
      <c r="AH323" s="138">
        <v>-9.94</v>
      </c>
      <c r="AI323" s="139">
        <v>109.32653061224491</v>
      </c>
      <c r="AJ323" s="137">
        <v>63055.269</v>
      </c>
      <c r="AK323" s="138">
        <v>-9.94</v>
      </c>
      <c r="AL323" s="139">
        <v>123.21428571428572</v>
      </c>
      <c r="AM323" s="137">
        <v>63055.269</v>
      </c>
      <c r="AN323" s="140">
        <v>-9.94</v>
      </c>
    </row>
    <row r="324" spans="2:40" x14ac:dyDescent="0.25">
      <c r="B324" s="149"/>
      <c r="C324" s="87">
        <f t="shared" ref="C324:C340" si="24">C323+((C$341-C$194)/147)</f>
        <v>110.19047619047663</v>
      </c>
      <c r="D324" s="80">
        <v>63255.269</v>
      </c>
      <c r="E324" s="81">
        <v>-8.8800000000000008</v>
      </c>
      <c r="F324" s="87">
        <f t="shared" ref="F324:F340" si="25">F323+((F$341-F$194)/147)</f>
        <v>130.19047619047598</v>
      </c>
      <c r="G324" s="80">
        <v>63255.269</v>
      </c>
      <c r="H324" s="81">
        <v>-8.8800000000000008</v>
      </c>
      <c r="I324" s="87">
        <f t="shared" ref="I324:I340" si="26">I323+((I$341-I$194)/147)</f>
        <v>150.19047619047478</v>
      </c>
      <c r="J324" s="80">
        <v>63255.269</v>
      </c>
      <c r="K324" s="81">
        <v>-8.8800000000000008</v>
      </c>
      <c r="L324" s="87">
        <f t="shared" ref="L324:L340" si="27">L323+((L$341-L$194)/147)</f>
        <v>170.19047619047478</v>
      </c>
      <c r="M324" s="80">
        <v>63255.269</v>
      </c>
      <c r="N324" s="126">
        <v>-8.8800000000000008</v>
      </c>
      <c r="O324" s="86"/>
      <c r="P324" s="86"/>
      <c r="AC324" s="136">
        <v>81.663945578231278</v>
      </c>
      <c r="AD324" s="137">
        <v>63255.269</v>
      </c>
      <c r="AE324" s="138">
        <v>-8.8800000000000008</v>
      </c>
      <c r="AF324" s="139">
        <v>95.352380952380955</v>
      </c>
      <c r="AG324" s="137">
        <v>63255.269</v>
      </c>
      <c r="AH324" s="138">
        <v>-8.8800000000000008</v>
      </c>
      <c r="AI324" s="139">
        <v>109.3639455782313</v>
      </c>
      <c r="AJ324" s="137">
        <v>63255.269</v>
      </c>
      <c r="AK324" s="138">
        <v>-8.8800000000000008</v>
      </c>
      <c r="AL324" s="139">
        <v>123.25238095238096</v>
      </c>
      <c r="AM324" s="137">
        <v>63255.269</v>
      </c>
      <c r="AN324" s="140">
        <v>-8.8800000000000008</v>
      </c>
    </row>
    <row r="325" spans="2:40" x14ac:dyDescent="0.25">
      <c r="B325" s="149"/>
      <c r="C325" s="87">
        <f t="shared" si="24"/>
        <v>110.23809523809568</v>
      </c>
      <c r="D325" s="80">
        <v>63455.269</v>
      </c>
      <c r="E325" s="81">
        <v>-8.9700000000000006</v>
      </c>
      <c r="F325" s="87">
        <f t="shared" si="25"/>
        <v>130.23809523809501</v>
      </c>
      <c r="G325" s="80">
        <v>63455.269</v>
      </c>
      <c r="H325" s="81">
        <v>-8.9700000000000006</v>
      </c>
      <c r="I325" s="87">
        <f t="shared" si="26"/>
        <v>150.23809523809382</v>
      </c>
      <c r="J325" s="80">
        <v>63455.269</v>
      </c>
      <c r="K325" s="81">
        <v>-8.9700000000000006</v>
      </c>
      <c r="L325" s="87">
        <f t="shared" si="27"/>
        <v>170.23809523809382</v>
      </c>
      <c r="M325" s="80">
        <v>63455.269</v>
      </c>
      <c r="N325" s="126">
        <v>-8.9700000000000006</v>
      </c>
      <c r="O325" s="86"/>
      <c r="P325" s="86"/>
      <c r="AC325" s="136">
        <v>81.701360544217678</v>
      </c>
      <c r="AD325" s="137">
        <v>63455.269</v>
      </c>
      <c r="AE325" s="138">
        <v>-8.9700000000000006</v>
      </c>
      <c r="AF325" s="139">
        <v>95.390476190476193</v>
      </c>
      <c r="AG325" s="137">
        <v>63455.269</v>
      </c>
      <c r="AH325" s="138">
        <v>-8.9700000000000006</v>
      </c>
      <c r="AI325" s="139">
        <v>109.4013605442177</v>
      </c>
      <c r="AJ325" s="137">
        <v>63455.269</v>
      </c>
      <c r="AK325" s="138">
        <v>-8.9700000000000006</v>
      </c>
      <c r="AL325" s="139">
        <v>123.2904761904762</v>
      </c>
      <c r="AM325" s="137">
        <v>63455.269</v>
      </c>
      <c r="AN325" s="140">
        <v>-8.9700000000000006</v>
      </c>
    </row>
    <row r="326" spans="2:40" x14ac:dyDescent="0.25">
      <c r="B326" s="149"/>
      <c r="C326" s="87">
        <f t="shared" si="24"/>
        <v>110.28571428571473</v>
      </c>
      <c r="D326" s="80">
        <v>63655.269</v>
      </c>
      <c r="E326" s="81">
        <v>-11.41</v>
      </c>
      <c r="F326" s="87">
        <f t="shared" si="25"/>
        <v>130.28571428571405</v>
      </c>
      <c r="G326" s="80">
        <v>63655.269</v>
      </c>
      <c r="H326" s="81">
        <v>-11.41</v>
      </c>
      <c r="I326" s="87">
        <f t="shared" si="26"/>
        <v>150.28571428571286</v>
      </c>
      <c r="J326" s="80">
        <v>63655.269</v>
      </c>
      <c r="K326" s="81">
        <v>-11.41</v>
      </c>
      <c r="L326" s="87">
        <f t="shared" si="27"/>
        <v>170.28571428571286</v>
      </c>
      <c r="M326" s="80">
        <v>63655.269</v>
      </c>
      <c r="N326" s="126">
        <v>-11.41</v>
      </c>
      <c r="O326" s="86"/>
      <c r="P326" s="86"/>
      <c r="AC326" s="136">
        <v>81.738775510204079</v>
      </c>
      <c r="AD326" s="137">
        <v>63655.269</v>
      </c>
      <c r="AE326" s="138">
        <v>-11.41</v>
      </c>
      <c r="AF326" s="139">
        <v>95.428571428571431</v>
      </c>
      <c r="AG326" s="137">
        <v>63655.269</v>
      </c>
      <c r="AH326" s="138">
        <v>-11.41</v>
      </c>
      <c r="AI326" s="139">
        <v>109.4387755102041</v>
      </c>
      <c r="AJ326" s="137">
        <v>63655.269</v>
      </c>
      <c r="AK326" s="138">
        <v>-11.41</v>
      </c>
      <c r="AL326" s="139">
        <v>123.32857142857144</v>
      </c>
      <c r="AM326" s="137">
        <v>63655.269</v>
      </c>
      <c r="AN326" s="140">
        <v>-11.41</v>
      </c>
    </row>
    <row r="327" spans="2:40" x14ac:dyDescent="0.25">
      <c r="B327" s="149"/>
      <c r="C327" s="87">
        <f t="shared" si="24"/>
        <v>110.33333333333378</v>
      </c>
      <c r="D327" s="80">
        <v>63855.269</v>
      </c>
      <c r="E327" s="81">
        <v>-11.49</v>
      </c>
      <c r="F327" s="87">
        <f t="shared" si="25"/>
        <v>130.33333333333309</v>
      </c>
      <c r="G327" s="80">
        <v>63855.269</v>
      </c>
      <c r="H327" s="81">
        <v>-11.49</v>
      </c>
      <c r="I327" s="87">
        <f t="shared" si="26"/>
        <v>150.33333333333189</v>
      </c>
      <c r="J327" s="80">
        <v>63855.269</v>
      </c>
      <c r="K327" s="81">
        <v>-11.49</v>
      </c>
      <c r="L327" s="87">
        <f t="shared" si="27"/>
        <v>170.33333333333189</v>
      </c>
      <c r="M327" s="80">
        <v>63855.269</v>
      </c>
      <c r="N327" s="126">
        <v>-11.49</v>
      </c>
      <c r="O327" s="86"/>
      <c r="P327" s="86"/>
      <c r="AC327" s="136">
        <v>81.776190476190465</v>
      </c>
      <c r="AD327" s="137">
        <v>63855.269</v>
      </c>
      <c r="AE327" s="138">
        <v>-11.49</v>
      </c>
      <c r="AF327" s="139">
        <v>95.466666666666669</v>
      </c>
      <c r="AG327" s="137">
        <v>63855.269</v>
      </c>
      <c r="AH327" s="138">
        <v>-11.49</v>
      </c>
      <c r="AI327" s="139">
        <v>109.47619047619048</v>
      </c>
      <c r="AJ327" s="137">
        <v>63855.269</v>
      </c>
      <c r="AK327" s="138">
        <v>-11.49</v>
      </c>
      <c r="AL327" s="139">
        <v>123.36666666666667</v>
      </c>
      <c r="AM327" s="137">
        <v>63855.269</v>
      </c>
      <c r="AN327" s="140">
        <v>-11.49</v>
      </c>
    </row>
    <row r="328" spans="2:40" x14ac:dyDescent="0.25">
      <c r="B328" s="149"/>
      <c r="C328" s="87">
        <f t="shared" si="24"/>
        <v>110.38095238095283</v>
      </c>
      <c r="D328" s="80">
        <v>64055.269</v>
      </c>
      <c r="E328" s="81">
        <v>-11.43</v>
      </c>
      <c r="F328" s="87">
        <f t="shared" si="25"/>
        <v>130.38095238095212</v>
      </c>
      <c r="G328" s="80">
        <v>64055.269</v>
      </c>
      <c r="H328" s="81">
        <v>-11.43</v>
      </c>
      <c r="I328" s="87">
        <f t="shared" si="26"/>
        <v>150.38095238095093</v>
      </c>
      <c r="J328" s="80">
        <v>64055.269</v>
      </c>
      <c r="K328" s="81">
        <v>-11.43</v>
      </c>
      <c r="L328" s="87">
        <f t="shared" si="27"/>
        <v>170.38095238095093</v>
      </c>
      <c r="M328" s="80">
        <v>64055.269</v>
      </c>
      <c r="N328" s="126">
        <v>-11.43</v>
      </c>
      <c r="O328" s="86"/>
      <c r="P328" s="86"/>
      <c r="AC328" s="136">
        <v>81.813605442176865</v>
      </c>
      <c r="AD328" s="137">
        <v>64055.269</v>
      </c>
      <c r="AE328" s="138">
        <v>-11.43</v>
      </c>
      <c r="AF328" s="139">
        <v>95.504761904761907</v>
      </c>
      <c r="AG328" s="137">
        <v>64055.269</v>
      </c>
      <c r="AH328" s="138">
        <v>-11.43</v>
      </c>
      <c r="AI328" s="139">
        <v>109.51360544217688</v>
      </c>
      <c r="AJ328" s="137">
        <v>64055.269</v>
      </c>
      <c r="AK328" s="138">
        <v>-11.43</v>
      </c>
      <c r="AL328" s="139">
        <v>123.40476190476191</v>
      </c>
      <c r="AM328" s="137">
        <v>64055.269</v>
      </c>
      <c r="AN328" s="140">
        <v>-11.43</v>
      </c>
    </row>
    <row r="329" spans="2:40" x14ac:dyDescent="0.25">
      <c r="B329" s="149"/>
      <c r="C329" s="87">
        <f t="shared" si="24"/>
        <v>110.42857142857189</v>
      </c>
      <c r="D329" s="80">
        <v>64255.269</v>
      </c>
      <c r="E329" s="81">
        <v>-11.16</v>
      </c>
      <c r="F329" s="87">
        <f t="shared" si="25"/>
        <v>130.42857142857116</v>
      </c>
      <c r="G329" s="80">
        <v>64255.269</v>
      </c>
      <c r="H329" s="81">
        <v>-11.16</v>
      </c>
      <c r="I329" s="87">
        <f t="shared" si="26"/>
        <v>150.42857142856997</v>
      </c>
      <c r="J329" s="80">
        <v>64255.269</v>
      </c>
      <c r="K329" s="81">
        <v>-11.16</v>
      </c>
      <c r="L329" s="87">
        <f t="shared" si="27"/>
        <v>170.42857142856997</v>
      </c>
      <c r="M329" s="80">
        <v>64255.269</v>
      </c>
      <c r="N329" s="126">
        <v>-11.16</v>
      </c>
      <c r="O329" s="86"/>
      <c r="P329" s="86"/>
      <c r="AC329" s="136">
        <v>81.851020408163251</v>
      </c>
      <c r="AD329" s="137">
        <v>64255.269</v>
      </c>
      <c r="AE329" s="138">
        <v>-11.16</v>
      </c>
      <c r="AF329" s="139">
        <v>95.542857142857144</v>
      </c>
      <c r="AG329" s="137">
        <v>64255.269</v>
      </c>
      <c r="AH329" s="138">
        <v>-11.16</v>
      </c>
      <c r="AI329" s="139">
        <v>109.55102040816327</v>
      </c>
      <c r="AJ329" s="137">
        <v>64255.269</v>
      </c>
      <c r="AK329" s="138">
        <v>-11.16</v>
      </c>
      <c r="AL329" s="139">
        <v>123.44285714285715</v>
      </c>
      <c r="AM329" s="137">
        <v>64255.269</v>
      </c>
      <c r="AN329" s="140">
        <v>-11.16</v>
      </c>
    </row>
    <row r="330" spans="2:40" x14ac:dyDescent="0.25">
      <c r="B330" s="149"/>
      <c r="C330" s="87">
        <f t="shared" si="24"/>
        <v>110.47619047619094</v>
      </c>
      <c r="D330" s="80">
        <v>64455.269</v>
      </c>
      <c r="E330" s="81">
        <v>-10.73</v>
      </c>
      <c r="F330" s="87">
        <f t="shared" si="25"/>
        <v>130.4761904761902</v>
      </c>
      <c r="G330" s="80">
        <v>64455.269</v>
      </c>
      <c r="H330" s="81">
        <v>-10.73</v>
      </c>
      <c r="I330" s="87">
        <f t="shared" si="26"/>
        <v>150.476190476189</v>
      </c>
      <c r="J330" s="80">
        <v>64455.269</v>
      </c>
      <c r="K330" s="81">
        <v>-10.73</v>
      </c>
      <c r="L330" s="87">
        <f t="shared" si="27"/>
        <v>170.476190476189</v>
      </c>
      <c r="M330" s="80">
        <v>64455.269</v>
      </c>
      <c r="N330" s="126">
        <v>-10.73</v>
      </c>
      <c r="O330" s="86"/>
      <c r="P330" s="86"/>
      <c r="AC330" s="136">
        <v>81.888435374149651</v>
      </c>
      <c r="AD330" s="137">
        <v>64455.269</v>
      </c>
      <c r="AE330" s="138">
        <v>-10.73</v>
      </c>
      <c r="AF330" s="139">
        <v>95.580952380952382</v>
      </c>
      <c r="AG330" s="137">
        <v>64455.269</v>
      </c>
      <c r="AH330" s="138">
        <v>-10.73</v>
      </c>
      <c r="AI330" s="139">
        <v>109.58843537414967</v>
      </c>
      <c r="AJ330" s="137">
        <v>64455.269</v>
      </c>
      <c r="AK330" s="138">
        <v>-10.73</v>
      </c>
      <c r="AL330" s="139">
        <v>123.48095238095239</v>
      </c>
      <c r="AM330" s="137">
        <v>64455.269</v>
      </c>
      <c r="AN330" s="140">
        <v>-10.73</v>
      </c>
    </row>
    <row r="331" spans="2:40" x14ac:dyDescent="0.25">
      <c r="B331" s="149"/>
      <c r="C331" s="87">
        <f t="shared" si="24"/>
        <v>110.52380952380999</v>
      </c>
      <c r="D331" s="80">
        <v>64655.269</v>
      </c>
      <c r="E331" s="81">
        <v>-10.23</v>
      </c>
      <c r="F331" s="87">
        <f t="shared" si="25"/>
        <v>130.52380952380923</v>
      </c>
      <c r="G331" s="80">
        <v>64655.269</v>
      </c>
      <c r="H331" s="81">
        <v>-10.23</v>
      </c>
      <c r="I331" s="87">
        <f t="shared" si="26"/>
        <v>150.52380952380804</v>
      </c>
      <c r="J331" s="80">
        <v>64655.269</v>
      </c>
      <c r="K331" s="81">
        <v>-10.23</v>
      </c>
      <c r="L331" s="87">
        <f t="shared" si="27"/>
        <v>170.52380952380804</v>
      </c>
      <c r="M331" s="80">
        <v>64655.269</v>
      </c>
      <c r="N331" s="126">
        <v>-10.23</v>
      </c>
      <c r="O331" s="86"/>
      <c r="P331" s="86"/>
      <c r="AC331" s="136">
        <v>81.925850340136051</v>
      </c>
      <c r="AD331" s="137">
        <v>64655.269</v>
      </c>
      <c r="AE331" s="138">
        <v>-10.23</v>
      </c>
      <c r="AF331" s="139">
        <v>95.61904761904762</v>
      </c>
      <c r="AG331" s="137">
        <v>64655.269</v>
      </c>
      <c r="AH331" s="138">
        <v>-10.23</v>
      </c>
      <c r="AI331" s="139">
        <v>109.62585034013607</v>
      </c>
      <c r="AJ331" s="137">
        <v>64655.269</v>
      </c>
      <c r="AK331" s="138">
        <v>-10.23</v>
      </c>
      <c r="AL331" s="139">
        <v>123.51904761904763</v>
      </c>
      <c r="AM331" s="137">
        <v>64655.269</v>
      </c>
      <c r="AN331" s="140">
        <v>-10.23</v>
      </c>
    </row>
    <row r="332" spans="2:40" x14ac:dyDescent="0.25">
      <c r="B332" s="149"/>
      <c r="C332" s="87">
        <f t="shared" si="24"/>
        <v>110.57142857142904</v>
      </c>
      <c r="D332" s="80">
        <v>64855.269</v>
      </c>
      <c r="E332" s="81">
        <v>-9.68</v>
      </c>
      <c r="F332" s="87">
        <f t="shared" si="25"/>
        <v>130.57142857142827</v>
      </c>
      <c r="G332" s="80">
        <v>64855.269</v>
      </c>
      <c r="H332" s="81">
        <v>-9.68</v>
      </c>
      <c r="I332" s="87">
        <f t="shared" si="26"/>
        <v>150.57142857142708</v>
      </c>
      <c r="J332" s="80">
        <v>64855.269</v>
      </c>
      <c r="K332" s="81">
        <v>-9.68</v>
      </c>
      <c r="L332" s="87">
        <f t="shared" si="27"/>
        <v>170.57142857142708</v>
      </c>
      <c r="M332" s="80">
        <v>64855.269</v>
      </c>
      <c r="N332" s="126">
        <v>-9.68</v>
      </c>
      <c r="O332" s="86"/>
      <c r="P332" s="86"/>
      <c r="AC332" s="136">
        <v>81.963265306122437</v>
      </c>
      <c r="AD332" s="137">
        <v>64855.269</v>
      </c>
      <c r="AE332" s="138">
        <v>-9.68</v>
      </c>
      <c r="AF332" s="139">
        <v>95.657142857142858</v>
      </c>
      <c r="AG332" s="137">
        <v>64855.269</v>
      </c>
      <c r="AH332" s="138">
        <v>-9.68</v>
      </c>
      <c r="AI332" s="139">
        <v>109.66326530612245</v>
      </c>
      <c r="AJ332" s="137">
        <v>64855.269</v>
      </c>
      <c r="AK332" s="138">
        <v>-9.68</v>
      </c>
      <c r="AL332" s="139">
        <v>123.55714285714286</v>
      </c>
      <c r="AM332" s="137">
        <v>64855.269</v>
      </c>
      <c r="AN332" s="140">
        <v>-9.68</v>
      </c>
    </row>
    <row r="333" spans="2:40" x14ac:dyDescent="0.25">
      <c r="B333" s="149"/>
      <c r="C333" s="87">
        <f t="shared" si="24"/>
        <v>110.61904761904809</v>
      </c>
      <c r="D333" s="80">
        <v>65055.269</v>
      </c>
      <c r="E333" s="81">
        <v>-8.2200000000000006</v>
      </c>
      <c r="F333" s="87">
        <f t="shared" si="25"/>
        <v>130.61904761904731</v>
      </c>
      <c r="G333" s="80">
        <v>65055.269</v>
      </c>
      <c r="H333" s="81">
        <v>-8.2200000000000006</v>
      </c>
      <c r="I333" s="87">
        <f t="shared" si="26"/>
        <v>150.61904761904611</v>
      </c>
      <c r="J333" s="80">
        <v>65055.269</v>
      </c>
      <c r="K333" s="81">
        <v>-8.2200000000000006</v>
      </c>
      <c r="L333" s="87">
        <f t="shared" si="27"/>
        <v>170.61904761904611</v>
      </c>
      <c r="M333" s="80">
        <v>65055.269</v>
      </c>
      <c r="N333" s="126">
        <v>-8.2200000000000006</v>
      </c>
      <c r="O333" s="86"/>
      <c r="P333" s="86"/>
      <c r="AC333" s="136">
        <v>82.000680272108838</v>
      </c>
      <c r="AD333" s="137">
        <v>65055.269</v>
      </c>
      <c r="AE333" s="138">
        <v>-8.2200000000000006</v>
      </c>
      <c r="AF333" s="139">
        <v>95.695238095238096</v>
      </c>
      <c r="AG333" s="137">
        <v>65055.269</v>
      </c>
      <c r="AH333" s="138">
        <v>-8.2200000000000006</v>
      </c>
      <c r="AI333" s="139">
        <v>109.70068027210885</v>
      </c>
      <c r="AJ333" s="137">
        <v>65055.269</v>
      </c>
      <c r="AK333" s="138">
        <v>-8.2200000000000006</v>
      </c>
      <c r="AL333" s="139">
        <v>123.5952380952381</v>
      </c>
      <c r="AM333" s="137">
        <v>65055.269</v>
      </c>
      <c r="AN333" s="140">
        <v>-8.2200000000000006</v>
      </c>
    </row>
    <row r="334" spans="2:40" x14ac:dyDescent="0.25">
      <c r="B334" s="149"/>
      <c r="C334" s="87">
        <f t="shared" si="24"/>
        <v>110.66666666666714</v>
      </c>
      <c r="D334" s="80">
        <v>65255.269</v>
      </c>
      <c r="E334" s="81">
        <v>-5.93</v>
      </c>
      <c r="F334" s="87">
        <f t="shared" si="25"/>
        <v>130.66666666666634</v>
      </c>
      <c r="G334" s="80">
        <v>65255.269</v>
      </c>
      <c r="H334" s="81">
        <v>-5.93</v>
      </c>
      <c r="I334" s="87">
        <f t="shared" si="26"/>
        <v>150.66666666666515</v>
      </c>
      <c r="J334" s="80">
        <v>65255.269</v>
      </c>
      <c r="K334" s="81">
        <v>-5.93</v>
      </c>
      <c r="L334" s="87">
        <f t="shared" si="27"/>
        <v>170.66666666666515</v>
      </c>
      <c r="M334" s="80">
        <v>65255.269</v>
      </c>
      <c r="N334" s="126">
        <v>-5.93</v>
      </c>
      <c r="O334" s="86"/>
      <c r="P334" s="86"/>
      <c r="AC334" s="136">
        <v>82.038095238095224</v>
      </c>
      <c r="AD334" s="137">
        <v>65255.269</v>
      </c>
      <c r="AE334" s="138">
        <v>-5.93</v>
      </c>
      <c r="AF334" s="139">
        <v>95.733333333333334</v>
      </c>
      <c r="AG334" s="137">
        <v>65255.269</v>
      </c>
      <c r="AH334" s="138">
        <v>-5.93</v>
      </c>
      <c r="AI334" s="139">
        <v>109.73809523809524</v>
      </c>
      <c r="AJ334" s="137">
        <v>65255.269</v>
      </c>
      <c r="AK334" s="138">
        <v>-5.93</v>
      </c>
      <c r="AL334" s="139">
        <v>123.63333333333334</v>
      </c>
      <c r="AM334" s="137">
        <v>65255.269</v>
      </c>
      <c r="AN334" s="140">
        <v>-5.93</v>
      </c>
    </row>
    <row r="335" spans="2:40" x14ac:dyDescent="0.25">
      <c r="B335" s="149"/>
      <c r="C335" s="87">
        <f t="shared" si="24"/>
        <v>110.71428571428619</v>
      </c>
      <c r="D335" s="80">
        <v>65455.269</v>
      </c>
      <c r="E335" s="81">
        <v>-2.82</v>
      </c>
      <c r="F335" s="87">
        <f t="shared" si="25"/>
        <v>130.71428571428538</v>
      </c>
      <c r="G335" s="80">
        <v>65455.269</v>
      </c>
      <c r="H335" s="81">
        <v>-2.82</v>
      </c>
      <c r="I335" s="87">
        <f t="shared" si="26"/>
        <v>150.71428571428419</v>
      </c>
      <c r="J335" s="80">
        <v>65455.269</v>
      </c>
      <c r="K335" s="81">
        <v>-2.82</v>
      </c>
      <c r="L335" s="87">
        <f t="shared" si="27"/>
        <v>170.71428571428419</v>
      </c>
      <c r="M335" s="80">
        <v>65455.269</v>
      </c>
      <c r="N335" s="126">
        <v>-2.82</v>
      </c>
      <c r="O335" s="86"/>
      <c r="P335" s="86"/>
      <c r="AC335" s="136">
        <v>82.075510204081624</v>
      </c>
      <c r="AD335" s="137">
        <v>65455.269</v>
      </c>
      <c r="AE335" s="138">
        <v>-2.82</v>
      </c>
      <c r="AF335" s="139">
        <v>95.771428571428572</v>
      </c>
      <c r="AG335" s="137">
        <v>65455.269</v>
      </c>
      <c r="AH335" s="138">
        <v>-2.82</v>
      </c>
      <c r="AI335" s="139">
        <v>109.77551020408164</v>
      </c>
      <c r="AJ335" s="137">
        <v>65455.269</v>
      </c>
      <c r="AK335" s="138">
        <v>-2.82</v>
      </c>
      <c r="AL335" s="139">
        <v>123.67142857142858</v>
      </c>
      <c r="AM335" s="137">
        <v>65455.269</v>
      </c>
      <c r="AN335" s="140">
        <v>-2.82</v>
      </c>
    </row>
    <row r="336" spans="2:40" x14ac:dyDescent="0.25">
      <c r="B336" s="149"/>
      <c r="C336" s="87">
        <f t="shared" si="24"/>
        <v>110.76190476190524</v>
      </c>
      <c r="D336" s="80">
        <v>65655.269</v>
      </c>
      <c r="E336" s="81">
        <v>-1.7929999999999999</v>
      </c>
      <c r="F336" s="87">
        <f t="shared" si="25"/>
        <v>130.76190476190442</v>
      </c>
      <c r="G336" s="80">
        <v>65655.269</v>
      </c>
      <c r="H336" s="81">
        <v>-1.7929999999999999</v>
      </c>
      <c r="I336" s="87">
        <f t="shared" si="26"/>
        <v>150.76190476190322</v>
      </c>
      <c r="J336" s="80">
        <v>65655.269</v>
      </c>
      <c r="K336" s="81">
        <v>-1.7929999999999999</v>
      </c>
      <c r="L336" s="87">
        <f t="shared" si="27"/>
        <v>170.76190476190322</v>
      </c>
      <c r="M336" s="80">
        <v>65655.269</v>
      </c>
      <c r="N336" s="126">
        <v>-1.7929999999999999</v>
      </c>
      <c r="O336" s="86"/>
      <c r="P336" s="86"/>
      <c r="AC336" s="136">
        <v>82.112925170068024</v>
      </c>
      <c r="AD336" s="137">
        <v>65655.269</v>
      </c>
      <c r="AE336" s="138">
        <v>-1.7929999999999999</v>
      </c>
      <c r="AF336" s="139">
        <v>95.80952380952381</v>
      </c>
      <c r="AG336" s="137">
        <v>65655.269</v>
      </c>
      <c r="AH336" s="138">
        <v>-1.7929999999999999</v>
      </c>
      <c r="AI336" s="139">
        <v>109.81292517006804</v>
      </c>
      <c r="AJ336" s="137">
        <v>65655.269</v>
      </c>
      <c r="AK336" s="138">
        <v>-1.7929999999999999</v>
      </c>
      <c r="AL336" s="139">
        <v>123.70952380952382</v>
      </c>
      <c r="AM336" s="137">
        <v>65655.269</v>
      </c>
      <c r="AN336" s="140">
        <v>-1.7929999999999999</v>
      </c>
    </row>
    <row r="337" spans="2:40" x14ac:dyDescent="0.25">
      <c r="B337" s="149"/>
      <c r="C337" s="87">
        <f t="shared" si="24"/>
        <v>110.80952380952429</v>
      </c>
      <c r="D337" s="80">
        <v>65855.269</v>
      </c>
      <c r="E337" s="81">
        <v>2.8</v>
      </c>
      <c r="F337" s="87">
        <f t="shared" si="25"/>
        <v>130.80952380952345</v>
      </c>
      <c r="G337" s="80">
        <v>65855.269</v>
      </c>
      <c r="H337" s="81">
        <v>2.8</v>
      </c>
      <c r="I337" s="87">
        <f t="shared" si="26"/>
        <v>150.80952380952226</v>
      </c>
      <c r="J337" s="80">
        <v>65855.269</v>
      </c>
      <c r="K337" s="81">
        <v>2.8</v>
      </c>
      <c r="L337" s="87">
        <f t="shared" si="27"/>
        <v>170.80952380952226</v>
      </c>
      <c r="M337" s="80">
        <v>65855.269</v>
      </c>
      <c r="N337" s="126">
        <v>2.8</v>
      </c>
      <c r="O337" s="86"/>
      <c r="P337" s="86"/>
      <c r="AC337" s="136">
        <v>82.15034013605441</v>
      </c>
      <c r="AD337" s="137">
        <v>65855.269</v>
      </c>
      <c r="AE337" s="138">
        <v>2.8</v>
      </c>
      <c r="AF337" s="139">
        <v>95.847619047619048</v>
      </c>
      <c r="AG337" s="137">
        <v>65855.269</v>
      </c>
      <c r="AH337" s="138">
        <v>2.8</v>
      </c>
      <c r="AI337" s="139">
        <v>109.85034013605443</v>
      </c>
      <c r="AJ337" s="137">
        <v>65855.269</v>
      </c>
      <c r="AK337" s="138">
        <v>2.8</v>
      </c>
      <c r="AL337" s="139">
        <v>123.74761904761905</v>
      </c>
      <c r="AM337" s="137">
        <v>65855.269</v>
      </c>
      <c r="AN337" s="140">
        <v>2.8</v>
      </c>
    </row>
    <row r="338" spans="2:40" x14ac:dyDescent="0.25">
      <c r="B338" s="149"/>
      <c r="C338" s="87">
        <f t="shared" si="24"/>
        <v>110.85714285714334</v>
      </c>
      <c r="D338" s="80">
        <v>65939.157000000007</v>
      </c>
      <c r="E338" s="81">
        <v>4.7130000000000001</v>
      </c>
      <c r="F338" s="87">
        <f t="shared" si="25"/>
        <v>130.85714285714249</v>
      </c>
      <c r="G338" s="80">
        <v>65939.157000000007</v>
      </c>
      <c r="H338" s="81">
        <v>4.7130000000000001</v>
      </c>
      <c r="I338" s="87">
        <f t="shared" si="26"/>
        <v>150.8571428571413</v>
      </c>
      <c r="J338" s="80">
        <v>65939.157000000007</v>
      </c>
      <c r="K338" s="81">
        <v>4.7130000000000001</v>
      </c>
      <c r="L338" s="87">
        <f t="shared" si="27"/>
        <v>170.8571428571413</v>
      </c>
      <c r="M338" s="80">
        <v>65939.157000000007</v>
      </c>
      <c r="N338" s="126">
        <v>4.7130000000000001</v>
      </c>
      <c r="O338" s="86"/>
      <c r="P338" s="86"/>
      <c r="AC338" s="136">
        <v>82.187755102040811</v>
      </c>
      <c r="AD338" s="137">
        <v>65939.157000000007</v>
      </c>
      <c r="AE338" s="138">
        <v>4.7130000000000001</v>
      </c>
      <c r="AF338" s="139">
        <v>95.885714285714286</v>
      </c>
      <c r="AG338" s="137">
        <v>65939.157000000007</v>
      </c>
      <c r="AH338" s="138">
        <v>4.7130000000000001</v>
      </c>
      <c r="AI338" s="139">
        <v>109.88775510204083</v>
      </c>
      <c r="AJ338" s="137">
        <v>65939.157000000007</v>
      </c>
      <c r="AK338" s="138">
        <v>4.7130000000000001</v>
      </c>
      <c r="AL338" s="139">
        <v>123.78571428571429</v>
      </c>
      <c r="AM338" s="137">
        <v>65939.157000000007</v>
      </c>
      <c r="AN338" s="140">
        <v>4.7130000000000001</v>
      </c>
    </row>
    <row r="339" spans="2:40" x14ac:dyDescent="0.25">
      <c r="B339" s="149"/>
      <c r="C339" s="87">
        <f t="shared" si="24"/>
        <v>110.9047619047624</v>
      </c>
      <c r="D339" s="80">
        <v>65939.157000000007</v>
      </c>
      <c r="E339" s="81">
        <v>23.262</v>
      </c>
      <c r="F339" s="87">
        <f t="shared" si="25"/>
        <v>130.90476190476153</v>
      </c>
      <c r="G339" s="80">
        <v>65939.157000000007</v>
      </c>
      <c r="H339" s="81">
        <v>23.262</v>
      </c>
      <c r="I339" s="87">
        <f t="shared" si="26"/>
        <v>150.90476190476033</v>
      </c>
      <c r="J339" s="80">
        <v>65939.157000000007</v>
      </c>
      <c r="K339" s="81">
        <v>23.262</v>
      </c>
      <c r="L339" s="87">
        <f t="shared" si="27"/>
        <v>170.90476190476033</v>
      </c>
      <c r="M339" s="80">
        <v>65939.157000000007</v>
      </c>
      <c r="N339" s="126">
        <v>23.262</v>
      </c>
      <c r="O339" s="86"/>
      <c r="P339" s="86"/>
      <c r="AC339" s="136">
        <v>82.225170068027197</v>
      </c>
      <c r="AD339" s="137">
        <v>65939.157000000007</v>
      </c>
      <c r="AE339" s="138">
        <v>23.262</v>
      </c>
      <c r="AF339" s="139">
        <v>95.923809523809524</v>
      </c>
      <c r="AG339" s="137">
        <v>65939.157000000007</v>
      </c>
      <c r="AH339" s="138">
        <v>23.262</v>
      </c>
      <c r="AI339" s="139">
        <v>109.92517006802721</v>
      </c>
      <c r="AJ339" s="137">
        <v>65939.157000000007</v>
      </c>
      <c r="AK339" s="138">
        <v>23.262</v>
      </c>
      <c r="AL339" s="139">
        <v>123.82380952380953</v>
      </c>
      <c r="AM339" s="137">
        <v>65939.157000000007</v>
      </c>
      <c r="AN339" s="140">
        <v>23.262</v>
      </c>
    </row>
    <row r="340" spans="2:40" x14ac:dyDescent="0.25">
      <c r="B340" s="151"/>
      <c r="C340" s="87">
        <f t="shared" si="24"/>
        <v>110.95238095238145</v>
      </c>
      <c r="D340" s="80">
        <v>66239.157000000007</v>
      </c>
      <c r="E340" s="81">
        <v>28.262</v>
      </c>
      <c r="F340" s="87">
        <f t="shared" si="25"/>
        <v>130.95238095238057</v>
      </c>
      <c r="G340" s="80">
        <v>66239.157000000007</v>
      </c>
      <c r="H340" s="81">
        <v>28.262</v>
      </c>
      <c r="I340" s="87">
        <f t="shared" si="26"/>
        <v>150.95238095237937</v>
      </c>
      <c r="J340" s="80">
        <v>66239.157000000007</v>
      </c>
      <c r="K340" s="81">
        <v>28.262</v>
      </c>
      <c r="L340" s="87">
        <f t="shared" si="27"/>
        <v>170.95238095237937</v>
      </c>
      <c r="M340" s="80">
        <v>66239.157000000007</v>
      </c>
      <c r="N340" s="126">
        <v>28.262</v>
      </c>
      <c r="O340" s="86"/>
      <c r="P340" s="86"/>
      <c r="AC340" s="136">
        <v>82.262585034013597</v>
      </c>
      <c r="AD340" s="137">
        <v>66239.157000000007</v>
      </c>
      <c r="AE340" s="138">
        <v>28.262</v>
      </c>
      <c r="AF340" s="139">
        <v>95.961904761904762</v>
      </c>
      <c r="AG340" s="137">
        <v>66239.157000000007</v>
      </c>
      <c r="AH340" s="138">
        <v>28.262</v>
      </c>
      <c r="AI340" s="139">
        <v>109.96258503401361</v>
      </c>
      <c r="AJ340" s="137">
        <v>66239.157000000007</v>
      </c>
      <c r="AK340" s="138">
        <v>28.262</v>
      </c>
      <c r="AL340" s="139">
        <v>123.86190476190477</v>
      </c>
      <c r="AM340" s="137">
        <v>66239.157000000007</v>
      </c>
      <c r="AN340" s="140">
        <v>28.262</v>
      </c>
    </row>
    <row r="341" spans="2:40" x14ac:dyDescent="0.25">
      <c r="B341" s="149" t="s">
        <v>71</v>
      </c>
      <c r="C341" s="87">
        <f>C194+('Calc Table'!$J$35*0.1)</f>
        <v>111</v>
      </c>
      <c r="D341" s="80">
        <v>66279.157000000007</v>
      </c>
      <c r="E341" s="81">
        <v>28.262</v>
      </c>
      <c r="F341" s="87">
        <f>F194+('Calc Table'!$J$35*0.1)</f>
        <v>131</v>
      </c>
      <c r="G341" s="80">
        <v>66279.157000000007</v>
      </c>
      <c r="H341" s="81">
        <v>28.262</v>
      </c>
      <c r="I341" s="87">
        <f>I194+('Calc Table'!$J$35*0.1)</f>
        <v>151</v>
      </c>
      <c r="J341" s="80">
        <v>66279.157000000007</v>
      </c>
      <c r="K341" s="81">
        <v>28.262</v>
      </c>
      <c r="L341" s="87">
        <f>L194+('Calc Table'!$J$35*0.1)</f>
        <v>171</v>
      </c>
      <c r="M341" s="80">
        <v>66279.157000000007</v>
      </c>
      <c r="N341" s="126">
        <v>28.262</v>
      </c>
      <c r="O341" s="86"/>
      <c r="P341" s="86"/>
      <c r="AC341" s="136">
        <v>82.3</v>
      </c>
      <c r="AD341" s="137">
        <v>66279.157000000007</v>
      </c>
      <c r="AE341" s="138">
        <v>28.262</v>
      </c>
      <c r="AF341" s="139">
        <v>96</v>
      </c>
      <c r="AG341" s="137">
        <v>66279.157000000007</v>
      </c>
      <c r="AH341" s="138">
        <v>28.262</v>
      </c>
      <c r="AI341" s="139">
        <v>110.00000000000001</v>
      </c>
      <c r="AJ341" s="137">
        <v>66279.157000000007</v>
      </c>
      <c r="AK341" s="138">
        <v>28.262</v>
      </c>
      <c r="AL341" s="139">
        <v>123.9</v>
      </c>
      <c r="AM341" s="137">
        <v>66279.157000000007</v>
      </c>
      <c r="AN341" s="140">
        <v>28.262</v>
      </c>
    </row>
    <row r="342" spans="2:40" ht="15.75" thickBot="1" x14ac:dyDescent="0.3">
      <c r="B342" s="152"/>
      <c r="C342" s="129">
        <f>C341+0.01</f>
        <v>111.01</v>
      </c>
      <c r="D342" s="127">
        <v>75000</v>
      </c>
      <c r="E342" s="128">
        <v>-50</v>
      </c>
      <c r="F342" s="129">
        <f>F341+0.01</f>
        <v>131.01</v>
      </c>
      <c r="G342" s="127">
        <v>75000</v>
      </c>
      <c r="H342" s="128">
        <v>-50</v>
      </c>
      <c r="I342" s="129">
        <f>I341+0.01</f>
        <v>151.01</v>
      </c>
      <c r="J342" s="127">
        <v>75000</v>
      </c>
      <c r="K342" s="128">
        <v>-50</v>
      </c>
      <c r="L342" s="129">
        <f>L341+0.01</f>
        <v>171.01</v>
      </c>
      <c r="M342" s="127">
        <v>75000</v>
      </c>
      <c r="N342" s="130">
        <v>-50</v>
      </c>
      <c r="O342" s="86"/>
      <c r="P342" s="86"/>
      <c r="AC342" s="141">
        <v>82.4</v>
      </c>
      <c r="AD342" s="142">
        <v>75000</v>
      </c>
      <c r="AE342" s="143">
        <v>-50</v>
      </c>
      <c r="AF342" s="144">
        <v>96.1</v>
      </c>
      <c r="AG342" s="142">
        <v>75000</v>
      </c>
      <c r="AH342" s="143">
        <v>-50</v>
      </c>
      <c r="AI342" s="144">
        <v>110.1</v>
      </c>
      <c r="AJ342" s="142">
        <v>75000</v>
      </c>
      <c r="AK342" s="143">
        <v>-50</v>
      </c>
      <c r="AL342" s="144">
        <v>124</v>
      </c>
      <c r="AM342" s="142">
        <v>75000</v>
      </c>
      <c r="AN342" s="145">
        <v>-50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AFA683-DF30-4A54-A673-BBD8BA448BB1}">
  <dimension ref="A1:C340"/>
  <sheetViews>
    <sheetView tabSelected="1" workbookViewId="0">
      <selection activeCell="A194" sqref="A194"/>
    </sheetView>
  </sheetViews>
  <sheetFormatPr defaultRowHeight="15" x14ac:dyDescent="0.25"/>
  <sheetData>
    <row r="1" spans="1:3" x14ac:dyDescent="0.25">
      <c r="A1" t="s">
        <v>93</v>
      </c>
      <c r="B1" t="s">
        <v>94</v>
      </c>
      <c r="C1" t="s">
        <v>95</v>
      </c>
    </row>
    <row r="2" spans="1:3" x14ac:dyDescent="0.25">
      <c r="A2">
        <v>0</v>
      </c>
      <c r="B2" s="80">
        <v>-40</v>
      </c>
      <c r="C2" s="81">
        <v>25.08</v>
      </c>
    </row>
    <row r="3" spans="1:3" x14ac:dyDescent="0.25">
      <c r="A3">
        <f>($A$35-$A$2)/(ROW($A$35)-ROW($A$2)) * (ROW() - ROW($A$2)) + $A$2</f>
        <v>4.5454545454545452E-3</v>
      </c>
      <c r="B3" s="80">
        <v>0</v>
      </c>
      <c r="C3" s="81">
        <v>25.08</v>
      </c>
    </row>
    <row r="4" spans="1:3" x14ac:dyDescent="0.25">
      <c r="A4">
        <f t="shared" ref="A4:A34" si="0">($A$35-$A$2)/(ROW($A$35)-ROW($A$2)) * (ROW() - ROW($A$2)) + $A$2</f>
        <v>9.0909090909090905E-3</v>
      </c>
      <c r="B4" s="80">
        <v>0</v>
      </c>
      <c r="C4" s="81">
        <v>-30.92</v>
      </c>
    </row>
    <row r="5" spans="1:3" x14ac:dyDescent="0.25">
      <c r="A5">
        <f t="shared" si="0"/>
        <v>1.3636363636363636E-2</v>
      </c>
      <c r="B5" s="80">
        <v>200</v>
      </c>
      <c r="C5" s="81">
        <v>-34.24</v>
      </c>
    </row>
    <row r="6" spans="1:3" x14ac:dyDescent="0.25">
      <c r="A6">
        <f t="shared" si="0"/>
        <v>1.8181818181818181E-2</v>
      </c>
      <c r="B6" s="80">
        <v>400</v>
      </c>
      <c r="C6" s="81">
        <v>-32.97</v>
      </c>
    </row>
    <row r="7" spans="1:3" x14ac:dyDescent="0.25">
      <c r="A7">
        <f t="shared" si="0"/>
        <v>2.2727272727272728E-2</v>
      </c>
      <c r="B7" s="80">
        <v>600</v>
      </c>
      <c r="C7" s="81">
        <v>-32.31</v>
      </c>
    </row>
    <row r="8" spans="1:3" x14ac:dyDescent="0.25">
      <c r="A8">
        <f t="shared" si="0"/>
        <v>2.7272727272727271E-2</v>
      </c>
      <c r="B8" s="80">
        <v>800</v>
      </c>
      <c r="C8" s="81">
        <v>-32.31</v>
      </c>
    </row>
    <row r="9" spans="1:3" x14ac:dyDescent="0.25">
      <c r="A9">
        <f t="shared" si="0"/>
        <v>3.1818181818181815E-2</v>
      </c>
      <c r="B9" s="80">
        <v>1000</v>
      </c>
      <c r="C9" s="81">
        <v>-30.69</v>
      </c>
    </row>
    <row r="10" spans="1:3" x14ac:dyDescent="0.25">
      <c r="A10">
        <f t="shared" si="0"/>
        <v>3.6363636363636362E-2</v>
      </c>
      <c r="B10" s="80">
        <v>1200</v>
      </c>
      <c r="C10" s="81">
        <v>-28.25</v>
      </c>
    </row>
    <row r="11" spans="1:3" x14ac:dyDescent="0.25">
      <c r="A11">
        <f t="shared" si="0"/>
        <v>4.0909090909090909E-2</v>
      </c>
      <c r="B11" s="80">
        <v>1400</v>
      </c>
      <c r="C11" s="81">
        <v>-27.09</v>
      </c>
    </row>
    <row r="12" spans="1:3" x14ac:dyDescent="0.25">
      <c r="A12">
        <f t="shared" si="0"/>
        <v>4.5454545454545456E-2</v>
      </c>
      <c r="B12" s="80">
        <v>1600</v>
      </c>
      <c r="C12" s="81">
        <v>-27.09</v>
      </c>
    </row>
    <row r="13" spans="1:3" x14ac:dyDescent="0.25">
      <c r="A13">
        <f t="shared" si="0"/>
        <v>4.9999999999999996E-2</v>
      </c>
      <c r="B13" s="80">
        <v>1800</v>
      </c>
      <c r="C13" s="81">
        <v>-25.9</v>
      </c>
    </row>
    <row r="14" spans="1:3" x14ac:dyDescent="0.25">
      <c r="A14">
        <f t="shared" si="0"/>
        <v>5.4545454545454543E-2</v>
      </c>
      <c r="B14" s="80">
        <v>2000</v>
      </c>
      <c r="C14" s="81">
        <v>-27.27</v>
      </c>
    </row>
    <row r="15" spans="1:3" x14ac:dyDescent="0.25">
      <c r="A15">
        <f t="shared" si="0"/>
        <v>5.909090909090909E-2</v>
      </c>
      <c r="B15" s="80">
        <v>2200</v>
      </c>
      <c r="C15" s="81">
        <v>-26.31</v>
      </c>
    </row>
    <row r="16" spans="1:3" x14ac:dyDescent="0.25">
      <c r="A16">
        <f t="shared" si="0"/>
        <v>6.363636363636363E-2</v>
      </c>
      <c r="B16" s="80">
        <v>2400</v>
      </c>
      <c r="C16" s="81">
        <v>-26.31</v>
      </c>
    </row>
    <row r="17" spans="1:3" x14ac:dyDescent="0.25">
      <c r="A17">
        <f t="shared" si="0"/>
        <v>6.8181818181818177E-2</v>
      </c>
      <c r="B17" s="80">
        <v>2600</v>
      </c>
      <c r="C17" s="81">
        <v>-25.59</v>
      </c>
    </row>
    <row r="18" spans="1:3" x14ac:dyDescent="0.25">
      <c r="A18">
        <f t="shared" si="0"/>
        <v>7.2727272727272724E-2</v>
      </c>
      <c r="B18" s="80">
        <v>2800</v>
      </c>
      <c r="C18" s="81">
        <v>-25.04</v>
      </c>
    </row>
    <row r="19" spans="1:3" x14ac:dyDescent="0.25">
      <c r="A19">
        <f t="shared" si="0"/>
        <v>7.7272727272727271E-2</v>
      </c>
      <c r="B19" s="80">
        <v>3000</v>
      </c>
      <c r="C19" s="81">
        <v>-25.32</v>
      </c>
    </row>
    <row r="20" spans="1:3" x14ac:dyDescent="0.25">
      <c r="A20">
        <f t="shared" si="0"/>
        <v>8.1818181818181818E-2</v>
      </c>
      <c r="B20" s="80">
        <v>3200</v>
      </c>
      <c r="C20" s="81">
        <v>-26.33</v>
      </c>
    </row>
    <row r="21" spans="1:3" x14ac:dyDescent="0.25">
      <c r="A21">
        <f t="shared" si="0"/>
        <v>8.6363636363636365E-2</v>
      </c>
      <c r="B21" s="80">
        <v>3400</v>
      </c>
      <c r="C21" s="81">
        <v>-27.09</v>
      </c>
    </row>
    <row r="22" spans="1:3" x14ac:dyDescent="0.25">
      <c r="A22">
        <f t="shared" si="0"/>
        <v>9.0909090909090912E-2</v>
      </c>
      <c r="B22" s="80">
        <v>3600</v>
      </c>
      <c r="C22" s="81">
        <v>-30.99</v>
      </c>
    </row>
    <row r="23" spans="1:3" x14ac:dyDescent="0.25">
      <c r="A23">
        <f t="shared" si="0"/>
        <v>9.5454545454545445E-2</v>
      </c>
      <c r="B23" s="80">
        <v>3800</v>
      </c>
      <c r="C23" s="81">
        <v>-31.73</v>
      </c>
    </row>
    <row r="24" spans="1:3" x14ac:dyDescent="0.25">
      <c r="A24">
        <f t="shared" si="0"/>
        <v>9.9999999999999992E-2</v>
      </c>
      <c r="B24" s="80">
        <v>4000</v>
      </c>
      <c r="C24" s="81">
        <v>-32.22</v>
      </c>
    </row>
    <row r="25" spans="1:3" x14ac:dyDescent="0.25">
      <c r="A25">
        <f t="shared" si="0"/>
        <v>0.10454545454545454</v>
      </c>
      <c r="B25" s="80">
        <v>4200</v>
      </c>
      <c r="C25" s="81">
        <v>-33.119999999999997</v>
      </c>
    </row>
    <row r="26" spans="1:3" x14ac:dyDescent="0.25">
      <c r="A26">
        <f t="shared" si="0"/>
        <v>0.10909090909090909</v>
      </c>
      <c r="B26" s="80">
        <v>4400</v>
      </c>
      <c r="C26" s="81">
        <v>-33.119999999999997</v>
      </c>
    </row>
    <row r="27" spans="1:3" x14ac:dyDescent="0.25">
      <c r="A27">
        <f t="shared" si="0"/>
        <v>0.11363636363636363</v>
      </c>
      <c r="B27" s="80">
        <v>4600</v>
      </c>
      <c r="C27" s="81">
        <v>-33.19</v>
      </c>
    </row>
    <row r="28" spans="1:3" x14ac:dyDescent="0.25">
      <c r="A28">
        <f t="shared" si="0"/>
        <v>0.11818181818181818</v>
      </c>
      <c r="B28" s="80">
        <v>4800</v>
      </c>
      <c r="C28" s="81">
        <v>-33.119999999999997</v>
      </c>
    </row>
    <row r="29" spans="1:3" x14ac:dyDescent="0.25">
      <c r="A29">
        <f t="shared" si="0"/>
        <v>0.12272727272727273</v>
      </c>
      <c r="B29" s="80">
        <v>5000</v>
      </c>
      <c r="C29" s="81">
        <v>-33.08</v>
      </c>
    </row>
    <row r="30" spans="1:3" x14ac:dyDescent="0.25">
      <c r="A30">
        <f t="shared" si="0"/>
        <v>0.12727272727272726</v>
      </c>
      <c r="B30" s="80">
        <v>5200</v>
      </c>
      <c r="C30" s="81">
        <v>-33.08</v>
      </c>
    </row>
    <row r="31" spans="1:3" x14ac:dyDescent="0.25">
      <c r="A31">
        <f t="shared" si="0"/>
        <v>0.13181818181818181</v>
      </c>
      <c r="B31" s="80">
        <v>5400</v>
      </c>
      <c r="C31" s="81">
        <v>-33.76</v>
      </c>
    </row>
    <row r="32" spans="1:3" x14ac:dyDescent="0.25">
      <c r="A32">
        <f t="shared" si="0"/>
        <v>0.13636363636363635</v>
      </c>
      <c r="B32" s="80">
        <v>5600</v>
      </c>
      <c r="C32" s="81">
        <v>-33.42</v>
      </c>
    </row>
    <row r="33" spans="1:3" x14ac:dyDescent="0.25">
      <c r="A33">
        <f t="shared" si="0"/>
        <v>0.1409090909090909</v>
      </c>
      <c r="B33" s="80">
        <v>5655.2690000000002</v>
      </c>
      <c r="C33" s="81">
        <v>-33.42</v>
      </c>
    </row>
    <row r="34" spans="1:3" x14ac:dyDescent="0.25">
      <c r="A34">
        <f t="shared" si="0"/>
        <v>0.14545454545454545</v>
      </c>
      <c r="B34" s="80">
        <v>5655.2690000000002</v>
      </c>
      <c r="C34" s="81">
        <v>-34.340000000000003</v>
      </c>
    </row>
    <row r="35" spans="1:3" x14ac:dyDescent="0.25">
      <c r="A35">
        <v>0.15</v>
      </c>
      <c r="B35" s="80">
        <v>5655.2690000000002</v>
      </c>
      <c r="C35" s="81">
        <v>-34.340000000000003</v>
      </c>
    </row>
    <row r="36" spans="1:3" x14ac:dyDescent="0.25">
      <c r="A36">
        <f>($A$193-$A$35)/(ROW($A$193)-ROW($A$35)) * (ROW() - ROW($A$35)) + $A$35</f>
        <v>0.15474683544303797</v>
      </c>
      <c r="B36" s="80">
        <v>5855.2690000000002</v>
      </c>
      <c r="C36" s="81">
        <v>-34.1</v>
      </c>
    </row>
    <row r="37" spans="1:3" x14ac:dyDescent="0.25">
      <c r="A37">
        <f t="shared" ref="A37:A100" si="1">($A$193-$A$35)/(ROW($A$193)-ROW($A$35)) * (ROW() - ROW($A$35)) + $A$35</f>
        <v>0.15949367088607594</v>
      </c>
      <c r="B37" s="80">
        <v>6055.2690000000002</v>
      </c>
      <c r="C37" s="81">
        <v>-34.03</v>
      </c>
    </row>
    <row r="38" spans="1:3" x14ac:dyDescent="0.25">
      <c r="A38">
        <f t="shared" si="1"/>
        <v>0.16424050632911391</v>
      </c>
      <c r="B38" s="80">
        <v>6255.2690000000002</v>
      </c>
      <c r="C38" s="81">
        <v>-34.03</v>
      </c>
    </row>
    <row r="39" spans="1:3" x14ac:dyDescent="0.25">
      <c r="A39">
        <f t="shared" si="1"/>
        <v>0.16898734177215188</v>
      </c>
      <c r="B39" s="80">
        <v>6455.2690000000002</v>
      </c>
      <c r="C39" s="81">
        <v>-33.24</v>
      </c>
    </row>
    <row r="40" spans="1:3" x14ac:dyDescent="0.25">
      <c r="A40">
        <f t="shared" si="1"/>
        <v>0.17373417721518986</v>
      </c>
      <c r="B40" s="80">
        <v>6655.2690000000002</v>
      </c>
      <c r="C40" s="81">
        <v>-30.89</v>
      </c>
    </row>
    <row r="41" spans="1:3" x14ac:dyDescent="0.25">
      <c r="A41">
        <f t="shared" si="1"/>
        <v>0.17848101265822786</v>
      </c>
      <c r="B41" s="80">
        <v>6855.2690000000002</v>
      </c>
      <c r="C41" s="81">
        <v>-29.34</v>
      </c>
    </row>
    <row r="42" spans="1:3" x14ac:dyDescent="0.25">
      <c r="A42">
        <f t="shared" si="1"/>
        <v>0.18322784810126583</v>
      </c>
      <c r="B42" s="80">
        <v>7055.2690000000002</v>
      </c>
      <c r="C42" s="81">
        <v>-21.73</v>
      </c>
    </row>
    <row r="43" spans="1:3" x14ac:dyDescent="0.25">
      <c r="A43">
        <f t="shared" si="1"/>
        <v>0.1879746835443038</v>
      </c>
      <c r="B43" s="80">
        <v>7255.2690000000002</v>
      </c>
      <c r="C43" s="81">
        <v>-18.28</v>
      </c>
    </row>
    <row r="44" spans="1:3" x14ac:dyDescent="0.25">
      <c r="A44">
        <f t="shared" si="1"/>
        <v>0.19272151898734177</v>
      </c>
      <c r="B44" s="80">
        <v>7455.2690000000002</v>
      </c>
      <c r="C44" s="81">
        <v>-10.15</v>
      </c>
    </row>
    <row r="45" spans="1:3" x14ac:dyDescent="0.25">
      <c r="A45">
        <f t="shared" si="1"/>
        <v>0.19746835443037974</v>
      </c>
      <c r="B45" s="80">
        <v>7655.2690000000002</v>
      </c>
      <c r="C45" s="81">
        <v>-8.09</v>
      </c>
    </row>
    <row r="46" spans="1:3" x14ac:dyDescent="0.25">
      <c r="A46">
        <f t="shared" si="1"/>
        <v>0.20221518987341772</v>
      </c>
      <c r="B46" s="80">
        <v>7855.2690000000002</v>
      </c>
      <c r="C46" s="81">
        <v>-8.81</v>
      </c>
    </row>
    <row r="47" spans="1:3" x14ac:dyDescent="0.25">
      <c r="A47">
        <f t="shared" si="1"/>
        <v>0.20696202531645569</v>
      </c>
      <c r="B47" s="80">
        <v>8055.2690000000002</v>
      </c>
      <c r="C47" s="81">
        <v>-8.81</v>
      </c>
    </row>
    <row r="48" spans="1:3" x14ac:dyDescent="0.25">
      <c r="A48">
        <f t="shared" si="1"/>
        <v>0.21170886075949366</v>
      </c>
      <c r="B48" s="80">
        <v>8255.2690000000002</v>
      </c>
      <c r="C48" s="81">
        <v>-10.34</v>
      </c>
    </row>
    <row r="49" spans="1:3" x14ac:dyDescent="0.25">
      <c r="A49">
        <f t="shared" si="1"/>
        <v>0.21645569620253163</v>
      </c>
      <c r="B49" s="80">
        <v>8455.2690000000002</v>
      </c>
      <c r="C49" s="81">
        <v>-10.74</v>
      </c>
    </row>
    <row r="50" spans="1:3" x14ac:dyDescent="0.25">
      <c r="A50">
        <f t="shared" si="1"/>
        <v>0.22120253164556963</v>
      </c>
      <c r="B50" s="80">
        <v>8655.2690000000002</v>
      </c>
      <c r="C50" s="81">
        <v>-11.35</v>
      </c>
    </row>
    <row r="51" spans="1:3" x14ac:dyDescent="0.25">
      <c r="A51">
        <f t="shared" si="1"/>
        <v>0.22594936708860758</v>
      </c>
      <c r="B51" s="80">
        <v>8855.2690000000002</v>
      </c>
      <c r="C51" s="81">
        <v>-14.65</v>
      </c>
    </row>
    <row r="52" spans="1:3" x14ac:dyDescent="0.25">
      <c r="A52">
        <f t="shared" si="1"/>
        <v>0.23069620253164558</v>
      </c>
      <c r="B52" s="80">
        <v>9055.2690000000002</v>
      </c>
      <c r="C52" s="81">
        <v>-15.26</v>
      </c>
    </row>
    <row r="53" spans="1:3" x14ac:dyDescent="0.25">
      <c r="A53">
        <f t="shared" si="1"/>
        <v>0.23544303797468352</v>
      </c>
      <c r="B53" s="80">
        <v>9255.2690000000002</v>
      </c>
      <c r="C53" s="81">
        <v>-19.940000000000001</v>
      </c>
    </row>
    <row r="54" spans="1:3" x14ac:dyDescent="0.25">
      <c r="A54">
        <f t="shared" si="1"/>
        <v>0.24018987341772152</v>
      </c>
      <c r="B54" s="80">
        <v>9455.2690000000002</v>
      </c>
      <c r="C54" s="81">
        <v>-19.940000000000001</v>
      </c>
    </row>
    <row r="55" spans="1:3" x14ac:dyDescent="0.25">
      <c r="A55">
        <f t="shared" si="1"/>
        <v>0.24493670886075949</v>
      </c>
      <c r="B55" s="80">
        <v>9655.2690000000002</v>
      </c>
      <c r="C55" s="81">
        <v>-20.89</v>
      </c>
    </row>
    <row r="56" spans="1:3" x14ac:dyDescent="0.25">
      <c r="A56">
        <f t="shared" si="1"/>
        <v>0.24968354430379747</v>
      </c>
      <c r="B56" s="80">
        <v>9855.2690000000002</v>
      </c>
      <c r="C56" s="81">
        <v>-27.55</v>
      </c>
    </row>
    <row r="57" spans="1:3" x14ac:dyDescent="0.25">
      <c r="A57">
        <f t="shared" si="1"/>
        <v>0.25443037974683547</v>
      </c>
      <c r="B57" s="80">
        <v>10055.269</v>
      </c>
      <c r="C57" s="81">
        <v>-28.22</v>
      </c>
    </row>
    <row r="58" spans="1:3" x14ac:dyDescent="0.25">
      <c r="A58">
        <f t="shared" si="1"/>
        <v>0.25917721518987341</v>
      </c>
      <c r="B58" s="80">
        <v>10255.269</v>
      </c>
      <c r="C58" s="81">
        <v>-30.92</v>
      </c>
    </row>
    <row r="59" spans="1:3" x14ac:dyDescent="0.25">
      <c r="A59">
        <f t="shared" si="1"/>
        <v>0.26392405063291136</v>
      </c>
      <c r="B59" s="80">
        <v>10455.269</v>
      </c>
      <c r="C59" s="81">
        <v>-31.5</v>
      </c>
    </row>
    <row r="60" spans="1:3" x14ac:dyDescent="0.25">
      <c r="A60">
        <f t="shared" si="1"/>
        <v>0.26867088607594936</v>
      </c>
      <c r="B60" s="80">
        <v>10655.269</v>
      </c>
      <c r="C60" s="81">
        <v>-32.21</v>
      </c>
    </row>
    <row r="61" spans="1:3" x14ac:dyDescent="0.25">
      <c r="A61">
        <f t="shared" si="1"/>
        <v>0.27341772151898736</v>
      </c>
      <c r="B61" s="80">
        <v>10855.269</v>
      </c>
      <c r="C61" s="81">
        <v>-32.29</v>
      </c>
    </row>
    <row r="62" spans="1:3" x14ac:dyDescent="0.25">
      <c r="A62">
        <f t="shared" si="1"/>
        <v>0.27816455696202536</v>
      </c>
      <c r="B62" s="80">
        <v>11055.269</v>
      </c>
      <c r="C62" s="81">
        <v>-32.409999999999997</v>
      </c>
    </row>
    <row r="63" spans="1:3" x14ac:dyDescent="0.25">
      <c r="A63">
        <f t="shared" si="1"/>
        <v>0.2829113924050633</v>
      </c>
      <c r="B63" s="80">
        <v>11255.269</v>
      </c>
      <c r="C63" s="81">
        <v>-32.21</v>
      </c>
    </row>
    <row r="64" spans="1:3" x14ac:dyDescent="0.25">
      <c r="A64">
        <f t="shared" si="1"/>
        <v>0.28765822784810124</v>
      </c>
      <c r="B64" s="80">
        <v>11455.269</v>
      </c>
      <c r="C64" s="81">
        <v>-33.700000000000003</v>
      </c>
    </row>
    <row r="65" spans="1:3" x14ac:dyDescent="0.25">
      <c r="A65">
        <f t="shared" si="1"/>
        <v>0.29240506329113924</v>
      </c>
      <c r="B65" s="80">
        <v>11655.269</v>
      </c>
      <c r="C65" s="81">
        <v>-33.93</v>
      </c>
    </row>
    <row r="66" spans="1:3" x14ac:dyDescent="0.25">
      <c r="A66">
        <f t="shared" si="1"/>
        <v>0.29715189873417724</v>
      </c>
      <c r="B66" s="80">
        <v>11855.269</v>
      </c>
      <c r="C66" s="81">
        <v>-34.21</v>
      </c>
    </row>
    <row r="67" spans="1:3" x14ac:dyDescent="0.25">
      <c r="A67">
        <f t="shared" si="1"/>
        <v>0.30189873417721519</v>
      </c>
      <c r="B67" s="80">
        <v>12055.269</v>
      </c>
      <c r="C67" s="81">
        <v>-33.82</v>
      </c>
    </row>
    <row r="68" spans="1:3" x14ac:dyDescent="0.25">
      <c r="A68">
        <f t="shared" si="1"/>
        <v>0.30664556962025313</v>
      </c>
      <c r="B68" s="80">
        <v>12255.269</v>
      </c>
      <c r="C68" s="81">
        <v>-33.74</v>
      </c>
    </row>
    <row r="69" spans="1:3" x14ac:dyDescent="0.25">
      <c r="A69">
        <f t="shared" si="1"/>
        <v>0.31139240506329113</v>
      </c>
      <c r="B69" s="80">
        <v>12455.269</v>
      </c>
      <c r="C69" s="81">
        <v>-32.85</v>
      </c>
    </row>
    <row r="70" spans="1:3" x14ac:dyDescent="0.25">
      <c r="A70">
        <f t="shared" si="1"/>
        <v>0.31613924050632913</v>
      </c>
      <c r="B70" s="80">
        <v>12655.269</v>
      </c>
      <c r="C70" s="81">
        <v>-33.35</v>
      </c>
    </row>
    <row r="71" spans="1:3" x14ac:dyDescent="0.25">
      <c r="A71">
        <f t="shared" si="1"/>
        <v>0.32088607594936708</v>
      </c>
      <c r="B71" s="80">
        <v>12855.269</v>
      </c>
      <c r="C71" s="81">
        <v>-34.380000000000003</v>
      </c>
    </row>
    <row r="72" spans="1:3" x14ac:dyDescent="0.25">
      <c r="A72">
        <f t="shared" si="1"/>
        <v>0.32563291139240502</v>
      </c>
      <c r="B72" s="80">
        <v>13055.269</v>
      </c>
      <c r="C72" s="81">
        <v>-33.93</v>
      </c>
    </row>
    <row r="73" spans="1:3" x14ac:dyDescent="0.25">
      <c r="A73">
        <f t="shared" si="1"/>
        <v>0.33037974683544302</v>
      </c>
      <c r="B73" s="80">
        <v>13255.269</v>
      </c>
      <c r="C73" s="81">
        <v>-34.86</v>
      </c>
    </row>
    <row r="74" spans="1:3" x14ac:dyDescent="0.25">
      <c r="A74">
        <f t="shared" si="1"/>
        <v>0.33512658227848102</v>
      </c>
      <c r="B74" s="80">
        <v>13455.269</v>
      </c>
      <c r="C74" s="81">
        <v>-34.28</v>
      </c>
    </row>
    <row r="75" spans="1:3" x14ac:dyDescent="0.25">
      <c r="A75">
        <f t="shared" si="1"/>
        <v>0.33987341772151902</v>
      </c>
      <c r="B75" s="80">
        <v>13655.269</v>
      </c>
      <c r="C75" s="81">
        <v>-33.08</v>
      </c>
    </row>
    <row r="76" spans="1:3" x14ac:dyDescent="0.25">
      <c r="A76">
        <f t="shared" si="1"/>
        <v>0.34462025316455697</v>
      </c>
      <c r="B76" s="80">
        <v>13855.269</v>
      </c>
      <c r="C76" s="81">
        <v>-33.08</v>
      </c>
    </row>
    <row r="77" spans="1:3" x14ac:dyDescent="0.25">
      <c r="A77">
        <f t="shared" si="1"/>
        <v>0.34936708860759491</v>
      </c>
      <c r="B77" s="80">
        <v>14055.269</v>
      </c>
      <c r="C77" s="81">
        <v>-32.74</v>
      </c>
    </row>
    <row r="78" spans="1:3" x14ac:dyDescent="0.25">
      <c r="A78">
        <f t="shared" si="1"/>
        <v>0.35411392405063291</v>
      </c>
      <c r="B78" s="80">
        <v>14255.269</v>
      </c>
      <c r="C78" s="81">
        <v>-31.54</v>
      </c>
    </row>
    <row r="79" spans="1:3" x14ac:dyDescent="0.25">
      <c r="A79">
        <f t="shared" si="1"/>
        <v>0.35886075949367091</v>
      </c>
      <c r="B79" s="80">
        <v>14455.269</v>
      </c>
      <c r="C79" s="81">
        <v>-31.79</v>
      </c>
    </row>
    <row r="80" spans="1:3" x14ac:dyDescent="0.25">
      <c r="A80">
        <f t="shared" si="1"/>
        <v>0.36360759493670886</v>
      </c>
      <c r="B80" s="80">
        <v>14655.269</v>
      </c>
      <c r="C80" s="81">
        <v>-30.4</v>
      </c>
    </row>
    <row r="81" spans="1:3" x14ac:dyDescent="0.25">
      <c r="A81">
        <f t="shared" si="1"/>
        <v>0.3683544303797468</v>
      </c>
      <c r="B81" s="80">
        <v>14855.269</v>
      </c>
      <c r="C81" s="81">
        <v>-28.88</v>
      </c>
    </row>
    <row r="82" spans="1:3" x14ac:dyDescent="0.25">
      <c r="A82">
        <f t="shared" si="1"/>
        <v>0.3731012658227848</v>
      </c>
      <c r="B82" s="80">
        <v>15055.269</v>
      </c>
      <c r="C82" s="81">
        <v>-24.58</v>
      </c>
    </row>
    <row r="83" spans="1:3" x14ac:dyDescent="0.25">
      <c r="A83">
        <f t="shared" si="1"/>
        <v>0.3778481012658228</v>
      </c>
      <c r="B83" s="80">
        <v>15255.269</v>
      </c>
      <c r="C83" s="81">
        <v>-15.65</v>
      </c>
    </row>
    <row r="84" spans="1:3" x14ac:dyDescent="0.25">
      <c r="A84">
        <f t="shared" si="1"/>
        <v>0.3825949367088608</v>
      </c>
      <c r="B84" s="80">
        <v>15455.269</v>
      </c>
      <c r="C84" s="81">
        <v>-11.66</v>
      </c>
    </row>
    <row r="85" spans="1:3" x14ac:dyDescent="0.25">
      <c r="A85">
        <f t="shared" si="1"/>
        <v>0.38734177215189874</v>
      </c>
      <c r="B85" s="80">
        <v>15655.269</v>
      </c>
      <c r="C85" s="81">
        <v>-6.49</v>
      </c>
    </row>
    <row r="86" spans="1:3" x14ac:dyDescent="0.25">
      <c r="A86">
        <f t="shared" si="1"/>
        <v>0.39208860759493669</v>
      </c>
      <c r="B86" s="80">
        <v>15855.269</v>
      </c>
      <c r="C86" s="81">
        <v>-6.62</v>
      </c>
    </row>
    <row r="87" spans="1:3" x14ac:dyDescent="0.25">
      <c r="A87">
        <f t="shared" si="1"/>
        <v>0.39683544303797469</v>
      </c>
      <c r="B87" s="80">
        <v>16055.269</v>
      </c>
      <c r="C87" s="81">
        <v>-6.61</v>
      </c>
    </row>
    <row r="88" spans="1:3" x14ac:dyDescent="0.25">
      <c r="A88">
        <f t="shared" si="1"/>
        <v>0.40158227848101269</v>
      </c>
      <c r="B88" s="80">
        <v>16255.269</v>
      </c>
      <c r="C88" s="81">
        <v>-8.15</v>
      </c>
    </row>
    <row r="89" spans="1:3" x14ac:dyDescent="0.25">
      <c r="A89">
        <f t="shared" si="1"/>
        <v>0.40632911392405069</v>
      </c>
      <c r="B89" s="80">
        <v>16455.269</v>
      </c>
      <c r="C89" s="81">
        <v>-9.31</v>
      </c>
    </row>
    <row r="90" spans="1:3" x14ac:dyDescent="0.25">
      <c r="A90">
        <f t="shared" si="1"/>
        <v>0.41107594936708858</v>
      </c>
      <c r="B90" s="80">
        <v>16655.269</v>
      </c>
      <c r="C90" s="81">
        <v>-9.31</v>
      </c>
    </row>
    <row r="91" spans="1:3" x14ac:dyDescent="0.25">
      <c r="A91">
        <f t="shared" si="1"/>
        <v>0.41582278481012658</v>
      </c>
      <c r="B91" s="80">
        <v>16855.269</v>
      </c>
      <c r="C91" s="81">
        <v>-12.09</v>
      </c>
    </row>
    <row r="92" spans="1:3" x14ac:dyDescent="0.25">
      <c r="A92">
        <f t="shared" si="1"/>
        <v>0.42056962025316458</v>
      </c>
      <c r="B92" s="80">
        <v>17055.269</v>
      </c>
      <c r="C92" s="81">
        <v>-13.73</v>
      </c>
    </row>
    <row r="93" spans="1:3" x14ac:dyDescent="0.25">
      <c r="A93">
        <f t="shared" si="1"/>
        <v>0.42531645569620258</v>
      </c>
      <c r="B93" s="80">
        <v>17255.269</v>
      </c>
      <c r="C93" s="81">
        <v>-15.75</v>
      </c>
    </row>
    <row r="94" spans="1:3" x14ac:dyDescent="0.25">
      <c r="A94">
        <f t="shared" si="1"/>
        <v>0.43006329113924047</v>
      </c>
      <c r="B94" s="80">
        <v>17455.269</v>
      </c>
      <c r="C94" s="81">
        <v>-22.75</v>
      </c>
    </row>
    <row r="95" spans="1:3" x14ac:dyDescent="0.25">
      <c r="A95">
        <f t="shared" si="1"/>
        <v>0.43481012658227847</v>
      </c>
      <c r="B95" s="80">
        <v>17655.269</v>
      </c>
      <c r="C95" s="81">
        <v>-26.82</v>
      </c>
    </row>
    <row r="96" spans="1:3" x14ac:dyDescent="0.25">
      <c r="A96">
        <f t="shared" si="1"/>
        <v>0.43955696202531647</v>
      </c>
      <c r="B96" s="80">
        <v>17855.269</v>
      </c>
      <c r="C96" s="81">
        <v>-28.5</v>
      </c>
    </row>
    <row r="97" spans="1:3" x14ac:dyDescent="0.25">
      <c r="A97">
        <f t="shared" si="1"/>
        <v>0.44430379746835447</v>
      </c>
      <c r="B97" s="80">
        <v>18055.269</v>
      </c>
      <c r="C97" s="81">
        <v>-33.01</v>
      </c>
    </row>
    <row r="98" spans="1:3" x14ac:dyDescent="0.25">
      <c r="A98">
        <f t="shared" si="1"/>
        <v>0.44905063291139236</v>
      </c>
      <c r="B98" s="80">
        <v>18255.269</v>
      </c>
      <c r="C98" s="81">
        <v>-33.01</v>
      </c>
    </row>
    <row r="99" spans="1:3" x14ac:dyDescent="0.25">
      <c r="A99">
        <f t="shared" si="1"/>
        <v>0.45379746835443036</v>
      </c>
      <c r="B99" s="80">
        <v>18455.269</v>
      </c>
      <c r="C99" s="81">
        <v>-33.67</v>
      </c>
    </row>
    <row r="100" spans="1:3" x14ac:dyDescent="0.25">
      <c r="A100">
        <f t="shared" si="1"/>
        <v>0.45854430379746836</v>
      </c>
      <c r="B100" s="80">
        <v>18655.269</v>
      </c>
      <c r="C100" s="81">
        <v>-34.31</v>
      </c>
    </row>
    <row r="101" spans="1:3" x14ac:dyDescent="0.25">
      <c r="A101">
        <f t="shared" ref="A101:A164" si="2">($A$193-$A$35)/(ROW($A$193)-ROW($A$35)) * (ROW() - ROW($A$35)) + $A$35</f>
        <v>0.46329113924050636</v>
      </c>
      <c r="B101" s="80">
        <v>18855.269</v>
      </c>
      <c r="C101" s="81">
        <v>-33.97</v>
      </c>
    </row>
    <row r="102" spans="1:3" x14ac:dyDescent="0.25">
      <c r="A102">
        <f t="shared" si="2"/>
        <v>0.46803797468354436</v>
      </c>
      <c r="B102" s="80">
        <v>19055.269</v>
      </c>
      <c r="C102" s="81">
        <v>-33.25</v>
      </c>
    </row>
    <row r="103" spans="1:3" x14ac:dyDescent="0.25">
      <c r="A103">
        <f t="shared" si="2"/>
        <v>0.47278481012658224</v>
      </c>
      <c r="B103" s="80">
        <v>19255.269</v>
      </c>
      <c r="C103" s="81">
        <v>-33.56</v>
      </c>
    </row>
    <row r="104" spans="1:3" x14ac:dyDescent="0.25">
      <c r="A104">
        <f t="shared" si="2"/>
        <v>0.47753164556962024</v>
      </c>
      <c r="B104" s="80">
        <v>19455.269</v>
      </c>
      <c r="C104" s="81">
        <v>-34.15</v>
      </c>
    </row>
    <row r="105" spans="1:3" x14ac:dyDescent="0.25">
      <c r="A105">
        <f t="shared" si="2"/>
        <v>0.48227848101265824</v>
      </c>
      <c r="B105" s="80">
        <v>19655.269</v>
      </c>
      <c r="C105" s="81">
        <v>-34.81</v>
      </c>
    </row>
    <row r="106" spans="1:3" x14ac:dyDescent="0.25">
      <c r="A106">
        <f t="shared" si="2"/>
        <v>0.48702531645569624</v>
      </c>
      <c r="B106" s="80">
        <v>19855.269</v>
      </c>
      <c r="C106" s="81">
        <v>-34.700000000000003</v>
      </c>
    </row>
    <row r="107" spans="1:3" x14ac:dyDescent="0.25">
      <c r="A107">
        <f t="shared" si="2"/>
        <v>0.49177215189873413</v>
      </c>
      <c r="B107" s="80">
        <v>20055.269</v>
      </c>
      <c r="C107" s="81">
        <v>-36.56</v>
      </c>
    </row>
    <row r="108" spans="1:3" x14ac:dyDescent="0.25">
      <c r="A108">
        <f t="shared" si="2"/>
        <v>0.49651898734177213</v>
      </c>
      <c r="B108" s="80">
        <v>20255.269</v>
      </c>
      <c r="C108" s="81">
        <v>-40.32</v>
      </c>
    </row>
    <row r="109" spans="1:3" x14ac:dyDescent="0.25">
      <c r="A109">
        <f t="shared" si="2"/>
        <v>0.50126582278481013</v>
      </c>
      <c r="B109" s="80">
        <v>20455.269</v>
      </c>
      <c r="C109" s="81">
        <v>-41.13</v>
      </c>
    </row>
    <row r="110" spans="1:3" x14ac:dyDescent="0.25">
      <c r="A110">
        <f t="shared" si="2"/>
        <v>0.50601265822784813</v>
      </c>
      <c r="B110" s="80">
        <v>20655.269</v>
      </c>
      <c r="C110" s="81">
        <v>-40.770000000000003</v>
      </c>
    </row>
    <row r="111" spans="1:3" x14ac:dyDescent="0.25">
      <c r="A111">
        <f t="shared" si="2"/>
        <v>0.51075949367088613</v>
      </c>
      <c r="B111" s="80">
        <v>20855.269</v>
      </c>
      <c r="C111" s="81">
        <v>-40.1</v>
      </c>
    </row>
    <row r="112" spans="1:3" x14ac:dyDescent="0.25">
      <c r="A112">
        <f t="shared" si="2"/>
        <v>0.51550632911392402</v>
      </c>
      <c r="B112" s="80">
        <v>21055.269</v>
      </c>
      <c r="C112" s="81">
        <v>-40.1</v>
      </c>
    </row>
    <row r="113" spans="1:3" x14ac:dyDescent="0.25">
      <c r="A113">
        <f t="shared" si="2"/>
        <v>0.52025316455696202</v>
      </c>
      <c r="B113" s="80">
        <v>21255.269</v>
      </c>
      <c r="C113" s="81">
        <v>-39.61</v>
      </c>
    </row>
    <row r="114" spans="1:3" x14ac:dyDescent="0.25">
      <c r="A114">
        <f t="shared" si="2"/>
        <v>0.52500000000000002</v>
      </c>
      <c r="B114" s="80">
        <v>21455.269</v>
      </c>
      <c r="C114" s="81">
        <v>-37.49</v>
      </c>
    </row>
    <row r="115" spans="1:3" x14ac:dyDescent="0.25">
      <c r="A115">
        <f t="shared" si="2"/>
        <v>0.52974683544303802</v>
      </c>
      <c r="B115" s="80">
        <v>21655.269</v>
      </c>
      <c r="C115" s="81">
        <v>-36.78</v>
      </c>
    </row>
    <row r="116" spans="1:3" x14ac:dyDescent="0.25">
      <c r="A116">
        <f t="shared" si="2"/>
        <v>0.53449367088607591</v>
      </c>
      <c r="B116" s="80">
        <v>21855.269</v>
      </c>
      <c r="C116" s="81">
        <v>-36.33</v>
      </c>
    </row>
    <row r="117" spans="1:3" x14ac:dyDescent="0.25">
      <c r="A117">
        <f t="shared" si="2"/>
        <v>0.53924050632911391</v>
      </c>
      <c r="B117" s="80">
        <v>22055.269</v>
      </c>
      <c r="C117" s="81">
        <v>-36.380000000000003</v>
      </c>
    </row>
    <row r="118" spans="1:3" x14ac:dyDescent="0.25">
      <c r="A118">
        <f t="shared" si="2"/>
        <v>0.54398734177215191</v>
      </c>
      <c r="B118" s="80">
        <v>22255.269</v>
      </c>
      <c r="C118" s="81">
        <v>-35.51</v>
      </c>
    </row>
    <row r="119" spans="1:3" x14ac:dyDescent="0.25">
      <c r="A119">
        <f t="shared" si="2"/>
        <v>0.54873417721518991</v>
      </c>
      <c r="B119" s="80">
        <v>22455.269</v>
      </c>
      <c r="C119" s="81">
        <v>-36.74</v>
      </c>
    </row>
    <row r="120" spans="1:3" x14ac:dyDescent="0.25">
      <c r="A120">
        <f t="shared" si="2"/>
        <v>0.5534810126582278</v>
      </c>
      <c r="B120" s="80">
        <v>22655.269</v>
      </c>
      <c r="C120" s="81">
        <v>-36.19</v>
      </c>
    </row>
    <row r="121" spans="1:3" x14ac:dyDescent="0.25">
      <c r="A121">
        <f t="shared" si="2"/>
        <v>0.5582278481012658</v>
      </c>
      <c r="B121" s="80">
        <v>22855.269</v>
      </c>
      <c r="C121" s="81">
        <v>-36.1</v>
      </c>
    </row>
    <row r="122" spans="1:3" x14ac:dyDescent="0.25">
      <c r="A122">
        <f t="shared" si="2"/>
        <v>0.5629746835443038</v>
      </c>
      <c r="B122" s="80">
        <v>23055.269</v>
      </c>
      <c r="C122" s="81">
        <v>-34.96</v>
      </c>
    </row>
    <row r="123" spans="1:3" x14ac:dyDescent="0.25">
      <c r="A123">
        <f t="shared" si="2"/>
        <v>0.5677215189873418</v>
      </c>
      <c r="B123" s="80">
        <v>23255.269</v>
      </c>
      <c r="C123" s="81">
        <v>-36.44</v>
      </c>
    </row>
    <row r="124" spans="1:3" x14ac:dyDescent="0.25">
      <c r="A124">
        <f t="shared" si="2"/>
        <v>0.5724683544303798</v>
      </c>
      <c r="B124" s="80">
        <v>23455.269</v>
      </c>
      <c r="C124" s="81">
        <v>-36.03</v>
      </c>
    </row>
    <row r="125" spans="1:3" x14ac:dyDescent="0.25">
      <c r="A125">
        <f t="shared" si="2"/>
        <v>0.57721518987341769</v>
      </c>
      <c r="B125" s="80">
        <v>23655.269</v>
      </c>
      <c r="C125" s="81">
        <v>-35.35</v>
      </c>
    </row>
    <row r="126" spans="1:3" x14ac:dyDescent="0.25">
      <c r="A126">
        <f t="shared" si="2"/>
        <v>0.58196202531645569</v>
      </c>
      <c r="B126" s="80">
        <v>23855.269</v>
      </c>
      <c r="C126" s="81">
        <v>-35.35</v>
      </c>
    </row>
    <row r="127" spans="1:3" x14ac:dyDescent="0.25">
      <c r="A127">
        <f t="shared" si="2"/>
        <v>0.58670886075949369</v>
      </c>
      <c r="B127" s="80">
        <v>24055.269</v>
      </c>
      <c r="C127" s="81">
        <v>-33.39</v>
      </c>
    </row>
    <row r="128" spans="1:3" x14ac:dyDescent="0.25">
      <c r="A128">
        <f t="shared" si="2"/>
        <v>0.59145569620253169</v>
      </c>
      <c r="B128" s="80">
        <v>24255.269</v>
      </c>
      <c r="C128" s="81">
        <v>-32.6</v>
      </c>
    </row>
    <row r="129" spans="1:3" x14ac:dyDescent="0.25">
      <c r="A129">
        <f t="shared" si="2"/>
        <v>0.59620253164556958</v>
      </c>
      <c r="B129" s="80">
        <v>24455.269</v>
      </c>
      <c r="C129" s="81">
        <v>-33.119999999999997</v>
      </c>
    </row>
    <row r="130" spans="1:3" x14ac:dyDescent="0.25">
      <c r="A130">
        <f t="shared" si="2"/>
        <v>0.60094936708860758</v>
      </c>
      <c r="B130" s="80">
        <v>24655.269</v>
      </c>
      <c r="C130" s="81">
        <v>-32.28</v>
      </c>
    </row>
    <row r="131" spans="1:3" x14ac:dyDescent="0.25">
      <c r="A131">
        <f t="shared" si="2"/>
        <v>0.60569620253164558</v>
      </c>
      <c r="B131" s="80">
        <v>24855.269</v>
      </c>
      <c r="C131" s="81">
        <v>-33.15</v>
      </c>
    </row>
    <row r="132" spans="1:3" x14ac:dyDescent="0.25">
      <c r="A132">
        <f t="shared" si="2"/>
        <v>0.61044303797468358</v>
      </c>
      <c r="B132" s="80">
        <v>25055.269</v>
      </c>
      <c r="C132" s="81">
        <v>-36.549999999999997</v>
      </c>
    </row>
    <row r="133" spans="1:3" x14ac:dyDescent="0.25">
      <c r="A133">
        <f t="shared" si="2"/>
        <v>0.61518987341772158</v>
      </c>
      <c r="B133" s="80">
        <v>25255.269</v>
      </c>
      <c r="C133" s="81">
        <v>-38.119999999999997</v>
      </c>
    </row>
    <row r="134" spans="1:3" x14ac:dyDescent="0.25">
      <c r="A134">
        <f t="shared" si="2"/>
        <v>0.61993670886075947</v>
      </c>
      <c r="B134" s="80">
        <v>25455.269</v>
      </c>
      <c r="C134" s="81">
        <v>-38.299999999999997</v>
      </c>
    </row>
    <row r="135" spans="1:3" x14ac:dyDescent="0.25">
      <c r="A135">
        <f t="shared" si="2"/>
        <v>0.62468354430379747</v>
      </c>
      <c r="B135" s="80">
        <v>25655.269</v>
      </c>
      <c r="C135" s="81">
        <v>-38.72</v>
      </c>
    </row>
    <row r="136" spans="1:3" x14ac:dyDescent="0.25">
      <c r="A136">
        <f t="shared" si="2"/>
        <v>0.62943037974683547</v>
      </c>
      <c r="B136" s="80">
        <v>25855.269</v>
      </c>
      <c r="C136" s="81">
        <v>-38.85</v>
      </c>
    </row>
    <row r="137" spans="1:3" x14ac:dyDescent="0.25">
      <c r="A137">
        <f t="shared" si="2"/>
        <v>0.63417721518987347</v>
      </c>
      <c r="B137" s="80">
        <v>26055.269</v>
      </c>
      <c r="C137" s="81">
        <v>-38.85</v>
      </c>
    </row>
    <row r="138" spans="1:3" x14ac:dyDescent="0.25">
      <c r="A138">
        <f t="shared" si="2"/>
        <v>0.63892405063291136</v>
      </c>
      <c r="B138" s="80">
        <v>26255.269</v>
      </c>
      <c r="C138" s="81">
        <v>-39.42</v>
      </c>
    </row>
    <row r="139" spans="1:3" x14ac:dyDescent="0.25">
      <c r="A139">
        <f t="shared" si="2"/>
        <v>0.64367088607594936</v>
      </c>
      <c r="B139" s="80">
        <v>26455.269</v>
      </c>
      <c r="C139" s="81">
        <v>-39.42</v>
      </c>
    </row>
    <row r="140" spans="1:3" x14ac:dyDescent="0.25">
      <c r="A140">
        <f t="shared" si="2"/>
        <v>0.64841772151898736</v>
      </c>
      <c r="B140" s="80">
        <v>26655.269</v>
      </c>
      <c r="C140" s="81">
        <v>-39.69</v>
      </c>
    </row>
    <row r="141" spans="1:3" x14ac:dyDescent="0.25">
      <c r="A141">
        <f t="shared" si="2"/>
        <v>0.65316455696202536</v>
      </c>
      <c r="B141" s="80">
        <v>26855.269</v>
      </c>
      <c r="C141" s="81">
        <v>-39.17</v>
      </c>
    </row>
    <row r="142" spans="1:3" x14ac:dyDescent="0.25">
      <c r="A142">
        <f t="shared" si="2"/>
        <v>0.65791139240506336</v>
      </c>
      <c r="B142" s="80">
        <v>27055.269</v>
      </c>
      <c r="C142" s="81">
        <v>-38.74</v>
      </c>
    </row>
    <row r="143" spans="1:3" x14ac:dyDescent="0.25">
      <c r="A143">
        <f t="shared" si="2"/>
        <v>0.66265822784810136</v>
      </c>
      <c r="B143" s="80">
        <v>27255.269</v>
      </c>
      <c r="C143" s="81">
        <v>-36.94</v>
      </c>
    </row>
    <row r="144" spans="1:3" x14ac:dyDescent="0.25">
      <c r="A144">
        <f t="shared" si="2"/>
        <v>0.66740506329113924</v>
      </c>
      <c r="B144" s="80">
        <v>27455.269</v>
      </c>
      <c r="C144" s="81">
        <v>-36.78</v>
      </c>
    </row>
    <row r="145" spans="1:3" x14ac:dyDescent="0.25">
      <c r="A145">
        <f t="shared" si="2"/>
        <v>0.67215189873417724</v>
      </c>
      <c r="B145" s="80">
        <v>27655.269</v>
      </c>
      <c r="C145" s="81">
        <v>-35.840000000000003</v>
      </c>
    </row>
    <row r="146" spans="1:3" x14ac:dyDescent="0.25">
      <c r="A146">
        <f t="shared" si="2"/>
        <v>0.67689873417721524</v>
      </c>
      <c r="B146" s="80">
        <v>27855.269</v>
      </c>
      <c r="C146" s="81">
        <v>-35.07</v>
      </c>
    </row>
    <row r="147" spans="1:3" x14ac:dyDescent="0.25">
      <c r="A147">
        <f t="shared" si="2"/>
        <v>0.68164556962025324</v>
      </c>
      <c r="B147" s="80">
        <v>28055.269</v>
      </c>
      <c r="C147" s="81">
        <v>-34.340000000000003</v>
      </c>
    </row>
    <row r="148" spans="1:3" x14ac:dyDescent="0.25">
      <c r="A148">
        <f t="shared" si="2"/>
        <v>0.68639240506329113</v>
      </c>
      <c r="B148" s="80">
        <v>28255.269</v>
      </c>
      <c r="C148" s="81">
        <v>-34.92</v>
      </c>
    </row>
    <row r="149" spans="1:3" x14ac:dyDescent="0.25">
      <c r="A149">
        <f t="shared" si="2"/>
        <v>0.69113924050632913</v>
      </c>
      <c r="B149" s="80">
        <v>28455.269</v>
      </c>
      <c r="C149" s="81">
        <v>-35.25</v>
      </c>
    </row>
    <row r="150" spans="1:3" x14ac:dyDescent="0.25">
      <c r="A150">
        <f t="shared" si="2"/>
        <v>0.69588607594936713</v>
      </c>
      <c r="B150" s="80">
        <v>28655.269</v>
      </c>
      <c r="C150" s="81">
        <v>-34.28</v>
      </c>
    </row>
    <row r="151" spans="1:3" x14ac:dyDescent="0.25">
      <c r="A151">
        <f t="shared" si="2"/>
        <v>0.70063291139240513</v>
      </c>
      <c r="B151" s="80">
        <v>28855.269</v>
      </c>
      <c r="C151" s="81">
        <v>-34.47</v>
      </c>
    </row>
    <row r="152" spans="1:3" x14ac:dyDescent="0.25">
      <c r="A152">
        <f t="shared" si="2"/>
        <v>0.70537974683544302</v>
      </c>
      <c r="B152" s="80">
        <v>29055.269</v>
      </c>
      <c r="C152" s="81">
        <v>-36.340000000000003</v>
      </c>
    </row>
    <row r="153" spans="1:3" x14ac:dyDescent="0.25">
      <c r="A153">
        <f t="shared" si="2"/>
        <v>0.71012658227848102</v>
      </c>
      <c r="B153" s="80">
        <v>29255.269</v>
      </c>
      <c r="C153" s="81">
        <v>-36.340000000000003</v>
      </c>
    </row>
    <row r="154" spans="1:3" x14ac:dyDescent="0.25">
      <c r="A154">
        <f t="shared" si="2"/>
        <v>0.71487341772151902</v>
      </c>
      <c r="B154" s="80">
        <v>29455.269</v>
      </c>
      <c r="C154" s="81">
        <v>-37.450000000000003</v>
      </c>
    </row>
    <row r="155" spans="1:3" x14ac:dyDescent="0.25">
      <c r="A155">
        <f t="shared" si="2"/>
        <v>0.71962025316455702</v>
      </c>
      <c r="B155" s="80">
        <v>29655.269</v>
      </c>
      <c r="C155" s="81">
        <v>-37.9</v>
      </c>
    </row>
    <row r="156" spans="1:3" x14ac:dyDescent="0.25">
      <c r="A156">
        <f t="shared" si="2"/>
        <v>0.72436708860759502</v>
      </c>
      <c r="B156" s="80">
        <v>29855.269</v>
      </c>
      <c r="C156" s="81">
        <v>-38.03</v>
      </c>
    </row>
    <row r="157" spans="1:3" x14ac:dyDescent="0.25">
      <c r="A157">
        <f t="shared" si="2"/>
        <v>0.72911392405063291</v>
      </c>
      <c r="B157" s="80">
        <v>30055.269</v>
      </c>
      <c r="C157" s="81">
        <v>-36.9</v>
      </c>
    </row>
    <row r="158" spans="1:3" x14ac:dyDescent="0.25">
      <c r="A158">
        <f t="shared" si="2"/>
        <v>0.73386075949367091</v>
      </c>
      <c r="B158" s="80">
        <v>30255.269</v>
      </c>
      <c r="C158" s="81">
        <v>-37.520000000000003</v>
      </c>
    </row>
    <row r="159" spans="1:3" x14ac:dyDescent="0.25">
      <c r="A159">
        <f t="shared" si="2"/>
        <v>0.73860759493670891</v>
      </c>
      <c r="B159" s="80">
        <v>30455.269</v>
      </c>
      <c r="C159" s="81">
        <v>-37.99</v>
      </c>
    </row>
    <row r="160" spans="1:3" x14ac:dyDescent="0.25">
      <c r="A160">
        <f t="shared" si="2"/>
        <v>0.74335443037974691</v>
      </c>
      <c r="B160" s="80">
        <v>30655.269</v>
      </c>
      <c r="C160" s="81">
        <v>-37.340000000000003</v>
      </c>
    </row>
    <row r="161" spans="1:3" x14ac:dyDescent="0.25">
      <c r="A161">
        <f t="shared" si="2"/>
        <v>0.7481012658227848</v>
      </c>
      <c r="B161" s="80">
        <v>30855.269</v>
      </c>
      <c r="C161" s="81">
        <v>-37.6</v>
      </c>
    </row>
    <row r="162" spans="1:3" x14ac:dyDescent="0.25">
      <c r="A162">
        <f t="shared" si="2"/>
        <v>0.7528481012658228</v>
      </c>
      <c r="B162" s="80">
        <v>31055.269</v>
      </c>
      <c r="C162" s="81">
        <v>-36.770000000000003</v>
      </c>
    </row>
    <row r="163" spans="1:3" x14ac:dyDescent="0.25">
      <c r="A163">
        <f t="shared" si="2"/>
        <v>0.7575949367088608</v>
      </c>
      <c r="B163" s="80">
        <v>31255.269</v>
      </c>
      <c r="C163" s="81">
        <v>-36.76</v>
      </c>
    </row>
    <row r="164" spans="1:3" x14ac:dyDescent="0.25">
      <c r="A164">
        <f t="shared" si="2"/>
        <v>0.7623417721518988</v>
      </c>
      <c r="B164" s="80">
        <v>31455.269</v>
      </c>
      <c r="C164" s="81">
        <v>-36.47</v>
      </c>
    </row>
    <row r="165" spans="1:3" x14ac:dyDescent="0.25">
      <c r="A165">
        <f t="shared" ref="A165:A192" si="3">($A$193-$A$35)/(ROW($A$193)-ROW($A$35)) * (ROW() - ROW($A$35)) + $A$35</f>
        <v>0.7670886075949368</v>
      </c>
      <c r="B165" s="80">
        <v>31655.269</v>
      </c>
      <c r="C165" s="81">
        <v>-36.85</v>
      </c>
    </row>
    <row r="166" spans="1:3" x14ac:dyDescent="0.25">
      <c r="A166">
        <f t="shared" si="3"/>
        <v>0.77183544303797469</v>
      </c>
      <c r="B166" s="80">
        <v>31855.269</v>
      </c>
      <c r="C166" s="81">
        <v>-35.590000000000003</v>
      </c>
    </row>
    <row r="167" spans="1:3" x14ac:dyDescent="0.25">
      <c r="A167">
        <f t="shared" si="3"/>
        <v>0.77658227848101269</v>
      </c>
      <c r="B167" s="80">
        <v>32055.269</v>
      </c>
      <c r="C167" s="81">
        <v>-34.56</v>
      </c>
    </row>
    <row r="168" spans="1:3" x14ac:dyDescent="0.25">
      <c r="A168">
        <f t="shared" si="3"/>
        <v>0.78132911392405069</v>
      </c>
      <c r="B168" s="80">
        <v>32255.269</v>
      </c>
      <c r="C168" s="81">
        <v>-32.119999999999997</v>
      </c>
    </row>
    <row r="169" spans="1:3" x14ac:dyDescent="0.25">
      <c r="A169">
        <f t="shared" si="3"/>
        <v>0.78607594936708869</v>
      </c>
      <c r="B169" s="80">
        <v>32455.269</v>
      </c>
      <c r="C169" s="81">
        <v>-31.65</v>
      </c>
    </row>
    <row r="170" spans="1:3" x14ac:dyDescent="0.25">
      <c r="A170">
        <f t="shared" si="3"/>
        <v>0.79082278481012658</v>
      </c>
      <c r="B170" s="80">
        <v>32655.269</v>
      </c>
      <c r="C170" s="81">
        <v>-32.26</v>
      </c>
    </row>
    <row r="171" spans="1:3" x14ac:dyDescent="0.25">
      <c r="A171">
        <f t="shared" si="3"/>
        <v>0.79556962025316458</v>
      </c>
      <c r="B171" s="80">
        <v>32855.269</v>
      </c>
      <c r="C171" s="81">
        <v>-33.32</v>
      </c>
    </row>
    <row r="172" spans="1:3" x14ac:dyDescent="0.25">
      <c r="A172">
        <f t="shared" si="3"/>
        <v>0.80031645569620258</v>
      </c>
      <c r="B172" s="80">
        <v>33055.269</v>
      </c>
      <c r="C172" s="81">
        <v>-35.24</v>
      </c>
    </row>
    <row r="173" spans="1:3" x14ac:dyDescent="0.25">
      <c r="A173">
        <f t="shared" si="3"/>
        <v>0.80506329113924058</v>
      </c>
      <c r="B173" s="80">
        <v>33255.269</v>
      </c>
      <c r="C173" s="81">
        <v>-35.49</v>
      </c>
    </row>
    <row r="174" spans="1:3" x14ac:dyDescent="0.25">
      <c r="A174">
        <f t="shared" si="3"/>
        <v>0.80981012658227858</v>
      </c>
      <c r="B174" s="80">
        <v>33455.269</v>
      </c>
      <c r="C174" s="81">
        <v>-35.78</v>
      </c>
    </row>
    <row r="175" spans="1:3" x14ac:dyDescent="0.25">
      <c r="A175">
        <f t="shared" si="3"/>
        <v>0.81455696202531647</v>
      </c>
      <c r="B175" s="80">
        <v>33655.269</v>
      </c>
      <c r="C175" s="81">
        <v>-36</v>
      </c>
    </row>
    <row r="176" spans="1:3" x14ac:dyDescent="0.25">
      <c r="A176">
        <f t="shared" si="3"/>
        <v>0.81930379746835447</v>
      </c>
      <c r="B176" s="80">
        <v>33855.269</v>
      </c>
      <c r="C176" s="81">
        <v>-36</v>
      </c>
    </row>
    <row r="177" spans="1:3" x14ac:dyDescent="0.25">
      <c r="A177">
        <f t="shared" si="3"/>
        <v>0.82405063291139247</v>
      </c>
      <c r="B177" s="80">
        <v>34055.269</v>
      </c>
      <c r="C177" s="81">
        <v>-36.28</v>
      </c>
    </row>
    <row r="178" spans="1:3" x14ac:dyDescent="0.25">
      <c r="A178">
        <f t="shared" si="3"/>
        <v>0.82879746835443047</v>
      </c>
      <c r="B178" s="80">
        <v>34255.269</v>
      </c>
      <c r="C178" s="81">
        <v>-36.24</v>
      </c>
    </row>
    <row r="179" spans="1:3" x14ac:dyDescent="0.25">
      <c r="A179">
        <f t="shared" si="3"/>
        <v>0.83354430379746836</v>
      </c>
      <c r="B179" s="80">
        <v>34455.269</v>
      </c>
      <c r="C179" s="81">
        <v>-35.28</v>
      </c>
    </row>
    <row r="180" spans="1:3" x14ac:dyDescent="0.25">
      <c r="A180">
        <f t="shared" si="3"/>
        <v>0.83829113924050636</v>
      </c>
      <c r="B180" s="80">
        <v>34655.269</v>
      </c>
      <c r="C180" s="81">
        <v>-35.24</v>
      </c>
    </row>
    <row r="181" spans="1:3" x14ac:dyDescent="0.25">
      <c r="A181">
        <f t="shared" si="3"/>
        <v>0.84303797468354436</v>
      </c>
      <c r="B181" s="80">
        <v>34855.269</v>
      </c>
      <c r="C181" s="81">
        <v>-35.01</v>
      </c>
    </row>
    <row r="182" spans="1:3" x14ac:dyDescent="0.25">
      <c r="A182">
        <f t="shared" si="3"/>
        <v>0.84778481012658236</v>
      </c>
      <c r="B182" s="80">
        <v>35055.269</v>
      </c>
      <c r="C182" s="81">
        <v>-35.08</v>
      </c>
    </row>
    <row r="183" spans="1:3" x14ac:dyDescent="0.25">
      <c r="A183">
        <f t="shared" si="3"/>
        <v>0.85253164556962024</v>
      </c>
      <c r="B183" s="80">
        <v>35255.269</v>
      </c>
      <c r="C183" s="81">
        <v>-35.08</v>
      </c>
    </row>
    <row r="184" spans="1:3" x14ac:dyDescent="0.25">
      <c r="A184">
        <f t="shared" si="3"/>
        <v>0.85727848101265824</v>
      </c>
      <c r="B184" s="80">
        <v>35455.269</v>
      </c>
      <c r="C184" s="81">
        <v>-34.64</v>
      </c>
    </row>
    <row r="185" spans="1:3" x14ac:dyDescent="0.25">
      <c r="A185">
        <f t="shared" si="3"/>
        <v>0.86202531645569624</v>
      </c>
      <c r="B185" s="80">
        <v>35655.269</v>
      </c>
      <c r="C185" s="81">
        <v>-35.549999999999997</v>
      </c>
    </row>
    <row r="186" spans="1:3" x14ac:dyDescent="0.25">
      <c r="A186">
        <f t="shared" si="3"/>
        <v>0.86677215189873424</v>
      </c>
      <c r="B186" s="80">
        <v>35855.269</v>
      </c>
      <c r="C186" s="81">
        <v>-35.549999999999997</v>
      </c>
    </row>
    <row r="187" spans="1:3" x14ac:dyDescent="0.25">
      <c r="A187">
        <f t="shared" si="3"/>
        <v>0.87151898734177224</v>
      </c>
      <c r="B187" s="80">
        <v>36055.269</v>
      </c>
      <c r="C187" s="81">
        <v>-35.92</v>
      </c>
    </row>
    <row r="188" spans="1:3" x14ac:dyDescent="0.25">
      <c r="A188">
        <f t="shared" si="3"/>
        <v>0.87626582278481013</v>
      </c>
      <c r="B188" s="80">
        <v>36255.269</v>
      </c>
      <c r="C188" s="81">
        <v>-34.909999999999997</v>
      </c>
    </row>
    <row r="189" spans="1:3" x14ac:dyDescent="0.25">
      <c r="A189">
        <f t="shared" si="3"/>
        <v>0.88101265822784813</v>
      </c>
      <c r="B189" s="80">
        <v>36455.269</v>
      </c>
      <c r="C189" s="81">
        <v>-33.94</v>
      </c>
    </row>
    <row r="190" spans="1:3" x14ac:dyDescent="0.25">
      <c r="A190">
        <f t="shared" si="3"/>
        <v>0.88575949367088613</v>
      </c>
      <c r="B190" s="80">
        <v>36655.269</v>
      </c>
      <c r="C190" s="81">
        <v>-34.03</v>
      </c>
    </row>
    <row r="191" spans="1:3" x14ac:dyDescent="0.25">
      <c r="A191">
        <f t="shared" si="3"/>
        <v>0.89050632911392413</v>
      </c>
      <c r="B191" s="80">
        <v>36855.269</v>
      </c>
      <c r="C191" s="81">
        <v>-33.69</v>
      </c>
    </row>
    <row r="192" spans="1:3" x14ac:dyDescent="0.25">
      <c r="A192">
        <f t="shared" si="3"/>
        <v>0.89525316455696202</v>
      </c>
      <c r="B192" s="80">
        <v>37055.269</v>
      </c>
      <c r="C192" s="81">
        <v>-34.22</v>
      </c>
    </row>
    <row r="193" spans="1:3" x14ac:dyDescent="0.25">
      <c r="A193">
        <v>0.9</v>
      </c>
      <c r="B193" s="80">
        <v>37255.269</v>
      </c>
      <c r="C193" s="81">
        <v>-33.369999999999997</v>
      </c>
    </row>
    <row r="194" spans="1:3" x14ac:dyDescent="0.25">
      <c r="A194">
        <f>($A$340-$A$193)/(ROW($A$340)-ROW($A$193)) * (ROW() - ROW($A$193)) + $A$193</f>
        <v>0.9006802721088436</v>
      </c>
      <c r="B194" s="80">
        <v>37455.269</v>
      </c>
      <c r="C194" s="81">
        <v>-33.340000000000003</v>
      </c>
    </row>
    <row r="195" spans="1:3" x14ac:dyDescent="0.25">
      <c r="A195">
        <f t="shared" ref="A195:A258" si="4">($A$340-$A$193)/(ROW($A$340)-ROW($A$193)) * (ROW() - ROW($A$193)) + $A$193</f>
        <v>0.90136054421768708</v>
      </c>
      <c r="B195" s="80">
        <v>37655.269</v>
      </c>
      <c r="C195" s="81">
        <v>-31.76</v>
      </c>
    </row>
    <row r="196" spans="1:3" x14ac:dyDescent="0.25">
      <c r="A196">
        <f t="shared" si="4"/>
        <v>0.90204081632653066</v>
      </c>
      <c r="B196" s="80">
        <v>37855.269</v>
      </c>
      <c r="C196" s="81">
        <v>-31.34</v>
      </c>
    </row>
    <row r="197" spans="1:3" x14ac:dyDescent="0.25">
      <c r="A197">
        <f t="shared" si="4"/>
        <v>0.90272108843537413</v>
      </c>
      <c r="B197" s="80">
        <v>38055.269</v>
      </c>
      <c r="C197" s="81">
        <v>-30.86</v>
      </c>
    </row>
    <row r="198" spans="1:3" x14ac:dyDescent="0.25">
      <c r="A198">
        <f t="shared" si="4"/>
        <v>0.90340136054421771</v>
      </c>
      <c r="B198" s="80">
        <v>38255.269</v>
      </c>
      <c r="C198" s="81">
        <v>-33.54</v>
      </c>
    </row>
    <row r="199" spans="1:3" x14ac:dyDescent="0.25">
      <c r="A199">
        <f t="shared" si="4"/>
        <v>0.9040816326530613</v>
      </c>
      <c r="B199" s="80">
        <v>38455.269</v>
      </c>
      <c r="C199" s="81">
        <v>-33.57</v>
      </c>
    </row>
    <row r="200" spans="1:3" x14ac:dyDescent="0.25">
      <c r="A200">
        <f t="shared" si="4"/>
        <v>0.90476190476190477</v>
      </c>
      <c r="B200" s="80">
        <v>38655.269</v>
      </c>
      <c r="C200" s="81">
        <v>-33.57</v>
      </c>
    </row>
    <row r="201" spans="1:3" x14ac:dyDescent="0.25">
      <c r="A201">
        <f t="shared" si="4"/>
        <v>0.90544217687074835</v>
      </c>
      <c r="B201" s="80">
        <v>38855.269</v>
      </c>
      <c r="C201" s="81">
        <v>-34.72</v>
      </c>
    </row>
    <row r="202" spans="1:3" x14ac:dyDescent="0.25">
      <c r="A202">
        <f t="shared" si="4"/>
        <v>0.90612244897959182</v>
      </c>
      <c r="B202" s="80">
        <v>39055.269</v>
      </c>
      <c r="C202" s="81">
        <v>-34.85</v>
      </c>
    </row>
    <row r="203" spans="1:3" x14ac:dyDescent="0.25">
      <c r="A203">
        <f t="shared" si="4"/>
        <v>0.9068027210884354</v>
      </c>
      <c r="B203" s="80">
        <v>39255.269</v>
      </c>
      <c r="C203" s="81">
        <v>-34.18</v>
      </c>
    </row>
    <row r="204" spans="1:3" x14ac:dyDescent="0.25">
      <c r="A204">
        <f t="shared" si="4"/>
        <v>0.90748299319727899</v>
      </c>
      <c r="B204" s="80">
        <v>39455.269</v>
      </c>
      <c r="C204" s="81">
        <v>-34.18</v>
      </c>
    </row>
    <row r="205" spans="1:3" x14ac:dyDescent="0.25">
      <c r="A205">
        <f t="shared" si="4"/>
        <v>0.90816326530612246</v>
      </c>
      <c r="B205" s="80">
        <v>39655.269</v>
      </c>
      <c r="C205" s="81">
        <v>-33.15</v>
      </c>
    </row>
    <row r="206" spans="1:3" x14ac:dyDescent="0.25">
      <c r="A206">
        <f t="shared" si="4"/>
        <v>0.90884353741496604</v>
      </c>
      <c r="B206" s="80">
        <v>39855.269</v>
      </c>
      <c r="C206" s="81">
        <v>-31.77</v>
      </c>
    </row>
    <row r="207" spans="1:3" x14ac:dyDescent="0.25">
      <c r="A207">
        <f t="shared" si="4"/>
        <v>0.90952380952380951</v>
      </c>
      <c r="B207" s="80">
        <v>40055.269</v>
      </c>
      <c r="C207" s="81">
        <v>-32.67</v>
      </c>
    </row>
    <row r="208" spans="1:3" x14ac:dyDescent="0.25">
      <c r="A208">
        <f t="shared" si="4"/>
        <v>0.91020408163265309</v>
      </c>
      <c r="B208" s="80">
        <v>40255.269</v>
      </c>
      <c r="C208" s="81">
        <v>-30.7</v>
      </c>
    </row>
    <row r="209" spans="1:3" x14ac:dyDescent="0.25">
      <c r="A209">
        <f t="shared" si="4"/>
        <v>0.91088435374149657</v>
      </c>
      <c r="B209" s="80">
        <v>40455.269</v>
      </c>
      <c r="C209" s="81">
        <v>-33.67</v>
      </c>
    </row>
    <row r="210" spans="1:3" x14ac:dyDescent="0.25">
      <c r="A210">
        <f t="shared" si="4"/>
        <v>0.91156462585034015</v>
      </c>
      <c r="B210" s="80">
        <v>40655.269</v>
      </c>
      <c r="C210" s="81">
        <v>-33.06</v>
      </c>
    </row>
    <row r="211" spans="1:3" x14ac:dyDescent="0.25">
      <c r="A211">
        <f t="shared" si="4"/>
        <v>0.91224489795918373</v>
      </c>
      <c r="B211" s="80">
        <v>40855.269</v>
      </c>
      <c r="C211" s="81">
        <v>-33.06</v>
      </c>
    </row>
    <row r="212" spans="1:3" x14ac:dyDescent="0.25">
      <c r="A212">
        <f t="shared" si="4"/>
        <v>0.9129251700680272</v>
      </c>
      <c r="B212" s="80">
        <v>41055.269</v>
      </c>
      <c r="C212" s="81">
        <v>-32.97</v>
      </c>
    </row>
    <row r="213" spans="1:3" x14ac:dyDescent="0.25">
      <c r="A213">
        <f t="shared" si="4"/>
        <v>0.91360544217687079</v>
      </c>
      <c r="B213" s="80">
        <v>41255.269</v>
      </c>
      <c r="C213" s="81">
        <v>-33.520000000000003</v>
      </c>
    </row>
    <row r="214" spans="1:3" x14ac:dyDescent="0.25">
      <c r="A214">
        <f t="shared" si="4"/>
        <v>0.91428571428571426</v>
      </c>
      <c r="B214" s="80">
        <v>41455.269</v>
      </c>
      <c r="C214" s="81">
        <v>-33.31</v>
      </c>
    </row>
    <row r="215" spans="1:3" x14ac:dyDescent="0.25">
      <c r="A215">
        <f t="shared" si="4"/>
        <v>0.91496598639455784</v>
      </c>
      <c r="B215" s="80">
        <v>41655.269</v>
      </c>
      <c r="C215" s="81">
        <v>-33.42</v>
      </c>
    </row>
    <row r="216" spans="1:3" x14ac:dyDescent="0.25">
      <c r="A216">
        <f t="shared" si="4"/>
        <v>0.91564625850340142</v>
      </c>
      <c r="B216" s="80">
        <v>41855.269</v>
      </c>
      <c r="C216" s="81">
        <v>-33.19</v>
      </c>
    </row>
    <row r="217" spans="1:3" x14ac:dyDescent="0.25">
      <c r="A217">
        <f t="shared" si="4"/>
        <v>0.91632653061224489</v>
      </c>
      <c r="B217" s="80">
        <v>42055.269</v>
      </c>
      <c r="C217" s="81">
        <v>-32.9</v>
      </c>
    </row>
    <row r="218" spans="1:3" x14ac:dyDescent="0.25">
      <c r="A218">
        <f t="shared" si="4"/>
        <v>0.91700680272108848</v>
      </c>
      <c r="B218" s="80">
        <v>42255.269</v>
      </c>
      <c r="C218" s="81">
        <v>-31.57</v>
      </c>
    </row>
    <row r="219" spans="1:3" x14ac:dyDescent="0.25">
      <c r="A219">
        <f t="shared" si="4"/>
        <v>0.91768707482993195</v>
      </c>
      <c r="B219" s="80">
        <v>42455.269</v>
      </c>
      <c r="C219" s="81">
        <v>-31.45</v>
      </c>
    </row>
    <row r="220" spans="1:3" x14ac:dyDescent="0.25">
      <c r="A220">
        <f t="shared" si="4"/>
        <v>0.91836734693877553</v>
      </c>
      <c r="B220" s="80">
        <v>42655.269</v>
      </c>
      <c r="C220" s="81">
        <v>-31.23</v>
      </c>
    </row>
    <row r="221" spans="1:3" x14ac:dyDescent="0.25">
      <c r="A221">
        <f t="shared" si="4"/>
        <v>0.91904761904761911</v>
      </c>
      <c r="B221" s="80">
        <v>42855.269</v>
      </c>
      <c r="C221" s="81">
        <v>-30.88</v>
      </c>
    </row>
    <row r="222" spans="1:3" x14ac:dyDescent="0.25">
      <c r="A222">
        <f t="shared" si="4"/>
        <v>0.91972789115646258</v>
      </c>
      <c r="B222" s="80">
        <v>43055.269</v>
      </c>
      <c r="C222" s="81">
        <v>-31.6</v>
      </c>
    </row>
    <row r="223" spans="1:3" x14ac:dyDescent="0.25">
      <c r="A223">
        <f t="shared" si="4"/>
        <v>0.92040816326530617</v>
      </c>
      <c r="B223" s="80">
        <v>43255.269</v>
      </c>
      <c r="C223" s="81">
        <v>-31.23</v>
      </c>
    </row>
    <row r="224" spans="1:3" x14ac:dyDescent="0.25">
      <c r="A224">
        <f t="shared" si="4"/>
        <v>0.92108843537414964</v>
      </c>
      <c r="B224" s="80">
        <v>43455.269</v>
      </c>
      <c r="C224" s="81">
        <v>-31.4</v>
      </c>
    </row>
    <row r="225" spans="1:3" x14ac:dyDescent="0.25">
      <c r="A225">
        <f t="shared" si="4"/>
        <v>0.92176870748299322</v>
      </c>
      <c r="B225" s="80">
        <v>43655.269</v>
      </c>
      <c r="C225" s="81">
        <v>-30.97</v>
      </c>
    </row>
    <row r="226" spans="1:3" x14ac:dyDescent="0.25">
      <c r="A226">
        <f t="shared" si="4"/>
        <v>0.9224489795918368</v>
      </c>
      <c r="B226" s="80">
        <v>43855.269</v>
      </c>
      <c r="C226" s="81">
        <v>-30.53</v>
      </c>
    </row>
    <row r="227" spans="1:3" x14ac:dyDescent="0.25">
      <c r="A227">
        <f t="shared" si="4"/>
        <v>0.92312925170068028</v>
      </c>
      <c r="B227" s="80">
        <v>44055.269</v>
      </c>
      <c r="C227" s="81">
        <v>-30.55</v>
      </c>
    </row>
    <row r="228" spans="1:3" x14ac:dyDescent="0.25">
      <c r="A228">
        <f t="shared" si="4"/>
        <v>0.92380952380952386</v>
      </c>
      <c r="B228" s="80">
        <v>44255.269</v>
      </c>
      <c r="C228" s="81">
        <v>-30.14</v>
      </c>
    </row>
    <row r="229" spans="1:3" x14ac:dyDescent="0.25">
      <c r="A229">
        <f t="shared" si="4"/>
        <v>0.92448979591836733</v>
      </c>
      <c r="B229" s="80">
        <v>44455.269</v>
      </c>
      <c r="C229" s="81">
        <v>-30.14</v>
      </c>
    </row>
    <row r="230" spans="1:3" x14ac:dyDescent="0.25">
      <c r="A230">
        <f t="shared" si="4"/>
        <v>0.92517006802721091</v>
      </c>
      <c r="B230" s="80">
        <v>44655.269</v>
      </c>
      <c r="C230" s="81">
        <v>-30.16</v>
      </c>
    </row>
    <row r="231" spans="1:3" x14ac:dyDescent="0.25">
      <c r="A231">
        <f t="shared" si="4"/>
        <v>0.92585034013605449</v>
      </c>
      <c r="B231" s="80">
        <v>44855.269</v>
      </c>
      <c r="C231" s="81">
        <v>-29.2</v>
      </c>
    </row>
    <row r="232" spans="1:3" x14ac:dyDescent="0.25">
      <c r="A232">
        <f t="shared" si="4"/>
        <v>0.92653061224489797</v>
      </c>
      <c r="B232" s="80">
        <v>45055.269</v>
      </c>
      <c r="C232" s="81">
        <v>-29.82</v>
      </c>
    </row>
    <row r="233" spans="1:3" x14ac:dyDescent="0.25">
      <c r="A233">
        <f t="shared" si="4"/>
        <v>0.92721088435374155</v>
      </c>
      <c r="B233" s="80">
        <v>45255.269</v>
      </c>
      <c r="C233" s="81">
        <v>-30.17</v>
      </c>
    </row>
    <row r="234" spans="1:3" x14ac:dyDescent="0.25">
      <c r="A234">
        <f t="shared" si="4"/>
        <v>0.92789115646258502</v>
      </c>
      <c r="B234" s="80">
        <v>45455.269</v>
      </c>
      <c r="C234" s="81">
        <v>-29.76</v>
      </c>
    </row>
    <row r="235" spans="1:3" x14ac:dyDescent="0.25">
      <c r="A235">
        <f t="shared" si="4"/>
        <v>0.9285714285714286</v>
      </c>
      <c r="B235" s="80">
        <v>45655.269</v>
      </c>
      <c r="C235" s="81">
        <v>-29.53</v>
      </c>
    </row>
    <row r="236" spans="1:3" x14ac:dyDescent="0.25">
      <c r="A236">
        <f t="shared" si="4"/>
        <v>0.92925170068027207</v>
      </c>
      <c r="B236" s="80">
        <v>45855.269</v>
      </c>
      <c r="C236" s="81">
        <v>-29.53</v>
      </c>
    </row>
    <row r="237" spans="1:3" x14ac:dyDescent="0.25">
      <c r="A237">
        <f t="shared" si="4"/>
        <v>0.92993197278911566</v>
      </c>
      <c r="B237" s="80">
        <v>46055.269</v>
      </c>
      <c r="C237" s="81">
        <v>-29.35</v>
      </c>
    </row>
    <row r="238" spans="1:3" x14ac:dyDescent="0.25">
      <c r="A238">
        <f t="shared" si="4"/>
        <v>0.93061224489795924</v>
      </c>
      <c r="B238" s="80">
        <v>46255.269</v>
      </c>
      <c r="C238" s="81">
        <v>-29.23</v>
      </c>
    </row>
    <row r="239" spans="1:3" x14ac:dyDescent="0.25">
      <c r="A239">
        <f t="shared" si="4"/>
        <v>0.93129251700680271</v>
      </c>
      <c r="B239" s="80">
        <v>46455.269</v>
      </c>
      <c r="C239" s="81">
        <v>-29.23</v>
      </c>
    </row>
    <row r="240" spans="1:3" x14ac:dyDescent="0.25">
      <c r="A240">
        <f t="shared" si="4"/>
        <v>0.93197278911564629</v>
      </c>
      <c r="B240" s="80">
        <v>46655.269</v>
      </c>
      <c r="C240" s="81">
        <v>-29.13</v>
      </c>
    </row>
    <row r="241" spans="1:3" x14ac:dyDescent="0.25">
      <c r="A241">
        <f t="shared" si="4"/>
        <v>0.93265306122448977</v>
      </c>
      <c r="B241" s="80">
        <v>46855.269</v>
      </c>
      <c r="C241" s="81">
        <v>-28.52</v>
      </c>
    </row>
    <row r="242" spans="1:3" x14ac:dyDescent="0.25">
      <c r="A242">
        <f t="shared" si="4"/>
        <v>0.93333333333333335</v>
      </c>
      <c r="B242" s="80">
        <v>47055.269</v>
      </c>
      <c r="C242" s="81">
        <v>-28.4</v>
      </c>
    </row>
    <row r="243" spans="1:3" x14ac:dyDescent="0.25">
      <c r="A243">
        <f t="shared" si="4"/>
        <v>0.93401360544217693</v>
      </c>
      <c r="B243" s="80">
        <v>47255.269</v>
      </c>
      <c r="C243" s="81">
        <v>-28.89</v>
      </c>
    </row>
    <row r="244" spans="1:3" x14ac:dyDescent="0.25">
      <c r="A244">
        <f t="shared" si="4"/>
        <v>0.9346938775510204</v>
      </c>
      <c r="B244" s="80">
        <v>47455.269</v>
      </c>
      <c r="C244" s="81">
        <v>-28.13</v>
      </c>
    </row>
    <row r="245" spans="1:3" x14ac:dyDescent="0.25">
      <c r="A245">
        <f t="shared" si="4"/>
        <v>0.93537414965986398</v>
      </c>
      <c r="B245" s="80">
        <v>47655.269</v>
      </c>
      <c r="C245" s="81">
        <v>-28.13</v>
      </c>
    </row>
    <row r="246" spans="1:3" x14ac:dyDescent="0.25">
      <c r="A246">
        <f t="shared" si="4"/>
        <v>0.93605442176870746</v>
      </c>
      <c r="B246" s="80">
        <v>47855.269</v>
      </c>
      <c r="C246" s="81">
        <v>-27.5</v>
      </c>
    </row>
    <row r="247" spans="1:3" x14ac:dyDescent="0.25">
      <c r="A247">
        <f t="shared" si="4"/>
        <v>0.93673469387755104</v>
      </c>
      <c r="B247" s="80">
        <v>48055.269</v>
      </c>
      <c r="C247" s="81">
        <v>-27.76</v>
      </c>
    </row>
    <row r="248" spans="1:3" x14ac:dyDescent="0.25">
      <c r="A248">
        <f t="shared" si="4"/>
        <v>0.93741496598639462</v>
      </c>
      <c r="B248" s="80">
        <v>48255.269</v>
      </c>
      <c r="C248" s="81">
        <v>-28.31</v>
      </c>
    </row>
    <row r="249" spans="1:3" x14ac:dyDescent="0.25">
      <c r="A249">
        <f t="shared" si="4"/>
        <v>0.93809523809523809</v>
      </c>
      <c r="B249" s="80">
        <v>48455.269</v>
      </c>
      <c r="C249" s="81">
        <v>-28.36</v>
      </c>
    </row>
    <row r="250" spans="1:3" x14ac:dyDescent="0.25">
      <c r="A250">
        <f t="shared" si="4"/>
        <v>0.93877551020408168</v>
      </c>
      <c r="B250" s="80">
        <v>48655.269</v>
      </c>
      <c r="C250" s="81">
        <v>-27.77</v>
      </c>
    </row>
    <row r="251" spans="1:3" x14ac:dyDescent="0.25">
      <c r="A251">
        <f t="shared" si="4"/>
        <v>0.93945578231292515</v>
      </c>
      <c r="B251" s="80">
        <v>48855.269</v>
      </c>
      <c r="C251" s="81">
        <v>-27.22</v>
      </c>
    </row>
    <row r="252" spans="1:3" x14ac:dyDescent="0.25">
      <c r="A252">
        <f t="shared" si="4"/>
        <v>0.94013605442176873</v>
      </c>
      <c r="B252" s="80">
        <v>49055.269</v>
      </c>
      <c r="C252" s="81">
        <v>-27.22</v>
      </c>
    </row>
    <row r="253" spans="1:3" x14ac:dyDescent="0.25">
      <c r="A253">
        <f t="shared" si="4"/>
        <v>0.9408163265306122</v>
      </c>
      <c r="B253" s="80">
        <v>49255.269</v>
      </c>
      <c r="C253" s="81">
        <v>-26.08</v>
      </c>
    </row>
    <row r="254" spans="1:3" x14ac:dyDescent="0.25">
      <c r="A254">
        <f t="shared" si="4"/>
        <v>0.94149659863945578</v>
      </c>
      <c r="B254" s="80">
        <v>49455.269</v>
      </c>
      <c r="C254" s="81">
        <v>-25.55</v>
      </c>
    </row>
    <row r="255" spans="1:3" x14ac:dyDescent="0.25">
      <c r="A255">
        <f t="shared" si="4"/>
        <v>0.94217687074829937</v>
      </c>
      <c r="B255" s="80">
        <v>49655.269</v>
      </c>
      <c r="C255" s="81">
        <v>-25.38</v>
      </c>
    </row>
    <row r="256" spans="1:3" x14ac:dyDescent="0.25">
      <c r="A256">
        <f t="shared" si="4"/>
        <v>0.94285714285714284</v>
      </c>
      <c r="B256" s="80">
        <v>49855.269</v>
      </c>
      <c r="C256" s="81">
        <v>-25.38</v>
      </c>
    </row>
    <row r="257" spans="1:3" x14ac:dyDescent="0.25">
      <c r="A257">
        <f t="shared" si="4"/>
        <v>0.94353741496598642</v>
      </c>
      <c r="B257" s="80">
        <v>50055.269</v>
      </c>
      <c r="C257" s="81">
        <v>-25.38</v>
      </c>
    </row>
    <row r="258" spans="1:3" x14ac:dyDescent="0.25">
      <c r="A258">
        <f t="shared" si="4"/>
        <v>0.94421768707482989</v>
      </c>
      <c r="B258" s="80">
        <v>50255.269</v>
      </c>
      <c r="C258" s="81">
        <v>-25.32</v>
      </c>
    </row>
    <row r="259" spans="1:3" x14ac:dyDescent="0.25">
      <c r="A259">
        <f t="shared" ref="A259:A322" si="5">($A$340-$A$193)/(ROW($A$340)-ROW($A$193)) * (ROW() - ROW($A$193)) + $A$193</f>
        <v>0.94489795918367347</v>
      </c>
      <c r="B259" s="80">
        <v>50455.269</v>
      </c>
      <c r="C259" s="81">
        <v>-24.82</v>
      </c>
    </row>
    <row r="260" spans="1:3" x14ac:dyDescent="0.25">
      <c r="A260">
        <f t="shared" si="5"/>
        <v>0.94557823129251706</v>
      </c>
      <c r="B260" s="80">
        <v>50655.269</v>
      </c>
      <c r="C260" s="81">
        <v>-25</v>
      </c>
    </row>
    <row r="261" spans="1:3" x14ac:dyDescent="0.25">
      <c r="A261">
        <f t="shared" si="5"/>
        <v>0.94625850340136053</v>
      </c>
      <c r="B261" s="80">
        <v>50855.269</v>
      </c>
      <c r="C261" s="81">
        <v>-25.39</v>
      </c>
    </row>
    <row r="262" spans="1:3" x14ac:dyDescent="0.25">
      <c r="A262">
        <f t="shared" si="5"/>
        <v>0.94693877551020411</v>
      </c>
      <c r="B262" s="80">
        <v>51055.269</v>
      </c>
      <c r="C262" s="81">
        <v>-25.09</v>
      </c>
    </row>
    <row r="263" spans="1:3" x14ac:dyDescent="0.25">
      <c r="A263">
        <f t="shared" si="5"/>
        <v>0.94761904761904758</v>
      </c>
      <c r="B263" s="80">
        <v>51255.269</v>
      </c>
      <c r="C263" s="81">
        <v>-25.09</v>
      </c>
    </row>
    <row r="264" spans="1:3" x14ac:dyDescent="0.25">
      <c r="A264">
        <f t="shared" si="5"/>
        <v>0.94829931972789117</v>
      </c>
      <c r="B264" s="80">
        <v>51455.269</v>
      </c>
      <c r="C264" s="81">
        <v>-25.06</v>
      </c>
    </row>
    <row r="265" spans="1:3" x14ac:dyDescent="0.25">
      <c r="A265">
        <f t="shared" si="5"/>
        <v>0.94897959183673475</v>
      </c>
      <c r="B265" s="80">
        <v>51655.269</v>
      </c>
      <c r="C265" s="81">
        <v>-24.7</v>
      </c>
    </row>
    <row r="266" spans="1:3" x14ac:dyDescent="0.25">
      <c r="A266">
        <f t="shared" si="5"/>
        <v>0.94965986394557822</v>
      </c>
      <c r="B266" s="80">
        <v>51855.269</v>
      </c>
      <c r="C266" s="81">
        <v>-24.18</v>
      </c>
    </row>
    <row r="267" spans="1:3" x14ac:dyDescent="0.25">
      <c r="A267">
        <f t="shared" si="5"/>
        <v>0.9503401360544218</v>
      </c>
      <c r="B267" s="80">
        <v>52055.269</v>
      </c>
      <c r="C267" s="81">
        <v>-23.82</v>
      </c>
    </row>
    <row r="268" spans="1:3" x14ac:dyDescent="0.25">
      <c r="A268">
        <f t="shared" si="5"/>
        <v>0.95102040816326527</v>
      </c>
      <c r="B268" s="80">
        <v>52255.269</v>
      </c>
      <c r="C268" s="81">
        <v>-23.82</v>
      </c>
    </row>
    <row r="269" spans="1:3" x14ac:dyDescent="0.25">
      <c r="A269">
        <f t="shared" si="5"/>
        <v>0.95170068027210886</v>
      </c>
      <c r="B269" s="80">
        <v>52455.269</v>
      </c>
      <c r="C269" s="81">
        <v>-23.9</v>
      </c>
    </row>
    <row r="270" spans="1:3" x14ac:dyDescent="0.25">
      <c r="A270">
        <f t="shared" si="5"/>
        <v>0.95238095238095244</v>
      </c>
      <c r="B270" s="80">
        <v>52655.269</v>
      </c>
      <c r="C270" s="81">
        <v>-23.71</v>
      </c>
    </row>
    <row r="271" spans="1:3" x14ac:dyDescent="0.25">
      <c r="A271">
        <f t="shared" si="5"/>
        <v>0.95306122448979591</v>
      </c>
      <c r="B271" s="80">
        <v>52855.269</v>
      </c>
      <c r="C271" s="81">
        <v>-23.42</v>
      </c>
    </row>
    <row r="272" spans="1:3" x14ac:dyDescent="0.25">
      <c r="A272">
        <f t="shared" si="5"/>
        <v>0.95374149659863949</v>
      </c>
      <c r="B272" s="80">
        <v>53055.269</v>
      </c>
      <c r="C272" s="81">
        <v>-23.26</v>
      </c>
    </row>
    <row r="273" spans="1:3" x14ac:dyDescent="0.25">
      <c r="A273">
        <f t="shared" si="5"/>
        <v>0.95442176870748296</v>
      </c>
      <c r="B273" s="80">
        <v>53255.269</v>
      </c>
      <c r="C273" s="81">
        <v>-23</v>
      </c>
    </row>
    <row r="274" spans="1:3" x14ac:dyDescent="0.25">
      <c r="A274">
        <f t="shared" si="5"/>
        <v>0.95510204081632655</v>
      </c>
      <c r="B274" s="80">
        <v>53455.269</v>
      </c>
      <c r="C274" s="81">
        <v>-23</v>
      </c>
    </row>
    <row r="275" spans="1:3" x14ac:dyDescent="0.25">
      <c r="A275">
        <f t="shared" si="5"/>
        <v>0.95578231292517013</v>
      </c>
      <c r="B275" s="80">
        <v>53655.269</v>
      </c>
      <c r="C275" s="81">
        <v>-22.57</v>
      </c>
    </row>
    <row r="276" spans="1:3" x14ac:dyDescent="0.25">
      <c r="A276">
        <f t="shared" si="5"/>
        <v>0.9564625850340136</v>
      </c>
      <c r="B276" s="80">
        <v>53855.269</v>
      </c>
      <c r="C276" s="81">
        <v>-22.1</v>
      </c>
    </row>
    <row r="277" spans="1:3" x14ac:dyDescent="0.25">
      <c r="A277">
        <f t="shared" si="5"/>
        <v>0.95714285714285718</v>
      </c>
      <c r="B277" s="80">
        <v>54055.269</v>
      </c>
      <c r="C277" s="81">
        <v>-22.15</v>
      </c>
    </row>
    <row r="278" spans="1:3" x14ac:dyDescent="0.25">
      <c r="A278">
        <f t="shared" si="5"/>
        <v>0.95782312925170066</v>
      </c>
      <c r="B278" s="80">
        <v>54255.269</v>
      </c>
      <c r="C278" s="81">
        <v>-22.05</v>
      </c>
    </row>
    <row r="279" spans="1:3" x14ac:dyDescent="0.25">
      <c r="A279">
        <f t="shared" si="5"/>
        <v>0.95850340136054424</v>
      </c>
      <c r="B279" s="80">
        <v>54455.269</v>
      </c>
      <c r="C279" s="81">
        <v>-22.05</v>
      </c>
    </row>
    <row r="280" spans="1:3" x14ac:dyDescent="0.25">
      <c r="A280">
        <f t="shared" si="5"/>
        <v>0.95918367346938771</v>
      </c>
      <c r="B280" s="80">
        <v>54655.269</v>
      </c>
      <c r="C280" s="81">
        <v>-21.67</v>
      </c>
    </row>
    <row r="281" spans="1:3" x14ac:dyDescent="0.25">
      <c r="A281">
        <f t="shared" si="5"/>
        <v>0.95986394557823129</v>
      </c>
      <c r="B281" s="80">
        <v>54855.269</v>
      </c>
      <c r="C281" s="81">
        <v>-21.44</v>
      </c>
    </row>
    <row r="282" spans="1:3" x14ac:dyDescent="0.25">
      <c r="A282">
        <f t="shared" si="5"/>
        <v>0.96054421768707487</v>
      </c>
      <c r="B282" s="80">
        <v>55055.269</v>
      </c>
      <c r="C282" s="81">
        <v>-21.83</v>
      </c>
    </row>
    <row r="283" spans="1:3" x14ac:dyDescent="0.25">
      <c r="A283">
        <f t="shared" si="5"/>
        <v>0.96122448979591835</v>
      </c>
      <c r="B283" s="80">
        <v>55255.269</v>
      </c>
      <c r="C283" s="81">
        <v>-21.59</v>
      </c>
    </row>
    <row r="284" spans="1:3" x14ac:dyDescent="0.25">
      <c r="A284">
        <f t="shared" si="5"/>
        <v>0.96190476190476193</v>
      </c>
      <c r="B284" s="80">
        <v>55455.269</v>
      </c>
      <c r="C284" s="81">
        <v>-21.39</v>
      </c>
    </row>
    <row r="285" spans="1:3" x14ac:dyDescent="0.25">
      <c r="A285">
        <f t="shared" si="5"/>
        <v>0.96258503401360551</v>
      </c>
      <c r="B285" s="80">
        <v>55655.269</v>
      </c>
      <c r="C285" s="81">
        <v>-21.39</v>
      </c>
    </row>
    <row r="286" spans="1:3" x14ac:dyDescent="0.25">
      <c r="A286">
        <f t="shared" si="5"/>
        <v>0.96326530612244898</v>
      </c>
      <c r="B286" s="80">
        <v>55855.269</v>
      </c>
      <c r="C286" s="81">
        <v>-21.07</v>
      </c>
    </row>
    <row r="287" spans="1:3" x14ac:dyDescent="0.25">
      <c r="A287">
        <f t="shared" si="5"/>
        <v>0.96394557823129257</v>
      </c>
      <c r="B287" s="80">
        <v>56055.269</v>
      </c>
      <c r="C287" s="81">
        <v>-21.15</v>
      </c>
    </row>
    <row r="288" spans="1:3" x14ac:dyDescent="0.25">
      <c r="A288">
        <f t="shared" si="5"/>
        <v>0.96462585034013604</v>
      </c>
      <c r="B288" s="80">
        <v>56255.269</v>
      </c>
      <c r="C288" s="81">
        <v>-20.52</v>
      </c>
    </row>
    <row r="289" spans="1:3" x14ac:dyDescent="0.25">
      <c r="A289">
        <f t="shared" si="5"/>
        <v>0.96530612244897962</v>
      </c>
      <c r="B289" s="80">
        <v>56455.269</v>
      </c>
      <c r="C289" s="81">
        <v>-19.95</v>
      </c>
    </row>
    <row r="290" spans="1:3" x14ac:dyDescent="0.25">
      <c r="A290">
        <f t="shared" si="5"/>
        <v>0.96598639455782309</v>
      </c>
      <c r="B290" s="80">
        <v>56655.269</v>
      </c>
      <c r="C290" s="81">
        <v>-19.95</v>
      </c>
    </row>
    <row r="291" spans="1:3" x14ac:dyDescent="0.25">
      <c r="A291">
        <f t="shared" si="5"/>
        <v>0.96666666666666667</v>
      </c>
      <c r="B291" s="80">
        <v>56855.269</v>
      </c>
      <c r="C291" s="81">
        <v>-19.91</v>
      </c>
    </row>
    <row r="292" spans="1:3" x14ac:dyDescent="0.25">
      <c r="A292">
        <f t="shared" si="5"/>
        <v>0.96734693877551026</v>
      </c>
      <c r="B292" s="80">
        <v>57055.269</v>
      </c>
      <c r="C292" s="81">
        <v>-19.98</v>
      </c>
    </row>
    <row r="293" spans="1:3" x14ac:dyDescent="0.25">
      <c r="A293">
        <f t="shared" si="5"/>
        <v>0.96802721088435373</v>
      </c>
      <c r="B293" s="80">
        <v>57255.269</v>
      </c>
      <c r="C293" s="81">
        <v>-19.760000000000002</v>
      </c>
    </row>
    <row r="294" spans="1:3" x14ac:dyDescent="0.25">
      <c r="A294">
        <f t="shared" si="5"/>
        <v>0.96870748299319731</v>
      </c>
      <c r="B294" s="80">
        <v>57455.269</v>
      </c>
      <c r="C294" s="81">
        <v>-19.87</v>
      </c>
    </row>
    <row r="295" spans="1:3" x14ac:dyDescent="0.25">
      <c r="A295">
        <f t="shared" si="5"/>
        <v>0.96938775510204078</v>
      </c>
      <c r="B295" s="80">
        <v>57655.269</v>
      </c>
      <c r="C295" s="81">
        <v>-19.38</v>
      </c>
    </row>
    <row r="296" spans="1:3" x14ac:dyDescent="0.25">
      <c r="A296">
        <f t="shared" si="5"/>
        <v>0.97006802721088436</v>
      </c>
      <c r="B296" s="80">
        <v>57855.269</v>
      </c>
      <c r="C296" s="81">
        <v>-19.38</v>
      </c>
    </row>
    <row r="297" spans="1:3" x14ac:dyDescent="0.25">
      <c r="A297">
        <f t="shared" si="5"/>
        <v>0.97074829931972784</v>
      </c>
      <c r="B297" s="80">
        <v>58055.269</v>
      </c>
      <c r="C297" s="81">
        <v>-19.02</v>
      </c>
    </row>
    <row r="298" spans="1:3" x14ac:dyDescent="0.25">
      <c r="A298">
        <f t="shared" si="5"/>
        <v>0.97142857142857142</v>
      </c>
      <c r="B298" s="80">
        <v>58255.269</v>
      </c>
      <c r="C298" s="81">
        <v>-18.3</v>
      </c>
    </row>
    <row r="299" spans="1:3" x14ac:dyDescent="0.25">
      <c r="A299">
        <f t="shared" si="5"/>
        <v>0.972108843537415</v>
      </c>
      <c r="B299" s="80">
        <v>58455.269</v>
      </c>
      <c r="C299" s="81">
        <v>-18.440000000000001</v>
      </c>
    </row>
    <row r="300" spans="1:3" x14ac:dyDescent="0.25">
      <c r="A300">
        <f t="shared" si="5"/>
        <v>0.97278911564625847</v>
      </c>
      <c r="B300" s="80">
        <v>58655.269</v>
      </c>
      <c r="C300" s="81">
        <v>-19.25</v>
      </c>
    </row>
    <row r="301" spans="1:3" x14ac:dyDescent="0.25">
      <c r="A301">
        <f t="shared" si="5"/>
        <v>0.97346938775510206</v>
      </c>
      <c r="B301" s="80">
        <v>58855.269</v>
      </c>
      <c r="C301" s="81">
        <v>-19.37</v>
      </c>
    </row>
    <row r="302" spans="1:3" x14ac:dyDescent="0.25">
      <c r="A302">
        <f t="shared" si="5"/>
        <v>0.97414965986394564</v>
      </c>
      <c r="B302" s="80">
        <v>59055.269</v>
      </c>
      <c r="C302" s="81">
        <v>-18.149999999999999</v>
      </c>
    </row>
    <row r="303" spans="1:3" x14ac:dyDescent="0.25">
      <c r="A303">
        <f t="shared" si="5"/>
        <v>0.97482993197278911</v>
      </c>
      <c r="B303" s="80">
        <v>59255.269</v>
      </c>
      <c r="C303" s="81">
        <v>-19.309999999999999</v>
      </c>
    </row>
    <row r="304" spans="1:3" x14ac:dyDescent="0.25">
      <c r="A304">
        <f t="shared" si="5"/>
        <v>0.97551020408163269</v>
      </c>
      <c r="B304" s="80">
        <v>59455.269</v>
      </c>
      <c r="C304" s="81">
        <v>-18.809999999999999</v>
      </c>
    </row>
    <row r="305" spans="1:3" x14ac:dyDescent="0.25">
      <c r="A305">
        <f t="shared" si="5"/>
        <v>0.97619047619047616</v>
      </c>
      <c r="B305" s="80">
        <v>59655.269</v>
      </c>
      <c r="C305" s="81">
        <v>-18.809999999999999</v>
      </c>
    </row>
    <row r="306" spans="1:3" x14ac:dyDescent="0.25">
      <c r="A306">
        <f t="shared" si="5"/>
        <v>0.97687074829931975</v>
      </c>
      <c r="B306" s="80">
        <v>59855.269</v>
      </c>
      <c r="C306" s="81">
        <v>-18.97</v>
      </c>
    </row>
    <row r="307" spans="1:3" x14ac:dyDescent="0.25">
      <c r="A307">
        <f t="shared" si="5"/>
        <v>0.97755102040816322</v>
      </c>
      <c r="B307" s="80">
        <v>60055.269</v>
      </c>
      <c r="C307" s="81">
        <v>-18.97</v>
      </c>
    </row>
    <row r="308" spans="1:3" x14ac:dyDescent="0.25">
      <c r="A308">
        <f t="shared" si="5"/>
        <v>0.9782312925170068</v>
      </c>
      <c r="B308" s="80">
        <v>60255.269</v>
      </c>
      <c r="C308" s="81">
        <v>-18.57</v>
      </c>
    </row>
    <row r="309" spans="1:3" x14ac:dyDescent="0.25">
      <c r="A309">
        <f t="shared" si="5"/>
        <v>0.97891156462585038</v>
      </c>
      <c r="B309" s="80">
        <v>60455.269</v>
      </c>
      <c r="C309" s="81">
        <v>-18.25</v>
      </c>
    </row>
    <row r="310" spans="1:3" x14ac:dyDescent="0.25">
      <c r="A310">
        <f t="shared" si="5"/>
        <v>0.97959183673469385</v>
      </c>
      <c r="B310" s="80">
        <v>60655.269</v>
      </c>
      <c r="C310" s="81">
        <v>-17.78</v>
      </c>
    </row>
    <row r="311" spans="1:3" x14ac:dyDescent="0.25">
      <c r="A311">
        <f t="shared" si="5"/>
        <v>0.98027210884353744</v>
      </c>
      <c r="B311" s="80">
        <v>60855.269</v>
      </c>
      <c r="C311" s="81">
        <v>-16.93</v>
      </c>
    </row>
    <row r="312" spans="1:3" x14ac:dyDescent="0.25">
      <c r="A312">
        <f t="shared" si="5"/>
        <v>0.98095238095238091</v>
      </c>
      <c r="B312" s="80">
        <v>61055.269</v>
      </c>
      <c r="C312" s="81">
        <v>-16.93</v>
      </c>
    </row>
    <row r="313" spans="1:3" x14ac:dyDescent="0.25">
      <c r="A313">
        <f t="shared" si="5"/>
        <v>0.98163265306122449</v>
      </c>
      <c r="B313" s="80">
        <v>61255.269</v>
      </c>
      <c r="C313" s="81">
        <v>-15.74</v>
      </c>
    </row>
    <row r="314" spans="1:3" x14ac:dyDescent="0.25">
      <c r="A314">
        <f t="shared" si="5"/>
        <v>0.98231292517006807</v>
      </c>
      <c r="B314" s="80">
        <v>61455.269</v>
      </c>
      <c r="C314" s="81">
        <v>-15.11</v>
      </c>
    </row>
    <row r="315" spans="1:3" x14ac:dyDescent="0.25">
      <c r="A315">
        <f t="shared" si="5"/>
        <v>0.98299319727891155</v>
      </c>
      <c r="B315" s="80">
        <v>61655.269</v>
      </c>
      <c r="C315" s="81">
        <v>-15.52</v>
      </c>
    </row>
    <row r="316" spans="1:3" x14ac:dyDescent="0.25">
      <c r="A316">
        <f t="shared" si="5"/>
        <v>0.98367346938775513</v>
      </c>
      <c r="B316" s="80">
        <v>61855.269</v>
      </c>
      <c r="C316" s="81">
        <v>-15.69</v>
      </c>
    </row>
    <row r="317" spans="1:3" x14ac:dyDescent="0.25">
      <c r="A317">
        <f t="shared" si="5"/>
        <v>0.9843537414965986</v>
      </c>
      <c r="B317" s="80">
        <v>62055.269</v>
      </c>
      <c r="C317" s="81">
        <v>-14.72</v>
      </c>
    </row>
    <row r="318" spans="1:3" x14ac:dyDescent="0.25">
      <c r="A318">
        <f t="shared" si="5"/>
        <v>0.98503401360544218</v>
      </c>
      <c r="B318" s="80">
        <v>62255.269</v>
      </c>
      <c r="C318" s="81">
        <v>-13.6</v>
      </c>
    </row>
    <row r="319" spans="1:3" x14ac:dyDescent="0.25">
      <c r="A319">
        <f t="shared" si="5"/>
        <v>0.98571428571428577</v>
      </c>
      <c r="B319" s="80">
        <v>62455.269</v>
      </c>
      <c r="C319" s="81">
        <v>-13.28</v>
      </c>
    </row>
    <row r="320" spans="1:3" x14ac:dyDescent="0.25">
      <c r="A320">
        <f t="shared" si="5"/>
        <v>0.98639455782312924</v>
      </c>
      <c r="B320" s="80">
        <v>62655.269</v>
      </c>
      <c r="C320" s="81">
        <v>-13.28</v>
      </c>
    </row>
    <row r="321" spans="1:3" x14ac:dyDescent="0.25">
      <c r="A321">
        <f t="shared" si="5"/>
        <v>0.98707482993197282</v>
      </c>
      <c r="B321" s="80">
        <v>62855.269</v>
      </c>
      <c r="C321" s="81">
        <v>-9.94</v>
      </c>
    </row>
    <row r="322" spans="1:3" x14ac:dyDescent="0.25">
      <c r="A322">
        <f t="shared" si="5"/>
        <v>0.98775510204081629</v>
      </c>
      <c r="B322" s="80">
        <v>63055.269</v>
      </c>
      <c r="C322" s="81">
        <v>-9.94</v>
      </c>
    </row>
    <row r="323" spans="1:3" x14ac:dyDescent="0.25">
      <c r="A323">
        <f t="shared" ref="A323:A339" si="6">($A$340-$A$193)/(ROW($A$340)-ROW($A$193)) * (ROW() - ROW($A$193)) + $A$193</f>
        <v>0.98843537414965987</v>
      </c>
      <c r="B323" s="80">
        <v>63255.269</v>
      </c>
      <c r="C323" s="81">
        <v>-8.8800000000000008</v>
      </c>
    </row>
    <row r="324" spans="1:3" x14ac:dyDescent="0.25">
      <c r="A324">
        <f t="shared" si="6"/>
        <v>0.98911564625850334</v>
      </c>
      <c r="B324" s="80">
        <v>63455.269</v>
      </c>
      <c r="C324" s="81">
        <v>-8.9700000000000006</v>
      </c>
    </row>
    <row r="325" spans="1:3" x14ac:dyDescent="0.25">
      <c r="A325">
        <f t="shared" si="6"/>
        <v>0.98979591836734693</v>
      </c>
      <c r="B325" s="80">
        <v>63655.269</v>
      </c>
      <c r="C325" s="81">
        <v>-11.41</v>
      </c>
    </row>
    <row r="326" spans="1:3" x14ac:dyDescent="0.25">
      <c r="A326">
        <f t="shared" si="6"/>
        <v>0.99047619047619051</v>
      </c>
      <c r="B326" s="80">
        <v>63855.269</v>
      </c>
      <c r="C326" s="81">
        <v>-11.49</v>
      </c>
    </row>
    <row r="327" spans="1:3" x14ac:dyDescent="0.25">
      <c r="A327">
        <f t="shared" si="6"/>
        <v>0.99115646258503398</v>
      </c>
      <c r="B327" s="80">
        <v>64055.269</v>
      </c>
      <c r="C327" s="81">
        <v>-11.43</v>
      </c>
    </row>
    <row r="328" spans="1:3" x14ac:dyDescent="0.25">
      <c r="A328">
        <f t="shared" si="6"/>
        <v>0.99183673469387756</v>
      </c>
      <c r="B328" s="80">
        <v>64255.269</v>
      </c>
      <c r="C328" s="81">
        <v>-11.16</v>
      </c>
    </row>
    <row r="329" spans="1:3" x14ac:dyDescent="0.25">
      <c r="A329">
        <f t="shared" si="6"/>
        <v>0.99251700680272115</v>
      </c>
      <c r="B329" s="80">
        <v>64455.269</v>
      </c>
      <c r="C329" s="81">
        <v>-10.73</v>
      </c>
    </row>
    <row r="330" spans="1:3" x14ac:dyDescent="0.25">
      <c r="A330">
        <f t="shared" si="6"/>
        <v>0.99319727891156462</v>
      </c>
      <c r="B330" s="80">
        <v>64655.269</v>
      </c>
      <c r="C330" s="81">
        <v>-10.23</v>
      </c>
    </row>
    <row r="331" spans="1:3" x14ac:dyDescent="0.25">
      <c r="A331">
        <f t="shared" si="6"/>
        <v>0.9938775510204082</v>
      </c>
      <c r="B331" s="80">
        <v>64855.269</v>
      </c>
      <c r="C331" s="81">
        <v>-9.68</v>
      </c>
    </row>
    <row r="332" spans="1:3" x14ac:dyDescent="0.25">
      <c r="A332">
        <f t="shared" si="6"/>
        <v>0.99455782312925167</v>
      </c>
      <c r="B332" s="80">
        <v>65055.269</v>
      </c>
      <c r="C332" s="81">
        <v>-8.2200000000000006</v>
      </c>
    </row>
    <row r="333" spans="1:3" x14ac:dyDescent="0.25">
      <c r="A333">
        <f t="shared" si="6"/>
        <v>0.99523809523809526</v>
      </c>
      <c r="B333" s="80">
        <v>65255.269</v>
      </c>
      <c r="C333" s="81">
        <v>-5.93</v>
      </c>
    </row>
    <row r="334" spans="1:3" x14ac:dyDescent="0.25">
      <c r="A334">
        <f t="shared" si="6"/>
        <v>0.99591836734693873</v>
      </c>
      <c r="B334" s="80">
        <v>65455.269</v>
      </c>
      <c r="C334" s="81">
        <v>-2.82</v>
      </c>
    </row>
    <row r="335" spans="1:3" x14ac:dyDescent="0.25">
      <c r="A335">
        <f t="shared" si="6"/>
        <v>0.99659863945578231</v>
      </c>
      <c r="B335" s="80">
        <v>65655.269</v>
      </c>
      <c r="C335" s="81">
        <v>-1.7929999999999999</v>
      </c>
    </row>
    <row r="336" spans="1:3" x14ac:dyDescent="0.25">
      <c r="A336">
        <f t="shared" si="6"/>
        <v>0.99727891156462589</v>
      </c>
      <c r="B336" s="80">
        <v>65855.269</v>
      </c>
      <c r="C336" s="81">
        <v>2.8</v>
      </c>
    </row>
    <row r="337" spans="1:3" x14ac:dyDescent="0.25">
      <c r="A337">
        <f t="shared" si="6"/>
        <v>0.99795918367346936</v>
      </c>
      <c r="B337" s="80">
        <v>65939.157000000007</v>
      </c>
      <c r="C337" s="81">
        <v>4.7130000000000001</v>
      </c>
    </row>
    <row r="338" spans="1:3" x14ac:dyDescent="0.25">
      <c r="A338">
        <f t="shared" si="6"/>
        <v>0.99863945578231295</v>
      </c>
      <c r="B338" s="80">
        <v>65939.157000000007</v>
      </c>
      <c r="C338" s="81">
        <v>23.262</v>
      </c>
    </row>
    <row r="339" spans="1:3" x14ac:dyDescent="0.25">
      <c r="A339">
        <f t="shared" si="6"/>
        <v>0.99931972789115642</v>
      </c>
      <c r="B339" s="80">
        <v>66239.157000000007</v>
      </c>
      <c r="C339" s="81">
        <v>28.262</v>
      </c>
    </row>
    <row r="340" spans="1:3" x14ac:dyDescent="0.25">
      <c r="A340">
        <v>1</v>
      </c>
      <c r="B340" s="80">
        <v>66279.157000000007</v>
      </c>
      <c r="C340" s="81">
        <v>28.262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2783BE-07E0-4972-994C-7B4955E7176F}">
  <sheetPr codeName="Sheet6"/>
  <dimension ref="B2:N31"/>
  <sheetViews>
    <sheetView workbookViewId="0"/>
  </sheetViews>
  <sheetFormatPr defaultRowHeight="15" x14ac:dyDescent="0.25"/>
  <cols>
    <col min="2" max="2" width="9.5703125" bestFit="1" customWidth="1"/>
    <col min="3" max="3" width="10.140625" bestFit="1" customWidth="1"/>
    <col min="4" max="4" width="10.140625" customWidth="1"/>
    <col min="5" max="5" width="10.28515625" customWidth="1"/>
    <col min="6" max="6" width="10.140625" bestFit="1" customWidth="1"/>
    <col min="7" max="7" width="8.42578125" bestFit="1" customWidth="1"/>
    <col min="8" max="8" width="10.140625" bestFit="1" customWidth="1"/>
    <col min="9" max="9" width="8.85546875" bestFit="1" customWidth="1"/>
    <col min="10" max="10" width="10.28515625" customWidth="1"/>
    <col min="11" max="11" width="8.85546875" bestFit="1" customWidth="1"/>
    <col min="12" max="12" width="8.28515625" bestFit="1" customWidth="1"/>
    <col min="13" max="13" width="9" bestFit="1" customWidth="1"/>
    <col min="14" max="14" width="9.5703125" bestFit="1" customWidth="1"/>
  </cols>
  <sheetData>
    <row r="2" spans="2:14" ht="15.75" thickBot="1" x14ac:dyDescent="0.3"/>
    <row r="3" spans="2:14" ht="62.45" customHeight="1" thickTop="1" thickBot="1" x14ac:dyDescent="0.4">
      <c r="B3" s="168"/>
      <c r="C3" s="236" t="s">
        <v>0</v>
      </c>
      <c r="D3" s="237"/>
      <c r="E3" s="238"/>
      <c r="F3" s="236" t="s">
        <v>1</v>
      </c>
      <c r="G3" s="238"/>
      <c r="H3" s="236" t="s">
        <v>2</v>
      </c>
      <c r="I3" s="238"/>
      <c r="J3" s="236" t="s">
        <v>10</v>
      </c>
      <c r="K3" s="238"/>
      <c r="L3" s="236" t="s">
        <v>11</v>
      </c>
      <c r="M3" s="237"/>
      <c r="N3" s="238"/>
    </row>
    <row r="4" spans="2:14" ht="42.75" thickBot="1" x14ac:dyDescent="0.4">
      <c r="B4" s="169"/>
      <c r="C4" s="170" t="s">
        <v>3</v>
      </c>
      <c r="D4" s="171" t="s">
        <v>4</v>
      </c>
      <c r="E4" s="172" t="s">
        <v>4</v>
      </c>
      <c r="F4" s="170" t="s">
        <v>5</v>
      </c>
      <c r="G4" s="172" t="s">
        <v>6</v>
      </c>
      <c r="H4" s="170" t="s">
        <v>5</v>
      </c>
      <c r="I4" s="172" t="s">
        <v>6</v>
      </c>
      <c r="J4" s="170" t="s">
        <v>12</v>
      </c>
      <c r="K4" s="173" t="s">
        <v>13</v>
      </c>
      <c r="L4" s="173" t="s">
        <v>14</v>
      </c>
      <c r="M4" s="173" t="s">
        <v>15</v>
      </c>
      <c r="N4" s="172" t="s">
        <v>16</v>
      </c>
    </row>
    <row r="5" spans="2:14" ht="38.25" thickBot="1" x14ac:dyDescent="0.35">
      <c r="B5" s="174" t="s">
        <v>7</v>
      </c>
      <c r="C5" s="175" t="s">
        <v>8</v>
      </c>
      <c r="D5" s="176" t="s">
        <v>9</v>
      </c>
      <c r="E5" s="177" t="s">
        <v>19</v>
      </c>
      <c r="F5" s="175" t="s">
        <v>8</v>
      </c>
      <c r="G5" s="177" t="s">
        <v>9</v>
      </c>
      <c r="H5" s="175" t="s">
        <v>8</v>
      </c>
      <c r="I5" s="177" t="s">
        <v>9</v>
      </c>
      <c r="J5" s="175" t="s">
        <v>17</v>
      </c>
      <c r="K5" s="178" t="s">
        <v>17</v>
      </c>
      <c r="L5" s="178"/>
      <c r="M5" s="178" t="s">
        <v>18</v>
      </c>
      <c r="N5" s="177" t="s">
        <v>18</v>
      </c>
    </row>
    <row r="6" spans="2:14" ht="19.5" thickBot="1" x14ac:dyDescent="0.35">
      <c r="B6" s="179">
        <v>44409</v>
      </c>
      <c r="C6" s="180">
        <v>54.6</v>
      </c>
      <c r="D6" s="181">
        <v>411.4</v>
      </c>
      <c r="E6" s="182">
        <f>D6*0.0066</f>
        <v>2.7152399999999997</v>
      </c>
      <c r="F6" s="180">
        <v>21.7</v>
      </c>
      <c r="G6" s="182">
        <v>14.8</v>
      </c>
      <c r="H6" s="180">
        <v>35.200000000000003</v>
      </c>
      <c r="I6" s="182">
        <v>14.9</v>
      </c>
      <c r="J6" s="180">
        <v>89.1</v>
      </c>
      <c r="K6" s="183">
        <v>83.4</v>
      </c>
      <c r="L6" s="183">
        <v>2</v>
      </c>
      <c r="M6" s="183">
        <v>40</v>
      </c>
      <c r="N6" s="182">
        <v>48</v>
      </c>
    </row>
    <row r="7" spans="2:14" ht="19.5" thickBot="1" x14ac:dyDescent="0.35">
      <c r="B7" s="179">
        <v>44440</v>
      </c>
      <c r="C7" s="180">
        <v>79.900000000000006</v>
      </c>
      <c r="D7" s="181">
        <v>750.1</v>
      </c>
      <c r="E7" s="182">
        <f t="shared" ref="E7:E15" si="0">D7*0.0066</f>
        <v>4.9506600000000001</v>
      </c>
      <c r="F7" s="180">
        <v>19.899999999999999</v>
      </c>
      <c r="G7" s="182">
        <v>13.5</v>
      </c>
      <c r="H7" s="180">
        <v>64.2</v>
      </c>
      <c r="I7" s="182">
        <v>27</v>
      </c>
      <c r="J7" s="180">
        <v>89.8</v>
      </c>
      <c r="K7" s="183">
        <v>86.3</v>
      </c>
      <c r="L7" s="183">
        <v>3</v>
      </c>
      <c r="M7" s="183">
        <v>22</v>
      </c>
      <c r="N7" s="182">
        <v>48</v>
      </c>
    </row>
    <row r="8" spans="2:14" ht="19.5" thickBot="1" x14ac:dyDescent="0.35">
      <c r="B8" s="179">
        <v>44470</v>
      </c>
      <c r="C8" s="180">
        <v>138.5</v>
      </c>
      <c r="D8" s="181">
        <v>1109.2</v>
      </c>
      <c r="E8" s="182">
        <f t="shared" si="0"/>
        <v>7.3207200000000006</v>
      </c>
      <c r="F8" s="180">
        <v>18.600000000000001</v>
      </c>
      <c r="G8" s="182">
        <v>12.7</v>
      </c>
      <c r="H8" s="180">
        <v>120.1</v>
      </c>
      <c r="I8" s="182">
        <v>1153.3</v>
      </c>
      <c r="J8" s="180">
        <v>90.1</v>
      </c>
      <c r="K8" s="183">
        <v>97.8</v>
      </c>
      <c r="L8" s="183">
        <v>4</v>
      </c>
      <c r="M8" s="183">
        <v>12</v>
      </c>
      <c r="N8" s="182">
        <v>47</v>
      </c>
    </row>
    <row r="9" spans="2:14" ht="19.5" thickBot="1" x14ac:dyDescent="0.35">
      <c r="B9" s="179">
        <v>44501</v>
      </c>
      <c r="C9" s="180">
        <v>133.69999999999999</v>
      </c>
      <c r="D9" s="181">
        <v>1086.5999999999999</v>
      </c>
      <c r="E9" s="182">
        <f t="shared" si="0"/>
        <v>7.1715599999999995</v>
      </c>
      <c r="F9" s="180">
        <v>17.600000000000001</v>
      </c>
      <c r="G9" s="182">
        <v>12</v>
      </c>
      <c r="H9" s="180">
        <v>116.3</v>
      </c>
      <c r="I9" s="182">
        <v>1129.3</v>
      </c>
      <c r="J9" s="180">
        <v>90.2</v>
      </c>
      <c r="K9" s="183">
        <v>96.9</v>
      </c>
      <c r="L9" s="183">
        <v>4</v>
      </c>
      <c r="M9" s="183">
        <v>13</v>
      </c>
      <c r="N9" s="182">
        <v>49</v>
      </c>
    </row>
    <row r="10" spans="2:14" ht="19.5" thickBot="1" x14ac:dyDescent="0.35">
      <c r="B10" s="179">
        <v>44531</v>
      </c>
      <c r="C10" s="180">
        <v>128.6</v>
      </c>
      <c r="D10" s="181">
        <v>1060.8</v>
      </c>
      <c r="E10" s="182">
        <f t="shared" si="0"/>
        <v>7.0012799999999995</v>
      </c>
      <c r="F10" s="180">
        <v>16.8</v>
      </c>
      <c r="G10" s="182">
        <v>11.5</v>
      </c>
      <c r="H10" s="180">
        <v>112</v>
      </c>
      <c r="I10" s="182">
        <v>1102</v>
      </c>
      <c r="J10" s="180">
        <v>90.2</v>
      </c>
      <c r="K10" s="183">
        <v>96</v>
      </c>
      <c r="L10" s="183">
        <v>4</v>
      </c>
      <c r="M10" s="183">
        <v>14</v>
      </c>
      <c r="N10" s="182">
        <v>51</v>
      </c>
    </row>
    <row r="11" spans="2:14" ht="19.5" thickBot="1" x14ac:dyDescent="0.35">
      <c r="B11" s="179">
        <v>44562</v>
      </c>
      <c r="C11" s="180">
        <v>124.3</v>
      </c>
      <c r="D11" s="181">
        <v>1038.8</v>
      </c>
      <c r="E11" s="182">
        <f t="shared" si="0"/>
        <v>6.8560799999999995</v>
      </c>
      <c r="F11" s="180">
        <v>16.2</v>
      </c>
      <c r="G11" s="182">
        <v>11</v>
      </c>
      <c r="H11" s="180">
        <v>108.3</v>
      </c>
      <c r="I11" s="182">
        <v>1078.7</v>
      </c>
      <c r="J11" s="180">
        <v>90.3</v>
      </c>
      <c r="K11" s="183">
        <v>95.2</v>
      </c>
      <c r="L11" s="183">
        <v>4</v>
      </c>
      <c r="M11" s="183">
        <v>14</v>
      </c>
      <c r="N11" s="182">
        <v>53</v>
      </c>
    </row>
    <row r="12" spans="2:14" ht="19.5" thickBot="1" x14ac:dyDescent="0.35">
      <c r="B12" s="179">
        <v>44593</v>
      </c>
      <c r="C12" s="180">
        <v>116.4</v>
      </c>
      <c r="D12" s="181">
        <v>965.3</v>
      </c>
      <c r="E12" s="182">
        <f t="shared" si="0"/>
        <v>6.3709799999999994</v>
      </c>
      <c r="F12" s="180">
        <v>15.7</v>
      </c>
      <c r="G12" s="182">
        <v>10.7</v>
      </c>
      <c r="H12" s="180">
        <v>100.9</v>
      </c>
      <c r="I12" s="182">
        <v>1002</v>
      </c>
      <c r="J12" s="180">
        <v>90.4</v>
      </c>
      <c r="K12" s="183">
        <v>93.7</v>
      </c>
      <c r="L12" s="183">
        <v>4</v>
      </c>
      <c r="M12" s="183">
        <v>15</v>
      </c>
      <c r="N12" s="182">
        <v>55</v>
      </c>
    </row>
    <row r="13" spans="2:14" ht="19.5" thickBot="1" x14ac:dyDescent="0.35">
      <c r="B13" s="179">
        <v>44621</v>
      </c>
      <c r="C13" s="180">
        <v>124.3</v>
      </c>
      <c r="D13" s="181">
        <v>831.6</v>
      </c>
      <c r="E13" s="182">
        <f t="shared" si="0"/>
        <v>5.4885600000000005</v>
      </c>
      <c r="F13" s="180">
        <v>35.799999999999997</v>
      </c>
      <c r="G13" s="182">
        <v>24.4</v>
      </c>
      <c r="H13" s="180">
        <v>88.7</v>
      </c>
      <c r="I13" s="182">
        <v>862.6</v>
      </c>
      <c r="J13" s="180">
        <v>87.4</v>
      </c>
      <c r="K13" s="183">
        <v>89.2</v>
      </c>
      <c r="L13" s="183">
        <v>2</v>
      </c>
      <c r="M13" s="183">
        <v>17</v>
      </c>
      <c r="N13" s="182">
        <v>28</v>
      </c>
    </row>
    <row r="14" spans="2:14" ht="19.5" thickBot="1" x14ac:dyDescent="0.35">
      <c r="B14" s="179">
        <v>44652</v>
      </c>
      <c r="C14" s="180">
        <v>153.4</v>
      </c>
      <c r="D14" s="181">
        <v>735.1</v>
      </c>
      <c r="E14" s="182">
        <f t="shared" si="0"/>
        <v>4.8516599999999999</v>
      </c>
      <c r="F14" s="180">
        <v>73.8</v>
      </c>
      <c r="G14" s="182">
        <v>50.3</v>
      </c>
      <c r="H14" s="180">
        <v>79.7</v>
      </c>
      <c r="I14" s="182">
        <v>762.2</v>
      </c>
      <c r="J14" s="180">
        <v>85.3</v>
      </c>
      <c r="K14" s="183">
        <v>86.4</v>
      </c>
      <c r="L14" s="183">
        <v>1</v>
      </c>
      <c r="M14" s="183">
        <v>18</v>
      </c>
      <c r="N14" s="182">
        <v>15</v>
      </c>
    </row>
    <row r="15" spans="2:14" ht="19.5" thickBot="1" x14ac:dyDescent="0.35">
      <c r="B15" s="184">
        <v>44682</v>
      </c>
      <c r="C15" s="185">
        <v>128.69999999999999</v>
      </c>
      <c r="D15" s="186">
        <v>629.79999999999995</v>
      </c>
      <c r="E15" s="187">
        <f t="shared" si="0"/>
        <v>4.1566799999999997</v>
      </c>
      <c r="F15" s="185">
        <v>58.8</v>
      </c>
      <c r="G15" s="187">
        <v>39.799999999999997</v>
      </c>
      <c r="H15" s="185">
        <v>70</v>
      </c>
      <c r="I15" s="187">
        <v>653</v>
      </c>
      <c r="J15" s="185">
        <v>85.8</v>
      </c>
      <c r="K15" s="188">
        <v>85</v>
      </c>
      <c r="L15" s="188">
        <v>1</v>
      </c>
      <c r="M15" s="188">
        <v>21</v>
      </c>
      <c r="N15" s="187">
        <v>19</v>
      </c>
    </row>
    <row r="16" spans="2:14" ht="15.75" thickTop="1" x14ac:dyDescent="0.25"/>
    <row r="17" spans="2:14" ht="21.75" thickBot="1" x14ac:dyDescent="0.4">
      <c r="B17" s="189" t="s">
        <v>86</v>
      </c>
    </row>
    <row r="18" spans="2:14" ht="22.5" thickTop="1" thickBot="1" x14ac:dyDescent="0.4">
      <c r="B18" s="1"/>
      <c r="C18" s="231" t="s">
        <v>0</v>
      </c>
      <c r="D18" s="232"/>
      <c r="E18" s="233"/>
      <c r="F18" s="231" t="s">
        <v>1</v>
      </c>
      <c r="G18" s="233"/>
      <c r="H18" s="231" t="s">
        <v>2</v>
      </c>
      <c r="I18" s="233"/>
      <c r="J18" s="231" t="s">
        <v>10</v>
      </c>
      <c r="K18" s="233"/>
      <c r="L18" s="231" t="s">
        <v>11</v>
      </c>
      <c r="M18" s="232"/>
      <c r="N18" s="233"/>
    </row>
    <row r="19" spans="2:14" ht="42.75" thickBot="1" x14ac:dyDescent="0.4">
      <c r="B19" s="2"/>
      <c r="C19" s="3" t="s">
        <v>3</v>
      </c>
      <c r="D19" s="18" t="s">
        <v>4</v>
      </c>
      <c r="E19" s="4" t="s">
        <v>4</v>
      </c>
      <c r="F19" s="3" t="s">
        <v>5</v>
      </c>
      <c r="G19" s="4" t="s">
        <v>6</v>
      </c>
      <c r="H19" s="3" t="s">
        <v>5</v>
      </c>
      <c r="I19" s="4" t="s">
        <v>6</v>
      </c>
      <c r="J19" s="3" t="s">
        <v>12</v>
      </c>
      <c r="K19" s="14" t="s">
        <v>13</v>
      </c>
      <c r="L19" s="14" t="s">
        <v>14</v>
      </c>
      <c r="M19" s="14" t="s">
        <v>15</v>
      </c>
      <c r="N19" s="4" t="s">
        <v>16</v>
      </c>
    </row>
    <row r="20" spans="2:14" ht="38.25" thickBot="1" x14ac:dyDescent="0.35">
      <c r="B20" s="5" t="s">
        <v>7</v>
      </c>
      <c r="C20" s="6" t="s">
        <v>8</v>
      </c>
      <c r="D20" s="19" t="s">
        <v>9</v>
      </c>
      <c r="E20" s="7" t="s">
        <v>19</v>
      </c>
      <c r="F20" s="6" t="s">
        <v>8</v>
      </c>
      <c r="G20" s="7" t="s">
        <v>9</v>
      </c>
      <c r="H20" s="6" t="s">
        <v>8</v>
      </c>
      <c r="I20" s="7" t="s">
        <v>9</v>
      </c>
      <c r="J20" s="6" t="s">
        <v>17</v>
      </c>
      <c r="K20" s="17" t="s">
        <v>17</v>
      </c>
      <c r="L20" s="17"/>
      <c r="M20" s="17" t="s">
        <v>18</v>
      </c>
      <c r="N20" s="7" t="s">
        <v>18</v>
      </c>
    </row>
    <row r="21" spans="2:14" ht="19.5" thickBot="1" x14ac:dyDescent="0.35">
      <c r="B21" s="8">
        <v>44409</v>
      </c>
      <c r="C21" s="9">
        <v>54.6</v>
      </c>
      <c r="D21" s="20">
        <v>857</v>
      </c>
      <c r="E21" s="10">
        <f>D21*0.0066</f>
        <v>5.6562000000000001</v>
      </c>
      <c r="F21" s="9">
        <v>21.7</v>
      </c>
      <c r="G21" s="10">
        <v>19.670000000000002</v>
      </c>
      <c r="H21" s="9">
        <v>35.200000000000003</v>
      </c>
      <c r="I21" s="10">
        <v>906</v>
      </c>
      <c r="J21" s="9">
        <v>89.1</v>
      </c>
      <c r="K21" s="15">
        <v>83.4</v>
      </c>
      <c r="L21" s="15">
        <v>2</v>
      </c>
      <c r="M21" s="15">
        <v>40</v>
      </c>
      <c r="N21" s="10">
        <v>48</v>
      </c>
    </row>
    <row r="22" spans="2:14" ht="19.5" thickBot="1" x14ac:dyDescent="0.35">
      <c r="B22" s="8">
        <v>44440</v>
      </c>
      <c r="C22" s="9">
        <v>79.900000000000006</v>
      </c>
      <c r="D22" s="20">
        <v>1954</v>
      </c>
      <c r="E22" s="10">
        <f t="shared" ref="E22:E30" si="1">D22*0.0066</f>
        <v>12.8964</v>
      </c>
      <c r="F22" s="9">
        <v>19.899999999999999</v>
      </c>
      <c r="G22" s="41">
        <v>18.12</v>
      </c>
      <c r="H22" s="9">
        <v>64.2</v>
      </c>
      <c r="I22" s="10">
        <v>1694</v>
      </c>
      <c r="J22" s="9">
        <v>89.8</v>
      </c>
      <c r="K22" s="15">
        <v>86.3</v>
      </c>
      <c r="L22" s="15">
        <v>3</v>
      </c>
      <c r="M22" s="15">
        <v>22</v>
      </c>
      <c r="N22" s="10">
        <v>48</v>
      </c>
    </row>
    <row r="23" spans="2:14" ht="19.5" thickBot="1" x14ac:dyDescent="0.35">
      <c r="B23" s="8">
        <v>44470</v>
      </c>
      <c r="C23" s="9">
        <v>138.5</v>
      </c>
      <c r="D23" s="20">
        <v>2292</v>
      </c>
      <c r="E23" s="10">
        <f t="shared" si="1"/>
        <v>15.1272</v>
      </c>
      <c r="F23" s="9">
        <v>18.600000000000001</v>
      </c>
      <c r="G23" s="10">
        <v>16.899999999999999</v>
      </c>
      <c r="H23" s="9">
        <v>120.1</v>
      </c>
      <c r="I23" s="10">
        <v>2332</v>
      </c>
      <c r="J23" s="9">
        <v>90.1</v>
      </c>
      <c r="K23" s="15">
        <v>97.8</v>
      </c>
      <c r="L23" s="15">
        <v>4</v>
      </c>
      <c r="M23" s="15">
        <v>12</v>
      </c>
      <c r="N23" s="10">
        <v>47</v>
      </c>
    </row>
    <row r="24" spans="2:14" ht="19.5" thickBot="1" x14ac:dyDescent="0.35">
      <c r="B24" s="8">
        <v>44501</v>
      </c>
      <c r="C24" s="9">
        <v>133.69999999999999</v>
      </c>
      <c r="D24" s="20">
        <v>2302</v>
      </c>
      <c r="E24" s="10">
        <f t="shared" si="1"/>
        <v>15.193199999999999</v>
      </c>
      <c r="F24" s="9">
        <v>17.600000000000001</v>
      </c>
      <c r="G24" s="10">
        <v>15.97</v>
      </c>
      <c r="H24" s="9">
        <v>116.3</v>
      </c>
      <c r="I24" s="10">
        <v>2287</v>
      </c>
      <c r="J24" s="9">
        <v>90.2</v>
      </c>
      <c r="K24" s="15">
        <v>96.9</v>
      </c>
      <c r="L24" s="15">
        <v>4</v>
      </c>
      <c r="M24" s="15">
        <v>13</v>
      </c>
      <c r="N24" s="10">
        <v>49</v>
      </c>
    </row>
    <row r="25" spans="2:14" ht="19.5" thickBot="1" x14ac:dyDescent="0.35">
      <c r="B25" s="8">
        <v>44531</v>
      </c>
      <c r="C25" s="9">
        <v>128.6</v>
      </c>
      <c r="D25" s="20">
        <v>2671</v>
      </c>
      <c r="E25" s="10">
        <f t="shared" si="1"/>
        <v>17.628599999999999</v>
      </c>
      <c r="F25" s="9">
        <v>16.8</v>
      </c>
      <c r="G25" s="10">
        <v>15.34</v>
      </c>
      <c r="H25" s="9">
        <v>112</v>
      </c>
      <c r="I25" s="10">
        <v>2236</v>
      </c>
      <c r="J25" s="9">
        <v>90.2</v>
      </c>
      <c r="K25" s="15">
        <v>96</v>
      </c>
      <c r="L25" s="15">
        <v>4</v>
      </c>
      <c r="M25" s="15">
        <v>14</v>
      </c>
      <c r="N25" s="10">
        <v>51</v>
      </c>
    </row>
    <row r="26" spans="2:14" ht="19.5" thickBot="1" x14ac:dyDescent="0.35">
      <c r="B26" s="8">
        <v>44562</v>
      </c>
      <c r="C26" s="9">
        <v>124.3</v>
      </c>
      <c r="D26" s="20">
        <v>2290</v>
      </c>
      <c r="E26" s="10">
        <f t="shared" si="1"/>
        <v>15.114000000000001</v>
      </c>
      <c r="F26" s="9">
        <v>16.2</v>
      </c>
      <c r="G26" s="10">
        <v>14.77</v>
      </c>
      <c r="H26" s="9">
        <v>108.3</v>
      </c>
      <c r="I26" s="10">
        <v>2193</v>
      </c>
      <c r="J26" s="9">
        <v>90.3</v>
      </c>
      <c r="K26" s="15">
        <v>95.2</v>
      </c>
      <c r="L26" s="15">
        <v>4</v>
      </c>
      <c r="M26" s="15">
        <v>14</v>
      </c>
      <c r="N26" s="10">
        <v>53</v>
      </c>
    </row>
    <row r="27" spans="2:14" ht="19.5" thickBot="1" x14ac:dyDescent="0.35">
      <c r="B27" s="8">
        <v>44593</v>
      </c>
      <c r="C27" s="9">
        <v>116.4</v>
      </c>
      <c r="D27" s="20">
        <v>2033</v>
      </c>
      <c r="E27" s="10">
        <f t="shared" si="1"/>
        <v>13.4178</v>
      </c>
      <c r="F27" s="9">
        <v>15.7</v>
      </c>
      <c r="G27" s="10">
        <v>14.35</v>
      </c>
      <c r="H27" s="9">
        <v>100.9</v>
      </c>
      <c r="I27" s="10">
        <v>2035</v>
      </c>
      <c r="J27" s="9">
        <v>90.4</v>
      </c>
      <c r="K27" s="15">
        <v>93.7</v>
      </c>
      <c r="L27" s="15">
        <v>4</v>
      </c>
      <c r="M27" s="15">
        <v>15</v>
      </c>
      <c r="N27" s="10">
        <v>55</v>
      </c>
    </row>
    <row r="28" spans="2:14" ht="19.5" thickBot="1" x14ac:dyDescent="0.35">
      <c r="B28" s="8">
        <v>44621</v>
      </c>
      <c r="C28" s="9">
        <v>124.3</v>
      </c>
      <c r="D28" s="20">
        <v>2070</v>
      </c>
      <c r="E28" s="10">
        <f t="shared" si="1"/>
        <v>13.662000000000001</v>
      </c>
      <c r="F28" s="9">
        <v>35.799999999999997</v>
      </c>
      <c r="G28" s="10">
        <v>32.03</v>
      </c>
      <c r="H28" s="9">
        <v>88.7</v>
      </c>
      <c r="I28" s="10">
        <v>1743</v>
      </c>
      <c r="J28" s="9">
        <v>87.4</v>
      </c>
      <c r="K28" s="15">
        <v>89.2</v>
      </c>
      <c r="L28" s="15">
        <v>2</v>
      </c>
      <c r="M28" s="15">
        <v>17</v>
      </c>
      <c r="N28" s="10">
        <v>28</v>
      </c>
    </row>
    <row r="29" spans="2:14" ht="19.5" thickBot="1" x14ac:dyDescent="0.35">
      <c r="B29" s="8">
        <v>44652</v>
      </c>
      <c r="C29" s="9">
        <v>153.4</v>
      </c>
      <c r="D29" s="20">
        <v>1807</v>
      </c>
      <c r="E29" s="10">
        <f t="shared" si="1"/>
        <v>11.9262</v>
      </c>
      <c r="F29" s="9">
        <v>73.8</v>
      </c>
      <c r="G29" s="10">
        <v>65.52</v>
      </c>
      <c r="H29" s="9">
        <v>79.7</v>
      </c>
      <c r="I29" s="10">
        <v>1535</v>
      </c>
      <c r="J29" s="9">
        <v>85.3</v>
      </c>
      <c r="K29" s="15">
        <v>86.4</v>
      </c>
      <c r="L29" s="15">
        <v>1</v>
      </c>
      <c r="M29" s="15">
        <v>18</v>
      </c>
      <c r="N29" s="10">
        <v>15</v>
      </c>
    </row>
    <row r="30" spans="2:14" ht="19.5" thickBot="1" x14ac:dyDescent="0.35">
      <c r="B30" s="11">
        <v>44682</v>
      </c>
      <c r="C30" s="12">
        <v>128.69999999999999</v>
      </c>
      <c r="D30" s="21">
        <v>1615</v>
      </c>
      <c r="E30" s="13">
        <f t="shared" si="1"/>
        <v>10.659000000000001</v>
      </c>
      <c r="F30" s="12">
        <v>58.8</v>
      </c>
      <c r="G30" s="13">
        <v>52.02</v>
      </c>
      <c r="H30" s="12">
        <v>70</v>
      </c>
      <c r="I30" s="13">
        <v>1311</v>
      </c>
      <c r="J30" s="12">
        <v>85.8</v>
      </c>
      <c r="K30" s="16">
        <v>85</v>
      </c>
      <c r="L30" s="16">
        <v>1</v>
      </c>
      <c r="M30" s="16">
        <v>21</v>
      </c>
      <c r="N30" s="13">
        <v>19</v>
      </c>
    </row>
    <row r="31" spans="2:14" ht="15.75" thickTop="1" x14ac:dyDescent="0.25"/>
  </sheetData>
  <mergeCells count="10">
    <mergeCell ref="C18:E18"/>
    <mergeCell ref="F18:G18"/>
    <mergeCell ref="H18:I18"/>
    <mergeCell ref="J18:K18"/>
    <mergeCell ref="L18:N18"/>
    <mergeCell ref="C3:E3"/>
    <mergeCell ref="F3:G3"/>
    <mergeCell ref="H3:I3"/>
    <mergeCell ref="J3:K3"/>
    <mergeCell ref="L3:N3"/>
  </mergeCells>
  <pageMargins left="0.7" right="0.7" top="0.75" bottom="0.75" header="0.3" footer="0.3"/>
  <pageSetup paperSize="9" orientation="portrait" horizontalDpi="4294967293" vertic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Calc Table</vt:lpstr>
      <vt:lpstr>Calc Sheet Testing</vt:lpstr>
      <vt:lpstr>Pig Location Testing</vt:lpstr>
      <vt:lpstr>Look-ups</vt:lpstr>
      <vt:lpstr>Sheet1</vt:lpstr>
      <vt:lpstr>Base Case Sheet (for ref)</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Matthew Winter</dc:creator>
  <cp:lastModifiedBy>Jerell James</cp:lastModifiedBy>
  <dcterms:created xsi:type="dcterms:W3CDTF">2020-09-14T14:16:01Z</dcterms:created>
  <dcterms:modified xsi:type="dcterms:W3CDTF">2021-02-05T16:09:36Z</dcterms:modified>
</cp:coreProperties>
</file>