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arris387/Dropbox (Personal)/Cycling_ms/Source_Data/"/>
    </mc:Choice>
  </mc:AlternateContent>
  <xr:revisionPtr revIDLastSave="0" documentId="13_ncr:1_{16D44A9C-FE74-FA44-97B3-63C2AD1989A4}" xr6:coauthVersionLast="47" xr6:coauthVersionMax="47" xr10:uidLastSave="{00000000-0000-0000-0000-000000000000}"/>
  <bookViews>
    <workbookView xWindow="1820" yWindow="2400" windowWidth="25640" windowHeight="13180" xr2:uid="{91DC55ED-DCBF-0742-BECB-7685D0DD4FEB}"/>
  </bookViews>
  <sheets>
    <sheet name="Figures 3A,4A" sheetId="3" r:id="rId1"/>
    <sheet name="Figure 3B" sheetId="7" r:id="rId2"/>
    <sheet name="Figure 3C - DI-enriched stock" sheetId="5" r:id="rId3"/>
    <sheet name="WT stock" sheetId="4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S1" i="3" l="1"/>
  <c r="S3" i="3"/>
  <c r="D4" i="5"/>
  <c r="D5" i="5"/>
  <c r="D6" i="5"/>
  <c r="D7" i="5"/>
  <c r="D8" i="5"/>
  <c r="D9" i="5"/>
  <c r="D10" i="5"/>
  <c r="D11" i="5"/>
  <c r="D4" i="4"/>
  <c r="D5" i="4"/>
  <c r="D6" i="4"/>
  <c r="D7" i="4"/>
  <c r="D8" i="4"/>
  <c r="D9" i="4"/>
  <c r="D10" i="4"/>
  <c r="D11" i="4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B6" i="3"/>
  <c r="P16" i="3"/>
  <c r="O16" i="3"/>
  <c r="N16" i="3"/>
  <c r="M16" i="3"/>
  <c r="L16" i="3"/>
  <c r="K16" i="3"/>
  <c r="J16" i="3"/>
  <c r="I16" i="3"/>
  <c r="H16" i="3"/>
  <c r="F16" i="3"/>
  <c r="E16" i="3"/>
  <c r="D16" i="3"/>
  <c r="C16" i="3"/>
  <c r="B16" i="3"/>
  <c r="P3" i="3"/>
  <c r="P7" i="3"/>
  <c r="P4" i="3"/>
  <c r="P8" i="3"/>
  <c r="P10" i="3"/>
  <c r="P12" i="3"/>
  <c r="O3" i="3"/>
  <c r="O7" i="3"/>
  <c r="O4" i="3"/>
  <c r="O8" i="3"/>
  <c r="O10" i="3"/>
  <c r="O12" i="3"/>
  <c r="N3" i="3"/>
  <c r="N7" i="3"/>
  <c r="N4" i="3"/>
  <c r="N8" i="3"/>
  <c r="N10" i="3"/>
  <c r="N12" i="3"/>
  <c r="M3" i="3"/>
  <c r="M7" i="3"/>
  <c r="M4" i="3"/>
  <c r="M8" i="3"/>
  <c r="M10" i="3"/>
  <c r="M12" i="3"/>
  <c r="L3" i="3"/>
  <c r="L7" i="3"/>
  <c r="L4" i="3"/>
  <c r="L8" i="3"/>
  <c r="L10" i="3"/>
  <c r="L12" i="3"/>
  <c r="K3" i="3"/>
  <c r="K7" i="3"/>
  <c r="K4" i="3"/>
  <c r="K8" i="3"/>
  <c r="K10" i="3"/>
  <c r="K12" i="3"/>
  <c r="J3" i="3"/>
  <c r="J7" i="3"/>
  <c r="J4" i="3"/>
  <c r="J8" i="3"/>
  <c r="J10" i="3"/>
  <c r="J12" i="3"/>
  <c r="I3" i="3"/>
  <c r="I7" i="3"/>
  <c r="I4" i="3"/>
  <c r="I8" i="3"/>
  <c r="I10" i="3"/>
  <c r="I12" i="3"/>
  <c r="H3" i="3"/>
  <c r="H7" i="3"/>
  <c r="H4" i="3"/>
  <c r="H8" i="3"/>
  <c r="H10" i="3"/>
  <c r="H12" i="3"/>
  <c r="G3" i="3"/>
  <c r="G7" i="3"/>
  <c r="G4" i="3"/>
  <c r="G8" i="3"/>
  <c r="G10" i="3"/>
  <c r="G12" i="3"/>
  <c r="F3" i="3"/>
  <c r="F7" i="3"/>
  <c r="F4" i="3"/>
  <c r="F8" i="3"/>
  <c r="F10" i="3"/>
  <c r="F12" i="3"/>
  <c r="E3" i="3"/>
  <c r="E7" i="3"/>
  <c r="E4" i="3"/>
  <c r="E8" i="3"/>
  <c r="E10" i="3"/>
  <c r="E12" i="3"/>
  <c r="D3" i="3"/>
  <c r="D7" i="3"/>
  <c r="D4" i="3"/>
  <c r="D8" i="3"/>
  <c r="D10" i="3"/>
  <c r="D12" i="3"/>
  <c r="C3" i="3"/>
  <c r="C7" i="3"/>
  <c r="C4" i="3"/>
  <c r="C8" i="3"/>
  <c r="C10" i="3"/>
  <c r="C12" i="3"/>
  <c r="B3" i="3"/>
  <c r="B7" i="3"/>
  <c r="B4" i="3"/>
  <c r="B8" i="3"/>
  <c r="B10" i="3"/>
  <c r="B12" i="3"/>
  <c r="P9" i="3"/>
  <c r="P11" i="3"/>
  <c r="O9" i="3"/>
  <c r="O11" i="3"/>
  <c r="N9" i="3"/>
  <c r="N11" i="3"/>
  <c r="M9" i="3"/>
  <c r="M11" i="3"/>
  <c r="L9" i="3"/>
  <c r="L11" i="3"/>
  <c r="K9" i="3"/>
  <c r="K11" i="3"/>
  <c r="J9" i="3"/>
  <c r="J11" i="3"/>
  <c r="I9" i="3"/>
  <c r="I11" i="3"/>
  <c r="H9" i="3"/>
  <c r="H11" i="3"/>
  <c r="G9" i="3"/>
  <c r="G11" i="3"/>
  <c r="F9" i="3"/>
  <c r="F11" i="3"/>
  <c r="E9" i="3"/>
  <c r="E11" i="3"/>
  <c r="D9" i="3"/>
  <c r="D11" i="3"/>
  <c r="C9" i="3"/>
  <c r="C11" i="3"/>
  <c r="B9" i="3"/>
  <c r="B11" i="3"/>
</calcChain>
</file>

<file path=xl/sharedStrings.xml><?xml version="1.0" encoding="utf-8"?>
<sst xmlns="http://schemas.openxmlformats.org/spreadsheetml/2006/main" count="56" uniqueCount="44">
  <si>
    <t>Experiment (USING MA primers; intended ratios met)</t>
  </si>
  <si>
    <t>WT 1 DI 0</t>
  </si>
  <si>
    <t>WT 1 DI 0.1</t>
  </si>
  <si>
    <t>WT 1 DI 1</t>
  </si>
  <si>
    <t>WT 1 DI 10</t>
  </si>
  <si>
    <t xml:space="preserve"> WT 1 DI 100</t>
  </si>
  <si>
    <t>inoculum input (GE/mL of MA; 0 hpi)</t>
  </si>
  <si>
    <t>proportion WT stock in inoculum input</t>
  </si>
  <si>
    <t>proportion DI stock in inoculum input</t>
  </si>
  <si>
    <t>particles present in supernatant (GE/mL of MA; 1 hpi)</t>
  </si>
  <si>
    <t>total particle uptake (GE/mL of MA)</t>
  </si>
  <si>
    <t>total WT stock derived particle uptake (GE/mL of MA)</t>
  </si>
  <si>
    <t>total DI stock derived particle uptake (GE/mL of MA)</t>
  </si>
  <si>
    <t>total WT particles taken up (GE/mL of MA)</t>
  </si>
  <si>
    <t>total DI particles taken up (GE/mL of MA)</t>
  </si>
  <si>
    <t>TCID50 output</t>
  </si>
  <si>
    <t>GE/mL output (MA)</t>
  </si>
  <si>
    <t>NaN</t>
  </si>
  <si>
    <t>Probability that a WT stock virion carries &gt;= 1 DI gene segment:</t>
  </si>
  <si>
    <t>Probability that a DI stock virion carries &gt;= 1 DI gene segment:</t>
  </si>
  <si>
    <t>Ratio TCID50/GE output (MA)</t>
  </si>
  <si>
    <t>Composition of WT stock</t>
  </si>
  <si>
    <t>Gene segment</t>
  </si>
  <si>
    <t>All particles (GE/mL using segment-specific all primers)</t>
  </si>
  <si>
    <t>WT particles (GE/mL gene segment-specific WT only primers)</t>
  </si>
  <si>
    <t>proportion WT</t>
  </si>
  <si>
    <t>PB2</t>
  </si>
  <si>
    <t>PB1</t>
  </si>
  <si>
    <t>PA</t>
  </si>
  <si>
    <t>HA</t>
  </si>
  <si>
    <t>NP</t>
  </si>
  <si>
    <t>NA</t>
  </si>
  <si>
    <t>MA</t>
  </si>
  <si>
    <t>NS</t>
  </si>
  <si>
    <t>Composition of DI-enriched stock</t>
  </si>
  <si>
    <t>WT particles (GE/mL using segment-specific WT-only primers)</t>
  </si>
  <si>
    <t>WT:DI = 1:0</t>
  </si>
  <si>
    <t>WT:DI = 0:10</t>
  </si>
  <si>
    <t>replicate 1</t>
  </si>
  <si>
    <t>replicate 2</t>
  </si>
  <si>
    <t>replicate 3</t>
  </si>
  <si>
    <t>Total viral yield (GE/mL)</t>
  </si>
  <si>
    <t>WT mean MOI</t>
  </si>
  <si>
    <t>DI mean MOI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</si>
</sst>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0000000000"/>
  </numFmts>
  <fonts count="6" x14ac:knownFonts="1">
    <font>
      <sz val="12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D7D31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0">
    <xf numFmtId="0" fontId="0" fillId="0" borderId="0" xfId="0"/>
    <xf numFmtId="164" fontId="0" fillId="0" borderId="4" xfId="0" applyNumberFormat="1" applyBorder="1" applyAlignment="1">
      <alignment horizontal="center"/>
    </xf>
    <xf numFmtId="164" fontId="0" fillId="0" borderId="5" xfId="0" applyNumberFormat="1" applyBorder="1" applyAlignment="1">
      <alignment horizontal="center"/>
    </xf>
    <xf numFmtId="164" fontId="4" fillId="0" borderId="4" xfId="1" applyNumberFormat="1" applyFont="1" applyBorder="1" applyAlignment="1">
      <alignment horizontal="center"/>
    </xf>
    <xf numFmtId="164" fontId="4" fillId="0" borderId="5" xfId="1" applyNumberFormat="1" applyFont="1" applyBorder="1" applyAlignment="1">
      <alignment horizontal="center"/>
    </xf>
    <xf numFmtId="11" fontId="0" fillId="0" borderId="4" xfId="0" applyNumberFormat="1" applyBorder="1"/>
    <xf numFmtId="11" fontId="0" fillId="0" borderId="5" xfId="0" applyNumberFormat="1" applyBorder="1"/>
    <xf numFmtId="0" fontId="0" fillId="0" borderId="6" xfId="0" applyBorder="1"/>
    <xf numFmtId="164" fontId="0" fillId="5" borderId="6" xfId="0" applyNumberFormat="1" applyFill="1" applyBorder="1"/>
    <xf numFmtId="164" fontId="0" fillId="5" borderId="7" xfId="0" applyNumberFormat="1" applyFill="1" applyBorder="1"/>
    <xf numFmtId="164" fontId="0" fillId="5" borderId="8" xfId="0" applyNumberFormat="1" applyFill="1" applyBorder="1"/>
    <xf numFmtId="0" fontId="0" fillId="0" borderId="1" xfId="0" applyBorder="1"/>
    <xf numFmtId="11" fontId="0" fillId="0" borderId="0" xfId="0" applyNumberFormat="1"/>
    <xf numFmtId="164" fontId="0" fillId="0" borderId="6" xfId="0" applyNumberFormat="1" applyBorder="1"/>
    <xf numFmtId="164" fontId="0" fillId="0" borderId="7" xfId="0" applyNumberFormat="1" applyBorder="1"/>
    <xf numFmtId="164" fontId="0" fillId="0" borderId="8" xfId="0" applyNumberFormat="1" applyBorder="1"/>
    <xf numFmtId="164" fontId="0" fillId="0" borderId="0" xfId="0" applyNumberFormat="1" applyAlignment="1">
      <alignment horizontal="center"/>
    </xf>
    <xf numFmtId="164" fontId="4" fillId="0" borderId="0" xfId="1" applyNumberFormat="1" applyFont="1" applyAlignment="1">
      <alignment horizontal="center"/>
    </xf>
    <xf numFmtId="0" fontId="0" fillId="0" borderId="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5" xfId="0" applyBorder="1"/>
    <xf numFmtId="0" fontId="1" fillId="0" borderId="13" xfId="0" applyFont="1" applyBorder="1"/>
    <xf numFmtId="0" fontId="0" fillId="0" borderId="14" xfId="0" applyBorder="1"/>
    <xf numFmtId="0" fontId="0" fillId="2" borderId="9" xfId="0" applyFill="1" applyBorder="1"/>
    <xf numFmtId="0" fontId="0" fillId="0" borderId="9" xfId="0" applyBorder="1"/>
    <xf numFmtId="11" fontId="2" fillId="3" borderId="10" xfId="0" applyNumberFormat="1" applyFont="1" applyFill="1" applyBorder="1"/>
    <xf numFmtId="11" fontId="2" fillId="3" borderId="11" xfId="0" applyNumberFormat="1" applyFont="1" applyFill="1" applyBorder="1"/>
    <xf numFmtId="11" fontId="2" fillId="3" borderId="12" xfId="0" applyNumberFormat="1" applyFont="1" applyFill="1" applyBorder="1"/>
    <xf numFmtId="0" fontId="5" fillId="0" borderId="9" xfId="0" applyFont="1" applyBorder="1"/>
    <xf numFmtId="0" fontId="5" fillId="0" borderId="4" xfId="0" applyFont="1" applyBorder="1" applyAlignment="1">
      <alignment horizontal="center"/>
    </xf>
    <xf numFmtId="11" fontId="0" fillId="0" borderId="14" xfId="0" applyNumberFormat="1" applyBorder="1"/>
    <xf numFmtId="0" fontId="5" fillId="0" borderId="6" xfId="0" applyFont="1" applyBorder="1" applyAlignment="1">
      <alignment horizontal="center"/>
    </xf>
    <xf numFmtId="11" fontId="0" fillId="0" borderId="15" xfId="0" applyNumberFormat="1" applyBorder="1"/>
    <xf numFmtId="11" fontId="0" fillId="0" borderId="7" xfId="0" applyNumberFormat="1" applyBorder="1"/>
    <xf numFmtId="0" fontId="5" fillId="0" borderId="0" xfId="0" applyFont="1" applyAlignment="1">
      <alignment horizontal="center" wrapText="1"/>
    </xf>
    <xf numFmtId="166" fontId="0" fillId="0" borderId="0" xfId="0" applyNumberFormat="1" applyAlignment="1">
      <alignment wrapText="1"/>
    </xf>
    <xf numFmtId="0" fontId="0" fillId="0" borderId="9" xfId="0" applyBorder="1" applyAlignment="1">
      <alignment horizontal="center"/>
    </xf>
    <xf numFmtId="0" fontId="5" fillId="0" borderId="1" xfId="0" applyFont="1" applyBorder="1" applyAlignment="1">
      <alignment horizontal="center"/>
    </xf>
    <xf numFmtId="11" fontId="0" fillId="0" borderId="13" xfId="0" applyNumberFormat="1" applyBorder="1"/>
    <xf numFmtId="11" fontId="0" fillId="0" borderId="2" xfId="0" applyNumberFormat="1" applyBorder="1"/>
    <xf numFmtId="165" fontId="0" fillId="6" borderId="13" xfId="0" applyNumberFormat="1" applyFill="1" applyBorder="1"/>
    <xf numFmtId="165" fontId="0" fillId="6" borderId="14" xfId="0" applyNumberFormat="1" applyFill="1" applyBorder="1"/>
    <xf numFmtId="165" fontId="0" fillId="6" borderId="15" xfId="0" applyNumberFormat="1" applyFill="1" applyBorder="1"/>
    <xf numFmtId="0" fontId="0" fillId="0" borderId="0" xfId="0" applyAlignment="1">
      <alignment wrapText="1"/>
    </xf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11" fontId="0" fillId="3" borderId="17" xfId="0" applyNumberFormat="1" applyFill="1" applyBorder="1"/>
    <xf numFmtId="11" fontId="0" fillId="3" borderId="18" xfId="0" applyNumberFormat="1" applyFill="1" applyBorder="1"/>
    <xf numFmtId="11" fontId="0" fillId="3" borderId="19" xfId="0" applyNumberFormat="1" applyFill="1" applyBorder="1"/>
    <xf numFmtId="0" fontId="0" fillId="0" borderId="20" xfId="0" applyFill="1" applyBorder="1"/>
    <xf numFmtId="11" fontId="2" fillId="8" borderId="21" xfId="0" applyNumberFormat="1" applyFont="1" applyFill="1" applyBorder="1"/>
    <xf numFmtId="11" fontId="2" fillId="8" borderId="22" xfId="0" applyNumberFormat="1" applyFont="1" applyFill="1" applyBorder="1"/>
    <xf numFmtId="11" fontId="2" fillId="8" borderId="23" xfId="0" applyNumberFormat="1" applyFont="1" applyFill="1" applyBorder="1"/>
    <xf numFmtId="164" fontId="0" fillId="4" borderId="17" xfId="0" applyNumberFormat="1" applyFill="1" applyBorder="1"/>
    <xf numFmtId="164" fontId="0" fillId="4" borderId="18" xfId="0" applyNumberFormat="1" applyFill="1" applyBorder="1"/>
    <xf numFmtId="164" fontId="0" fillId="4" borderId="19" xfId="0" applyNumberFormat="1" applyFill="1" applyBorder="1"/>
    <xf numFmtId="0" fontId="0" fillId="0" borderId="0" xfId="0"/>
    <xf numFmtId="0" fontId="0" fillId="0" borderId="0" xfId="0" applyNumberFormat="1"/>
    <xf numFmtId="0" fontId="0" fillId="0" borderId="0" xfId="0" applyAlignment="1">
      <alignment horizontal="center" wrapText="1"/>
    </xf>
    <xf numFmtId="11" fontId="2" fillId="3" borderId="10" xfId="0" applyNumberFormat="1" applyFont="1" applyFill="1" applyBorder="1" applyAlignment="1">
      <alignment horizontal="center"/>
    </xf>
    <xf numFmtId="11" fontId="2" fillId="3" borderId="11" xfId="0" applyNumberFormat="1" applyFont="1" applyFill="1" applyBorder="1" applyAlignment="1">
      <alignment horizontal="center"/>
    </xf>
    <xf numFmtId="11" fontId="2" fillId="3" borderId="12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10" xfId="0" applyFill="1" applyBorder="1" applyAlignment="1">
      <alignment horizontal="center" vertical="center"/>
    </xf>
    <xf numFmtId="0" fontId="0" fillId="0" borderId="11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1" fillId="7" borderId="0" xfId="0" applyFont="1" applyFill="1" applyAlignment="1">
      <alignment horizontal="center"/>
    </xf>
  </cellXfs>
  <cellStyles count="2">
    <cellStyle name="Normal" xfId="0" builtinId="0"/>
    <cellStyle name="Normal 2" xfId="1" xr:uid="{B9B2FF47-A2D6-644F-9257-6A4DAE4CBA06}"/>
  </cellStyles>
  <dxfs count="0"/>
  <tableStyles count="0" defaultTableStyle="TableStyleMedium2" defaultPivotStyle="PivotStyleLight16"/>
  <colors>
    <mruColors>
      <color rgb="FFED7D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CD68D8-95BD-5B41-ABEA-51C5DEF98001}">
  <dimension ref="A1:S16"/>
  <sheetViews>
    <sheetView tabSelected="1" zoomScale="75" workbookViewId="0">
      <selection activeCell="E10" sqref="E10"/>
    </sheetView>
  </sheetViews>
  <sheetFormatPr baseColWidth="10" defaultRowHeight="16" x14ac:dyDescent="0.2"/>
  <cols>
    <col min="1" max="1" width="46.1640625" bestFit="1" customWidth="1"/>
    <col min="18" max="18" width="31.83203125" customWidth="1"/>
    <col min="19" max="19" width="18.1640625" customWidth="1"/>
  </cols>
  <sheetData>
    <row r="1" spans="1:19" ht="17" thickBot="1" x14ac:dyDescent="0.25">
      <c r="A1" s="23" t="s">
        <v>0</v>
      </c>
      <c r="B1" s="70" t="s">
        <v>1</v>
      </c>
      <c r="C1" s="71"/>
      <c r="D1" s="72"/>
      <c r="E1" s="73" t="s">
        <v>2</v>
      </c>
      <c r="F1" s="74"/>
      <c r="G1" s="75"/>
      <c r="H1" s="73" t="s">
        <v>3</v>
      </c>
      <c r="I1" s="74"/>
      <c r="J1" s="75"/>
      <c r="K1" s="73" t="s">
        <v>4</v>
      </c>
      <c r="L1" s="74"/>
      <c r="M1" s="75"/>
      <c r="N1" s="73" t="s">
        <v>5</v>
      </c>
      <c r="O1" s="74"/>
      <c r="P1" s="75"/>
      <c r="R1" s="66" t="s">
        <v>18</v>
      </c>
      <c r="S1" s="64">
        <f>1-PRODUCT('WT stock'!D4:D11)</f>
        <v>0.25698656540832132</v>
      </c>
    </row>
    <row r="2" spans="1:19" ht="17" thickBot="1" x14ac:dyDescent="0.25">
      <c r="A2" s="25" t="s">
        <v>6</v>
      </c>
      <c r="B2" s="67">
        <v>1886666.66666667</v>
      </c>
      <c r="C2" s="68"/>
      <c r="D2" s="69"/>
      <c r="E2" s="67">
        <v>5800000</v>
      </c>
      <c r="F2" s="68"/>
      <c r="G2" s="69"/>
      <c r="H2" s="67">
        <v>6440000</v>
      </c>
      <c r="I2" s="68"/>
      <c r="J2" s="69"/>
      <c r="K2" s="67">
        <v>30533333.333333299</v>
      </c>
      <c r="L2" s="68"/>
      <c r="M2" s="69"/>
      <c r="N2" s="67">
        <v>156333333.33333299</v>
      </c>
      <c r="O2" s="68"/>
      <c r="P2" s="69"/>
      <c r="R2" s="66"/>
      <c r="S2" s="64"/>
    </row>
    <row r="3" spans="1:19" x14ac:dyDescent="0.2">
      <c r="A3" s="24" t="s">
        <v>7</v>
      </c>
      <c r="B3" s="1">
        <f>1/1</f>
        <v>1</v>
      </c>
      <c r="C3" s="16">
        <f>1/1</f>
        <v>1</v>
      </c>
      <c r="D3" s="2">
        <f>1/1</f>
        <v>1</v>
      </c>
      <c r="E3" s="3">
        <f>1/1.1</f>
        <v>0.90909090909090906</v>
      </c>
      <c r="F3" s="17">
        <f>1/1.1</f>
        <v>0.90909090909090906</v>
      </c>
      <c r="G3" s="4">
        <f>1/1.1</f>
        <v>0.90909090909090906</v>
      </c>
      <c r="H3" s="3">
        <f>1/2</f>
        <v>0.5</v>
      </c>
      <c r="I3" s="17">
        <f>1/2</f>
        <v>0.5</v>
      </c>
      <c r="J3" s="4">
        <f>1/2</f>
        <v>0.5</v>
      </c>
      <c r="K3" s="1">
        <f>1/11</f>
        <v>9.0909090909090912E-2</v>
      </c>
      <c r="L3" s="16">
        <f>1/11</f>
        <v>9.0909090909090912E-2</v>
      </c>
      <c r="M3" s="2">
        <f>1/11</f>
        <v>9.0909090909090912E-2</v>
      </c>
      <c r="N3" s="1">
        <f>1/101</f>
        <v>9.9009900990099011E-3</v>
      </c>
      <c r="O3" s="16">
        <f>1/101</f>
        <v>9.9009900990099011E-3</v>
      </c>
      <c r="P3" s="2">
        <f>1/101</f>
        <v>9.9009900990099011E-3</v>
      </c>
      <c r="R3" s="66" t="s">
        <v>19</v>
      </c>
      <c r="S3" s="65">
        <f>1-PRODUCT('Figure 3C - DI-enriched stock'!D4:D11)</f>
        <v>0.9999829810259584</v>
      </c>
    </row>
    <row r="4" spans="1:19" ht="17" thickBot="1" x14ac:dyDescent="0.25">
      <c r="A4" s="24" t="s">
        <v>8</v>
      </c>
      <c r="B4" s="1">
        <f>1-B3</f>
        <v>0</v>
      </c>
      <c r="C4" s="16">
        <f>1-C3</f>
        <v>0</v>
      </c>
      <c r="D4" s="2">
        <f>1-D3</f>
        <v>0</v>
      </c>
      <c r="E4" s="3">
        <f>1-E3</f>
        <v>9.0909090909090939E-2</v>
      </c>
      <c r="F4" s="17">
        <f t="shared" ref="F4:P4" si="0">1-F3</f>
        <v>9.0909090909090939E-2</v>
      </c>
      <c r="G4" s="4">
        <f t="shared" si="0"/>
        <v>9.0909090909090939E-2</v>
      </c>
      <c r="H4" s="3">
        <f t="shared" si="0"/>
        <v>0.5</v>
      </c>
      <c r="I4" s="17">
        <f t="shared" si="0"/>
        <v>0.5</v>
      </c>
      <c r="J4" s="4">
        <f t="shared" si="0"/>
        <v>0.5</v>
      </c>
      <c r="K4" s="3">
        <f t="shared" si="0"/>
        <v>0.90909090909090906</v>
      </c>
      <c r="L4" s="17">
        <f t="shared" si="0"/>
        <v>0.90909090909090906</v>
      </c>
      <c r="M4" s="4">
        <f t="shared" si="0"/>
        <v>0.90909090909090906</v>
      </c>
      <c r="N4" s="3">
        <f t="shared" si="0"/>
        <v>0.99009900990099009</v>
      </c>
      <c r="O4" s="17">
        <f t="shared" si="0"/>
        <v>0.99009900990099009</v>
      </c>
      <c r="P4" s="4">
        <f t="shared" si="0"/>
        <v>0.99009900990099009</v>
      </c>
      <c r="R4" s="66"/>
      <c r="S4" s="65"/>
    </row>
    <row r="5" spans="1:19" ht="17" thickBot="1" x14ac:dyDescent="0.25">
      <c r="A5" s="26" t="s">
        <v>9</v>
      </c>
      <c r="B5" s="27">
        <v>55853</v>
      </c>
      <c r="C5" s="28">
        <v>37238.443440000061</v>
      </c>
      <c r="D5" s="29">
        <v>432946.58524646168</v>
      </c>
      <c r="E5" s="27">
        <v>3916950.7554835393</v>
      </c>
      <c r="F5" s="28">
        <v>3981022.6197704319</v>
      </c>
      <c r="G5" s="29">
        <v>3968452.3403683202</v>
      </c>
      <c r="H5" s="27">
        <v>3441665.3860191684</v>
      </c>
      <c r="I5" s="28">
        <v>3502987.5133261173</v>
      </c>
      <c r="J5" s="29">
        <v>3445055.7823743955</v>
      </c>
      <c r="K5" s="27">
        <v>227000</v>
      </c>
      <c r="L5" s="28">
        <v>522365.13354309648</v>
      </c>
      <c r="M5" s="29">
        <v>522365.13354309648</v>
      </c>
      <c r="N5" s="27">
        <v>24200000.000000015</v>
      </c>
      <c r="O5" s="28">
        <v>50660955.496401787</v>
      </c>
      <c r="P5" s="29">
        <v>32273653.123116717</v>
      </c>
    </row>
    <row r="6" spans="1:19" x14ac:dyDescent="0.2">
      <c r="A6" s="24" t="s">
        <v>10</v>
      </c>
      <c r="B6" s="5">
        <f>$B$2-B5</f>
        <v>1830813.66666667</v>
      </c>
      <c r="C6" s="12">
        <f>$B$2-C5</f>
        <v>1849428.2232266699</v>
      </c>
      <c r="D6" s="6">
        <f>$B$2-D5</f>
        <v>1453720.0814202083</v>
      </c>
      <c r="E6" s="5">
        <f>$E$2-E5</f>
        <v>1883049.2445164607</v>
      </c>
      <c r="F6" s="12">
        <f>$E$2-F5</f>
        <v>1818977.3802295681</v>
      </c>
      <c r="G6" s="6">
        <f>$E$2-G5</f>
        <v>1831547.6596316798</v>
      </c>
      <c r="H6" s="5">
        <f>$H$2-H5</f>
        <v>2998334.6139808316</v>
      </c>
      <c r="I6" s="12">
        <f>$H$2-I5</f>
        <v>2937012.4866738827</v>
      </c>
      <c r="J6" s="6">
        <f>$H$2-J5</f>
        <v>2994944.2176256045</v>
      </c>
      <c r="K6" s="5">
        <f>$K$2-K5</f>
        <v>30306333.333333299</v>
      </c>
      <c r="L6" s="12">
        <f>$K$2-L5</f>
        <v>30010968.199790202</v>
      </c>
      <c r="M6" s="6">
        <f>$K$2-M5</f>
        <v>30010968.199790202</v>
      </c>
      <c r="N6" s="5">
        <f>$N$2-N5</f>
        <v>132133333.33333297</v>
      </c>
      <c r="O6" s="12">
        <f>$N$2-O5</f>
        <v>105672377.8369312</v>
      </c>
      <c r="P6" s="6">
        <f>$N$2-P5</f>
        <v>124059680.21021627</v>
      </c>
    </row>
    <row r="7" spans="1:19" x14ac:dyDescent="0.2">
      <c r="A7" s="24" t="s">
        <v>11</v>
      </c>
      <c r="B7" s="5">
        <f t="shared" ref="B7:P7" si="1">B3*B6</f>
        <v>1830813.66666667</v>
      </c>
      <c r="C7" s="12">
        <f t="shared" si="1"/>
        <v>1849428.2232266699</v>
      </c>
      <c r="D7" s="6">
        <f t="shared" si="1"/>
        <v>1453720.0814202083</v>
      </c>
      <c r="E7" s="5">
        <f t="shared" si="1"/>
        <v>1711862.9495604187</v>
      </c>
      <c r="F7" s="12">
        <f t="shared" si="1"/>
        <v>1653615.8002086983</v>
      </c>
      <c r="G7" s="6">
        <f t="shared" si="1"/>
        <v>1665043.3269378906</v>
      </c>
      <c r="H7" s="5">
        <f t="shared" si="1"/>
        <v>1499167.3069904158</v>
      </c>
      <c r="I7" s="12">
        <f t="shared" si="1"/>
        <v>1468506.2433369413</v>
      </c>
      <c r="J7" s="6">
        <f t="shared" si="1"/>
        <v>1497472.1088128022</v>
      </c>
      <c r="K7" s="5">
        <f t="shared" si="1"/>
        <v>2755121.2121212091</v>
      </c>
      <c r="L7" s="12">
        <f t="shared" si="1"/>
        <v>2728269.8363445639</v>
      </c>
      <c r="M7" s="6">
        <f t="shared" si="1"/>
        <v>2728269.8363445639</v>
      </c>
      <c r="N7" s="5">
        <f t="shared" si="1"/>
        <v>1308250.8250825047</v>
      </c>
      <c r="O7" s="12">
        <f t="shared" si="1"/>
        <v>1046261.1667022891</v>
      </c>
      <c r="P7" s="6">
        <f t="shared" si="1"/>
        <v>1228313.6654476859</v>
      </c>
    </row>
    <row r="8" spans="1:19" x14ac:dyDescent="0.2">
      <c r="A8" s="24" t="s">
        <v>12</v>
      </c>
      <c r="B8" s="5">
        <f t="shared" ref="B8:P8" si="2">B4*B6</f>
        <v>0</v>
      </c>
      <c r="C8" s="12">
        <f t="shared" si="2"/>
        <v>0</v>
      </c>
      <c r="D8" s="6">
        <f t="shared" si="2"/>
        <v>0</v>
      </c>
      <c r="E8" s="5">
        <f t="shared" si="2"/>
        <v>171186.29495604194</v>
      </c>
      <c r="F8" s="12">
        <f t="shared" si="2"/>
        <v>165361.58002086988</v>
      </c>
      <c r="G8" s="6">
        <f t="shared" si="2"/>
        <v>166504.33269378913</v>
      </c>
      <c r="H8" s="5">
        <f t="shared" si="2"/>
        <v>1499167.3069904158</v>
      </c>
      <c r="I8" s="12">
        <f t="shared" si="2"/>
        <v>1468506.2433369413</v>
      </c>
      <c r="J8" s="6">
        <f t="shared" si="2"/>
        <v>1497472.1088128022</v>
      </c>
      <c r="K8" s="5">
        <f t="shared" si="2"/>
        <v>27551212.121212088</v>
      </c>
      <c r="L8" s="12">
        <f t="shared" si="2"/>
        <v>27282698.363445636</v>
      </c>
      <c r="M8" s="6">
        <f t="shared" si="2"/>
        <v>27282698.363445636</v>
      </c>
      <c r="N8" s="5">
        <f t="shared" si="2"/>
        <v>130825082.50825046</v>
      </c>
      <c r="O8" s="12">
        <f t="shared" si="2"/>
        <v>104626116.67022891</v>
      </c>
      <c r="P8" s="6">
        <f t="shared" si="2"/>
        <v>122831366.54476859</v>
      </c>
    </row>
    <row r="9" spans="1:19" x14ac:dyDescent="0.2">
      <c r="A9" s="24" t="s">
        <v>13</v>
      </c>
      <c r="B9" s="5">
        <f t="shared" ref="B9:P9" si="3">B7*(1-$S$1)+B8*(1-$S$3)</f>
        <v>1360319.1505673872</v>
      </c>
      <c r="C9" s="12">
        <f t="shared" si="3"/>
        <v>1374150.016170434</v>
      </c>
      <c r="D9" s="6">
        <f t="shared" si="3"/>
        <v>1080133.5506309238</v>
      </c>
      <c r="E9" s="5">
        <f t="shared" si="3"/>
        <v>1271940.0831182385</v>
      </c>
      <c r="F9" s="12">
        <f t="shared" si="3"/>
        <v>1228661.5694925699</v>
      </c>
      <c r="G9" s="6">
        <f t="shared" si="3"/>
        <v>1237152.3948249936</v>
      </c>
      <c r="H9" s="5">
        <f t="shared" si="3"/>
        <v>1113926.9640839882</v>
      </c>
      <c r="I9" s="12">
        <f t="shared" si="3"/>
        <v>1091144.8600507395</v>
      </c>
      <c r="J9" s="6">
        <f t="shared" si="3"/>
        <v>1112667.380213192</v>
      </c>
      <c r="K9" s="5">
        <f t="shared" si="3"/>
        <v>2047560.9678984741</v>
      </c>
      <c r="L9" s="12">
        <f t="shared" si="3"/>
        <v>2027605.4651304837</v>
      </c>
      <c r="M9" s="6">
        <f t="shared" si="3"/>
        <v>2027605.4651304837</v>
      </c>
      <c r="N9" s="5">
        <f t="shared" si="3"/>
        <v>974274.44753514801</v>
      </c>
      <c r="O9" s="12">
        <f t="shared" si="3"/>
        <v>779166.73211504926</v>
      </c>
      <c r="P9" s="6">
        <f t="shared" si="3"/>
        <v>914744.01915889943</v>
      </c>
    </row>
    <row r="10" spans="1:19" ht="17" thickBot="1" x14ac:dyDescent="0.25">
      <c r="A10" s="24" t="s">
        <v>14</v>
      </c>
      <c r="B10" s="5">
        <f t="shared" ref="B10:P10" si="4">B7*$S$1+B8*$S$3</f>
        <v>470494.51609928277</v>
      </c>
      <c r="C10" s="12">
        <f t="shared" si="4"/>
        <v>475278.2070562361</v>
      </c>
      <c r="D10" s="6">
        <f t="shared" si="4"/>
        <v>373586.53078928456</v>
      </c>
      <c r="E10" s="5">
        <f t="shared" si="4"/>
        <v>611109.1613982222</v>
      </c>
      <c r="F10" s="12">
        <f t="shared" si="4"/>
        <v>590315.81073699822</v>
      </c>
      <c r="G10" s="6">
        <f t="shared" si="4"/>
        <v>594395.26480668632</v>
      </c>
      <c r="H10" s="5">
        <f t="shared" si="4"/>
        <v>1884407.6498968434</v>
      </c>
      <c r="I10" s="12">
        <f t="shared" si="4"/>
        <v>1845867.6266231432</v>
      </c>
      <c r="J10" s="6">
        <f t="shared" si="4"/>
        <v>1882276.8374124125</v>
      </c>
      <c r="K10" s="5">
        <f t="shared" si="4"/>
        <v>28258772.365434825</v>
      </c>
      <c r="L10" s="12">
        <f t="shared" si="4"/>
        <v>27983362.734659713</v>
      </c>
      <c r="M10" s="6">
        <f t="shared" si="4"/>
        <v>27983362.734659713</v>
      </c>
      <c r="N10" s="5">
        <f t="shared" si="4"/>
        <v>131159058.88579781</v>
      </c>
      <c r="O10" s="12">
        <f t="shared" si="4"/>
        <v>104893211.10481615</v>
      </c>
      <c r="P10" s="6">
        <f t="shared" si="4"/>
        <v>123144936.19105737</v>
      </c>
    </row>
    <row r="11" spans="1:19" x14ac:dyDescent="0.2">
      <c r="A11" s="50" t="s">
        <v>42</v>
      </c>
      <c r="B11" s="61">
        <f>B9/2000000</f>
        <v>0.68015957528369364</v>
      </c>
      <c r="C11" s="62">
        <f t="shared" ref="C11:P12" si="5">C9/2000000</f>
        <v>0.68707500808521693</v>
      </c>
      <c r="D11" s="63">
        <f t="shared" si="5"/>
        <v>0.54006677531546188</v>
      </c>
      <c r="E11" s="61">
        <f t="shared" si="5"/>
        <v>0.63597004155911929</v>
      </c>
      <c r="F11" s="62">
        <f t="shared" si="5"/>
        <v>0.614330784746285</v>
      </c>
      <c r="G11" s="63">
        <f t="shared" si="5"/>
        <v>0.61857619741249681</v>
      </c>
      <c r="H11" s="61">
        <f t="shared" si="5"/>
        <v>0.55696348204199408</v>
      </c>
      <c r="I11" s="62">
        <f t="shared" si="5"/>
        <v>0.5455724300253697</v>
      </c>
      <c r="J11" s="63">
        <f t="shared" si="5"/>
        <v>0.55633369010659595</v>
      </c>
      <c r="K11" s="61">
        <f t="shared" si="5"/>
        <v>1.023780483949237</v>
      </c>
      <c r="L11" s="62">
        <f t="shared" si="5"/>
        <v>1.0138027325652419</v>
      </c>
      <c r="M11" s="63">
        <f t="shared" si="5"/>
        <v>1.0138027325652419</v>
      </c>
      <c r="N11" s="61">
        <f t="shared" si="5"/>
        <v>0.48713722376757401</v>
      </c>
      <c r="O11" s="62">
        <f t="shared" si="5"/>
        <v>0.38958336605752464</v>
      </c>
      <c r="P11" s="63">
        <f t="shared" si="5"/>
        <v>0.45737200957944973</v>
      </c>
    </row>
    <row r="12" spans="1:19" ht="17" thickBot="1" x14ac:dyDescent="0.25">
      <c r="A12" s="22" t="s">
        <v>43</v>
      </c>
      <c r="B12" s="8">
        <f>B10/2000000</f>
        <v>0.23524725804964139</v>
      </c>
      <c r="C12" s="9">
        <f t="shared" si="5"/>
        <v>0.23763910352811804</v>
      </c>
      <c r="D12" s="10">
        <f t="shared" si="5"/>
        <v>0.18679326539464228</v>
      </c>
      <c r="E12" s="8">
        <f t="shared" si="5"/>
        <v>0.30555458069911112</v>
      </c>
      <c r="F12" s="9">
        <f t="shared" si="5"/>
        <v>0.29515790536849912</v>
      </c>
      <c r="G12" s="10">
        <f t="shared" si="5"/>
        <v>0.29719763240334318</v>
      </c>
      <c r="H12" s="8">
        <f t="shared" si="5"/>
        <v>0.9422038249484217</v>
      </c>
      <c r="I12" s="9">
        <f t="shared" si="5"/>
        <v>0.92293381331157165</v>
      </c>
      <c r="J12" s="10">
        <f t="shared" si="5"/>
        <v>0.94113841870620629</v>
      </c>
      <c r="K12" s="8">
        <f t="shared" si="5"/>
        <v>14.129386182717413</v>
      </c>
      <c r="L12" s="9">
        <f t="shared" si="5"/>
        <v>13.991681367329857</v>
      </c>
      <c r="M12" s="10">
        <f t="shared" si="5"/>
        <v>13.991681367329857</v>
      </c>
      <c r="N12" s="8">
        <f t="shared" si="5"/>
        <v>65.579529442898902</v>
      </c>
      <c r="O12" s="9">
        <f t="shared" si="5"/>
        <v>52.44660555240808</v>
      </c>
      <c r="P12" s="10">
        <f t="shared" si="5"/>
        <v>61.572468095528684</v>
      </c>
    </row>
    <row r="13" spans="1:19" ht="17" thickBot="1" x14ac:dyDescent="0.25">
      <c r="A13" s="18"/>
      <c r="B13" s="19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20"/>
    </row>
    <row r="14" spans="1:19" x14ac:dyDescent="0.2">
      <c r="A14" s="50" t="s">
        <v>15</v>
      </c>
      <c r="B14" s="54">
        <v>9879330.0557718147</v>
      </c>
      <c r="C14" s="55">
        <v>5555555.5555555616</v>
      </c>
      <c r="D14" s="56">
        <v>9879330.0557718147</v>
      </c>
      <c r="E14" s="54">
        <v>17600000</v>
      </c>
      <c r="F14" s="55">
        <v>5560000</v>
      </c>
      <c r="G14" s="56">
        <v>9880000</v>
      </c>
      <c r="H14" s="54">
        <v>1760000</v>
      </c>
      <c r="I14" s="55">
        <v>5560000</v>
      </c>
      <c r="J14" s="56">
        <v>3120000</v>
      </c>
      <c r="K14" s="54">
        <v>988000</v>
      </c>
      <c r="L14" s="55">
        <v>312000</v>
      </c>
      <c r="M14" s="56">
        <v>312000</v>
      </c>
      <c r="N14" s="54">
        <v>312000</v>
      </c>
      <c r="O14" s="55">
        <v>176000</v>
      </c>
      <c r="P14" s="56">
        <v>556000</v>
      </c>
    </row>
    <row r="15" spans="1:19" x14ac:dyDescent="0.2">
      <c r="A15" s="57" t="s">
        <v>16</v>
      </c>
      <c r="B15" s="58">
        <v>30000000</v>
      </c>
      <c r="C15" s="59">
        <v>196000000</v>
      </c>
      <c r="D15" s="60">
        <v>219000000</v>
      </c>
      <c r="E15" s="58">
        <v>228000000</v>
      </c>
      <c r="F15" s="59">
        <v>221000000</v>
      </c>
      <c r="G15" s="60" t="s">
        <v>17</v>
      </c>
      <c r="H15" s="58">
        <v>334000000</v>
      </c>
      <c r="I15" s="59">
        <v>135000000</v>
      </c>
      <c r="J15" s="60">
        <v>279000000</v>
      </c>
      <c r="K15" s="58">
        <v>372000000</v>
      </c>
      <c r="L15" s="59">
        <v>355000000</v>
      </c>
      <c r="M15" s="60">
        <v>312000000</v>
      </c>
      <c r="N15" s="58">
        <v>161000000</v>
      </c>
      <c r="O15" s="59">
        <v>685000000</v>
      </c>
      <c r="P15" s="60">
        <v>275000000</v>
      </c>
    </row>
    <row r="16" spans="1:19" ht="17" thickBot="1" x14ac:dyDescent="0.25">
      <c r="A16" s="22" t="s">
        <v>20</v>
      </c>
      <c r="B16" s="13">
        <f>B14/B15</f>
        <v>0.32931100185906048</v>
      </c>
      <c r="C16" s="14">
        <f>C14/C15</f>
        <v>2.8344671201814088E-2</v>
      </c>
      <c r="D16" s="15">
        <f>D14/D15</f>
        <v>4.511109614507678E-2</v>
      </c>
      <c r="E16" s="13">
        <f>E14/E15</f>
        <v>7.7192982456140355E-2</v>
      </c>
      <c r="F16" s="14">
        <f t="shared" ref="F16" si="6">F14/F15</f>
        <v>2.5158371040723982E-2</v>
      </c>
      <c r="G16" s="15" t="s">
        <v>17</v>
      </c>
      <c r="H16" s="13">
        <f t="shared" ref="H16:P16" si="7">H14/H15</f>
        <v>5.2694610778443113E-3</v>
      </c>
      <c r="I16" s="14">
        <f t="shared" si="7"/>
        <v>4.1185185185185186E-2</v>
      </c>
      <c r="J16" s="15">
        <f t="shared" si="7"/>
        <v>1.1182795698924731E-2</v>
      </c>
      <c r="K16" s="13">
        <f t="shared" si="7"/>
        <v>2.6559139784946236E-3</v>
      </c>
      <c r="L16" s="14">
        <f t="shared" si="7"/>
        <v>8.7887323943661969E-4</v>
      </c>
      <c r="M16" s="15">
        <f t="shared" si="7"/>
        <v>1E-3</v>
      </c>
      <c r="N16" s="13">
        <f t="shared" si="7"/>
        <v>1.937888198757764E-3</v>
      </c>
      <c r="O16" s="14">
        <f t="shared" si="7"/>
        <v>2.5693430656934305E-4</v>
      </c>
      <c r="P16" s="15">
        <f t="shared" si="7"/>
        <v>2.0218181818181819E-3</v>
      </c>
    </row>
  </sheetData>
  <mergeCells count="14">
    <mergeCell ref="S1:S2"/>
    <mergeCell ref="S3:S4"/>
    <mergeCell ref="R3:R4"/>
    <mergeCell ref="N2:P2"/>
    <mergeCell ref="B1:D1"/>
    <mergeCell ref="E1:G1"/>
    <mergeCell ref="H1:J1"/>
    <mergeCell ref="K1:M1"/>
    <mergeCell ref="N1:P1"/>
    <mergeCell ref="R1:R2"/>
    <mergeCell ref="B2:D2"/>
    <mergeCell ref="E2:G2"/>
    <mergeCell ref="H2:J2"/>
    <mergeCell ref="K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DE016-E735-744E-8E0A-39442A04CDB7}">
  <dimension ref="A1:D4"/>
  <sheetViews>
    <sheetView workbookViewId="0">
      <selection activeCell="F10" sqref="F10"/>
    </sheetView>
  </sheetViews>
  <sheetFormatPr baseColWidth="10" defaultRowHeight="16" x14ac:dyDescent="0.2"/>
  <cols>
    <col min="1" max="1" width="11.6640625" bestFit="1" customWidth="1"/>
  </cols>
  <sheetData>
    <row r="1" spans="1:4" ht="17" thickBot="1" x14ac:dyDescent="0.25">
      <c r="A1" s="76" t="s">
        <v>41</v>
      </c>
      <c r="B1" s="77"/>
      <c r="C1" s="77"/>
      <c r="D1" s="78"/>
    </row>
    <row r="2" spans="1:4" ht="17" thickBot="1" x14ac:dyDescent="0.25">
      <c r="A2" s="26"/>
      <c r="B2" s="11" t="s">
        <v>38</v>
      </c>
      <c r="C2" s="46" t="s">
        <v>39</v>
      </c>
      <c r="D2" s="47" t="s">
        <v>40</v>
      </c>
    </row>
    <row r="3" spans="1:4" x14ac:dyDescent="0.2">
      <c r="A3" s="50" t="s">
        <v>36</v>
      </c>
      <c r="B3" s="51">
        <v>14300000</v>
      </c>
      <c r="C3" s="52">
        <v>11800000</v>
      </c>
      <c r="D3" s="53">
        <v>13700000</v>
      </c>
    </row>
    <row r="4" spans="1:4" ht="17" thickBot="1" x14ac:dyDescent="0.25">
      <c r="A4" s="22" t="s">
        <v>37</v>
      </c>
      <c r="B4" s="7">
        <v>5290928</v>
      </c>
      <c r="C4" s="48">
        <v>5508908</v>
      </c>
      <c r="D4" s="49">
        <v>4603664</v>
      </c>
    </row>
  </sheetData>
  <mergeCells count="1">
    <mergeCell ref="A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31B7C-66C5-E34A-B0B5-AB901F499CC2}">
  <dimension ref="A1:D15"/>
  <sheetViews>
    <sheetView workbookViewId="0">
      <selection activeCell="A14" sqref="A14:B15"/>
    </sheetView>
  </sheetViews>
  <sheetFormatPr baseColWidth="10" defaultColWidth="8.83203125" defaultRowHeight="16" x14ac:dyDescent="0.2"/>
  <cols>
    <col min="1" max="1" width="13.33203125" bestFit="1" customWidth="1"/>
    <col min="2" max="2" width="45.83203125" bestFit="1" customWidth="1"/>
    <col min="3" max="3" width="51.83203125" bestFit="1" customWidth="1"/>
    <col min="4" max="4" width="14" bestFit="1" customWidth="1"/>
  </cols>
  <sheetData>
    <row r="1" spans="1:4" x14ac:dyDescent="0.2">
      <c r="A1" s="79" t="s">
        <v>34</v>
      </c>
      <c r="B1" s="79"/>
      <c r="C1" s="79"/>
      <c r="D1" s="79"/>
    </row>
    <row r="2" spans="1:4" ht="17" thickBot="1" x14ac:dyDescent="0.25"/>
    <row r="3" spans="1:4" ht="17" thickBot="1" x14ac:dyDescent="0.25">
      <c r="A3" s="30" t="s">
        <v>22</v>
      </c>
      <c r="B3" s="38" t="s">
        <v>23</v>
      </c>
      <c r="C3" s="38" t="s">
        <v>35</v>
      </c>
      <c r="D3" s="38" t="s">
        <v>25</v>
      </c>
    </row>
    <row r="4" spans="1:4" x14ac:dyDescent="0.2">
      <c r="A4" s="39" t="s">
        <v>26</v>
      </c>
      <c r="B4" s="21">
        <v>2760209150.6620922</v>
      </c>
      <c r="C4" s="21">
        <v>184310205.82631055</v>
      </c>
      <c r="D4" s="42">
        <f>C4/B4</f>
        <v>6.6774E-2</v>
      </c>
    </row>
    <row r="5" spans="1:4" x14ac:dyDescent="0.2">
      <c r="A5" s="31" t="s">
        <v>27</v>
      </c>
      <c r="B5" s="24">
        <v>2759320909.5838418</v>
      </c>
      <c r="C5" s="24">
        <v>217710419.76616511</v>
      </c>
      <c r="D5" s="43">
        <f t="shared" ref="D5:D11" si="0">C5/B5</f>
        <v>7.8899999999999998E-2</v>
      </c>
    </row>
    <row r="6" spans="1:4" x14ac:dyDescent="0.2">
      <c r="A6" s="31" t="s">
        <v>28</v>
      </c>
      <c r="B6" s="24">
        <v>2756878246.6186543</v>
      </c>
      <c r="C6" s="24">
        <v>180978029.37752816</v>
      </c>
      <c r="D6" s="43">
        <f t="shared" si="0"/>
        <v>6.5645999999999996E-2</v>
      </c>
    </row>
    <row r="7" spans="1:4" x14ac:dyDescent="0.2">
      <c r="A7" s="31" t="s">
        <v>29</v>
      </c>
      <c r="B7" s="24">
        <v>2755767945.2708416</v>
      </c>
      <c r="C7" s="24">
        <v>757224404.46563137</v>
      </c>
      <c r="D7" s="43">
        <f t="shared" si="0"/>
        <v>0.27477800000000002</v>
      </c>
    </row>
    <row r="8" spans="1:4" x14ac:dyDescent="0.2">
      <c r="A8" s="31" t="s">
        <v>30</v>
      </c>
      <c r="B8" s="24">
        <v>2761319452.0099044</v>
      </c>
      <c r="C8" s="24">
        <v>2142880540.9405062</v>
      </c>
      <c r="D8" s="43">
        <f t="shared" si="0"/>
        <v>0.77603500000000003</v>
      </c>
    </row>
    <row r="9" spans="1:4" x14ac:dyDescent="0.2">
      <c r="A9" s="31" t="s">
        <v>31</v>
      </c>
      <c r="B9" s="24">
        <v>2756878246.6186543</v>
      </c>
      <c r="C9" s="24">
        <v>636202036.09394026</v>
      </c>
      <c r="D9" s="43">
        <f t="shared" si="0"/>
        <v>0.230769</v>
      </c>
    </row>
    <row r="10" spans="1:4" x14ac:dyDescent="0.2">
      <c r="A10" s="31" t="s">
        <v>32</v>
      </c>
      <c r="B10" s="24">
        <v>2753547342.5752163</v>
      </c>
      <c r="C10" s="24">
        <v>2753547192.5665417</v>
      </c>
      <c r="D10" s="43">
        <f t="shared" si="0"/>
        <v>0.99999994552166493</v>
      </c>
    </row>
    <row r="11" spans="1:4" ht="17" thickBot="1" x14ac:dyDescent="0.25">
      <c r="A11" s="33" t="s">
        <v>33</v>
      </c>
      <c r="B11" s="22">
        <v>2764650356.0533423</v>
      </c>
      <c r="C11" s="22">
        <v>2764650356.0540338</v>
      </c>
      <c r="D11" s="44">
        <f t="shared" si="0"/>
        <v>1.00000000000025</v>
      </c>
    </row>
    <row r="14" spans="1:4" s="45" customFormat="1" x14ac:dyDescent="0.2">
      <c r="A14" s="36"/>
      <c r="B14" s="37"/>
    </row>
    <row r="15" spans="1:4" s="45" customFormat="1" x14ac:dyDescent="0.2">
      <c r="A15" s="36"/>
      <c r="B15" s="37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E6AD0-69FC-664A-B5BF-20848FF1953D}">
  <dimension ref="A1:D15"/>
  <sheetViews>
    <sheetView workbookViewId="0">
      <selection activeCell="A14" sqref="A14:B15"/>
    </sheetView>
  </sheetViews>
  <sheetFormatPr baseColWidth="10" defaultColWidth="8.83203125" defaultRowHeight="16" x14ac:dyDescent="0.2"/>
  <cols>
    <col min="1" max="1" width="13.33203125" bestFit="1" customWidth="1"/>
    <col min="2" max="2" width="48.1640625" bestFit="1" customWidth="1"/>
    <col min="3" max="3" width="51.33203125" bestFit="1" customWidth="1"/>
    <col min="4" max="4" width="14" bestFit="1" customWidth="1"/>
  </cols>
  <sheetData>
    <row r="1" spans="1:4" x14ac:dyDescent="0.2">
      <c r="A1" s="79" t="s">
        <v>21</v>
      </c>
      <c r="B1" s="79"/>
      <c r="C1" s="79"/>
      <c r="D1" s="79"/>
    </row>
    <row r="2" spans="1:4" ht="17" thickBot="1" x14ac:dyDescent="0.25"/>
    <row r="3" spans="1:4" ht="17" thickBot="1" x14ac:dyDescent="0.25">
      <c r="A3" s="30" t="s">
        <v>22</v>
      </c>
      <c r="B3" s="38" t="s">
        <v>23</v>
      </c>
      <c r="C3" s="38" t="s">
        <v>24</v>
      </c>
      <c r="D3" s="38" t="s">
        <v>25</v>
      </c>
    </row>
    <row r="4" spans="1:4" x14ac:dyDescent="0.2">
      <c r="A4" s="39" t="s">
        <v>26</v>
      </c>
      <c r="B4" s="40">
        <v>2031976215.43261</v>
      </c>
      <c r="C4" s="41">
        <v>1661681061.7894638</v>
      </c>
      <c r="D4" s="42">
        <f>C4/B4</f>
        <v>0.81776599999999999</v>
      </c>
    </row>
    <row r="5" spans="1:4" x14ac:dyDescent="0.2">
      <c r="A5" s="31" t="s">
        <v>27</v>
      </c>
      <c r="B5" s="32">
        <v>2031793952.43665</v>
      </c>
      <c r="C5" s="12">
        <v>2031793941.3927629</v>
      </c>
      <c r="D5" s="43">
        <f t="shared" ref="D5:D11" si="0">C5/B5</f>
        <v>0.99999999456446498</v>
      </c>
    </row>
    <row r="6" spans="1:4" x14ac:dyDescent="0.2">
      <c r="A6" s="31" t="s">
        <v>28</v>
      </c>
      <c r="B6" s="32">
        <v>2029798737.4220333</v>
      </c>
      <c r="C6" s="12">
        <v>1844264983.8279724</v>
      </c>
      <c r="D6" s="43">
        <f t="shared" si="0"/>
        <v>0.90859500000000004</v>
      </c>
    </row>
    <row r="7" spans="1:4" x14ac:dyDescent="0.2">
      <c r="A7" s="31" t="s">
        <v>29</v>
      </c>
      <c r="B7" s="32">
        <v>2028468594.1515601</v>
      </c>
      <c r="C7" s="12">
        <v>2028467712.1027253</v>
      </c>
      <c r="D7" s="43">
        <f t="shared" si="0"/>
        <v>0.99999956516515098</v>
      </c>
    </row>
    <row r="8" spans="1:4" x14ac:dyDescent="0.2">
      <c r="A8" s="31" t="s">
        <v>30</v>
      </c>
      <c r="B8" s="32">
        <v>2029873977.1561501</v>
      </c>
      <c r="C8" s="12">
        <v>2029873977.1562312</v>
      </c>
      <c r="D8" s="43">
        <f t="shared" si="0"/>
        <v>1.00000000000004</v>
      </c>
    </row>
    <row r="9" spans="1:4" x14ac:dyDescent="0.2">
      <c r="A9" s="31" t="s">
        <v>31</v>
      </c>
      <c r="B9" s="32">
        <v>2028444526.0841501</v>
      </c>
      <c r="C9" s="12">
        <v>2028444526.081213</v>
      </c>
      <c r="D9" s="43">
        <f t="shared" si="0"/>
        <v>0.99999999999855205</v>
      </c>
    </row>
    <row r="10" spans="1:4" x14ac:dyDescent="0.2">
      <c r="A10" s="31" t="s">
        <v>32</v>
      </c>
      <c r="B10" s="32">
        <v>2021817877.3797448</v>
      </c>
      <c r="C10" s="12">
        <v>2021816899.7674253</v>
      </c>
      <c r="D10" s="43">
        <f t="shared" si="0"/>
        <v>0.99999951646865404</v>
      </c>
    </row>
    <row r="11" spans="1:4" ht="17" thickBot="1" x14ac:dyDescent="0.25">
      <c r="A11" s="33" t="s">
        <v>33</v>
      </c>
      <c r="B11" s="34">
        <v>2031793952.4326053</v>
      </c>
      <c r="C11" s="35">
        <v>2031783075.1353204</v>
      </c>
      <c r="D11" s="44">
        <f t="shared" si="0"/>
        <v>0.99999464645651115</v>
      </c>
    </row>
    <row r="14" spans="1:4" s="45" customFormat="1" x14ac:dyDescent="0.2">
      <c r="A14" s="36"/>
      <c r="B14" s="37"/>
    </row>
    <row r="15" spans="1:4" s="45" customFormat="1" x14ac:dyDescent="0.2">
      <c r="A15" s="36"/>
      <c r="B15" s="37"/>
    </row>
  </sheetData>
  <mergeCells count="1">
    <mergeCell ref="A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Figures 3A,4A</vt:lpstr>
      <vt:lpstr>Figure 3B</vt:lpstr>
      <vt:lpstr>Figure 3C - DI-enriched stock</vt:lpstr>
      <vt:lpstr>WT stock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2022-06-29T00:14:02Z</dcterms:created>
  <dcterms:modified xsi:type="dcterms:W3CDTF">2022-08-06T15:41:40Z</dcterms:modified>
</cp:coreProperties>
</file>