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yunshan/Documents/dianjia/Projects/WSM/"/>
    </mc:Choice>
  </mc:AlternateContent>
  <bookViews>
    <workbookView xWindow="0" yWindow="460" windowWidth="28800" windowHeight="15940"/>
  </bookViews>
  <sheets>
    <sheet name="全部" sheetId="5" r:id="rId1"/>
    <sheet name="Sheet1" sheetId="6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5" l="1"/>
  <c r="O26" i="5"/>
  <c r="R26" i="5"/>
  <c r="M26" i="5"/>
  <c r="S26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O4" i="5"/>
  <c r="R4" i="5"/>
  <c r="O5" i="5"/>
  <c r="R5" i="5"/>
  <c r="M5" i="5"/>
  <c r="S5" i="5"/>
  <c r="O6" i="5"/>
  <c r="R6" i="5"/>
  <c r="M6" i="5"/>
  <c r="S6" i="5"/>
  <c r="O7" i="5"/>
  <c r="R7" i="5"/>
  <c r="M7" i="5"/>
  <c r="S7" i="5"/>
  <c r="O8" i="5"/>
  <c r="R8" i="5"/>
  <c r="M8" i="5"/>
  <c r="S8" i="5"/>
  <c r="O9" i="5"/>
  <c r="R9" i="5"/>
  <c r="M9" i="5"/>
  <c r="S9" i="5"/>
  <c r="O11" i="5"/>
  <c r="R11" i="5"/>
  <c r="M11" i="5"/>
  <c r="S11" i="5"/>
  <c r="O13" i="5"/>
  <c r="R13" i="5"/>
  <c r="M13" i="5"/>
  <c r="S13" i="5"/>
  <c r="O14" i="5"/>
  <c r="R14" i="5"/>
  <c r="M14" i="5"/>
  <c r="S14" i="5"/>
  <c r="O15" i="5"/>
  <c r="R15" i="5"/>
  <c r="M15" i="5"/>
  <c r="S15" i="5"/>
  <c r="O10" i="5"/>
  <c r="O12" i="5"/>
  <c r="O16" i="5"/>
  <c r="R16" i="5"/>
  <c r="M16" i="5"/>
  <c r="S16" i="5"/>
  <c r="M4" i="5"/>
  <c r="S4" i="5"/>
  <c r="R10" i="5"/>
  <c r="R12" i="5"/>
  <c r="N12" i="5"/>
  <c r="N13" i="5"/>
  <c r="N5" i="5"/>
  <c r="N6" i="5"/>
  <c r="N7" i="5"/>
  <c r="N8" i="5"/>
  <c r="N9" i="5"/>
  <c r="N10" i="5"/>
  <c r="N11" i="5"/>
  <c r="N14" i="5"/>
  <c r="N15" i="5"/>
  <c r="N4" i="5"/>
  <c r="N22" i="5"/>
  <c r="O22" i="5"/>
  <c r="Q22" i="5"/>
  <c r="N23" i="5"/>
  <c r="O23" i="5"/>
  <c r="Q23" i="5"/>
  <c r="N24" i="5"/>
  <c r="O24" i="5"/>
  <c r="Q24" i="5"/>
  <c r="R24" i="5"/>
  <c r="M24" i="5"/>
  <c r="S24" i="5"/>
  <c r="N25" i="5"/>
  <c r="O25" i="5"/>
  <c r="Q25" i="5"/>
  <c r="R25" i="5"/>
  <c r="N26" i="5"/>
  <c r="N27" i="5"/>
  <c r="O27" i="5"/>
  <c r="Q27" i="5"/>
  <c r="N28" i="5"/>
  <c r="O28" i="5"/>
  <c r="Q28" i="5"/>
  <c r="R28" i="5"/>
  <c r="M28" i="5"/>
  <c r="S28" i="5"/>
  <c r="N29" i="5"/>
  <c r="O29" i="5"/>
  <c r="Q29" i="5"/>
  <c r="R29" i="5"/>
  <c r="N30" i="5"/>
  <c r="O30" i="5"/>
  <c r="Q30" i="5"/>
  <c r="N31" i="5"/>
  <c r="O31" i="5"/>
  <c r="Q31" i="5"/>
  <c r="N32" i="5"/>
  <c r="O32" i="5"/>
  <c r="Q32" i="5"/>
  <c r="R32" i="5"/>
  <c r="M32" i="5"/>
  <c r="S32" i="5"/>
  <c r="Q21" i="5"/>
  <c r="O21" i="5"/>
  <c r="R21" i="5"/>
  <c r="M21" i="5"/>
  <c r="S21" i="5"/>
  <c r="N21" i="5"/>
  <c r="R30" i="5"/>
  <c r="M30" i="5"/>
  <c r="S30" i="5"/>
  <c r="R22" i="5"/>
  <c r="M22" i="5"/>
  <c r="S22" i="5"/>
  <c r="R31" i="5"/>
  <c r="M31" i="5"/>
  <c r="S31" i="5"/>
  <c r="R27" i="5"/>
  <c r="M27" i="5"/>
  <c r="S27" i="5"/>
  <c r="R23" i="5"/>
  <c r="M23" i="5"/>
  <c r="S23" i="5"/>
  <c r="E33" i="5"/>
  <c r="F22" i="5"/>
  <c r="F23" i="5"/>
  <c r="F24" i="5"/>
  <c r="F25" i="5"/>
  <c r="F26" i="5"/>
  <c r="F27" i="5"/>
  <c r="F28" i="5"/>
  <c r="F29" i="5"/>
  <c r="F30" i="5"/>
  <c r="F31" i="5"/>
  <c r="F32" i="5"/>
  <c r="F21" i="5"/>
  <c r="C33" i="5"/>
  <c r="D22" i="5"/>
  <c r="D23" i="5"/>
  <c r="D24" i="5"/>
  <c r="D25" i="5"/>
  <c r="D26" i="5"/>
  <c r="D27" i="5"/>
  <c r="D28" i="5"/>
  <c r="D29" i="5"/>
  <c r="D30" i="5"/>
  <c r="D31" i="5"/>
  <c r="D32" i="5"/>
  <c r="D21" i="5"/>
  <c r="M25" i="5"/>
  <c r="M29" i="5"/>
  <c r="L33" i="5"/>
  <c r="J33" i="5"/>
  <c r="M33" i="5"/>
  <c r="M10" i="5"/>
  <c r="K33" i="5"/>
  <c r="H33" i="5"/>
  <c r="B33" i="5"/>
  <c r="K16" i="5"/>
  <c r="H16" i="5"/>
  <c r="C16" i="5"/>
  <c r="B16" i="5"/>
  <c r="N33" i="5"/>
  <c r="D5" i="5"/>
  <c r="D6" i="5"/>
  <c r="F7" i="5"/>
  <c r="F9" i="5"/>
  <c r="F5" i="5"/>
  <c r="D4" i="5"/>
  <c r="D11" i="5"/>
  <c r="D14" i="5"/>
  <c r="D9" i="5"/>
  <c r="D10" i="5"/>
  <c r="Q33" i="5"/>
  <c r="N16" i="5"/>
  <c r="D7" i="5"/>
  <c r="D8" i="5"/>
  <c r="D13" i="5"/>
  <c r="D15" i="5"/>
  <c r="O33" i="5"/>
  <c r="F13" i="5"/>
  <c r="F14" i="5"/>
  <c r="F4" i="5"/>
  <c r="F6" i="5"/>
  <c r="F10" i="5"/>
  <c r="F8" i="5"/>
  <c r="F11" i="5"/>
  <c r="F15" i="5"/>
  <c r="P15" i="5"/>
  <c r="P5" i="5"/>
  <c r="P6" i="5"/>
  <c r="P11" i="5"/>
  <c r="P14" i="5"/>
  <c r="P13" i="5"/>
  <c r="P4" i="5"/>
  <c r="P9" i="5"/>
  <c r="P10" i="5"/>
  <c r="P12" i="5"/>
  <c r="P7" i="5"/>
  <c r="P8" i="5"/>
  <c r="P26" i="5"/>
  <c r="P23" i="5"/>
  <c r="P25" i="5"/>
  <c r="P22" i="5"/>
  <c r="P30" i="5"/>
  <c r="P32" i="5"/>
  <c r="P21" i="5"/>
  <c r="P31" i="5"/>
  <c r="P28" i="5"/>
  <c r="P29" i="5"/>
  <c r="P27" i="5"/>
  <c r="P24" i="5"/>
  <c r="R33" i="5"/>
  <c r="S33" i="5"/>
</calcChain>
</file>

<file path=xl/sharedStrings.xml><?xml version="1.0" encoding="utf-8"?>
<sst xmlns="http://schemas.openxmlformats.org/spreadsheetml/2006/main" count="107" uniqueCount="53">
  <si>
    <t>2017年当年款</t>
    <phoneticPr fontId="3" type="noConversion"/>
  </si>
  <si>
    <t>2018年下单</t>
    <phoneticPr fontId="3" type="noConversion"/>
  </si>
  <si>
    <t>Q3</t>
    <phoneticPr fontId="3" type="noConversion"/>
  </si>
  <si>
    <t>销售金额</t>
  </si>
  <si>
    <t>款数</t>
  </si>
  <si>
    <t>销售数量</t>
  </si>
  <si>
    <t>销售数量占比</t>
    <phoneticPr fontId="3" type="noConversion"/>
  </si>
  <si>
    <t>销售金额占比</t>
  </si>
  <si>
    <t>平均吊牌价</t>
    <phoneticPr fontId="3" type="noConversion"/>
  </si>
  <si>
    <t>2017年末库存数量</t>
  </si>
  <si>
    <t xml:space="preserve"> 售罄率</t>
  </si>
  <si>
    <t>2017Q3下单件数</t>
    <phoneticPr fontId="3" type="noConversion"/>
  </si>
  <si>
    <t>2017Q3下单吊牌金额</t>
    <phoneticPr fontId="3" type="noConversion"/>
  </si>
  <si>
    <t>款数</t>
    <phoneticPr fontId="3" type="noConversion"/>
  </si>
  <si>
    <t>下单量</t>
    <phoneticPr fontId="3" type="noConversion"/>
  </si>
  <si>
    <t>下单量占比</t>
    <phoneticPr fontId="3" type="noConversion"/>
  </si>
  <si>
    <t>下单吊牌金额</t>
    <phoneticPr fontId="3" type="noConversion"/>
  </si>
  <si>
    <t>平均吊牌价同比</t>
    <phoneticPr fontId="3" type="noConversion"/>
  </si>
  <si>
    <t>总计</t>
  </si>
  <si>
    <t>一级类目</t>
    <rPh sb="0" eb="1">
      <t>yi'ji</t>
    </rPh>
    <phoneticPr fontId="3" type="noConversion"/>
  </si>
  <si>
    <t>2017年末库存吊牌金额</t>
    <rPh sb="10" eb="11">
      <t>jin'e</t>
    </rPh>
    <phoneticPr fontId="3" type="noConversion"/>
  </si>
  <si>
    <t>毛衣</t>
  </si>
  <si>
    <t>套头衫</t>
  </si>
  <si>
    <t>衬衣</t>
  </si>
  <si>
    <t>短裤</t>
  </si>
  <si>
    <t>半身裙</t>
  </si>
  <si>
    <t>连衣裙</t>
  </si>
  <si>
    <t>七分裤</t>
  </si>
  <si>
    <t>下单平均吊牌价</t>
    <phoneticPr fontId="3" type="noConversion"/>
  </si>
  <si>
    <t>Q4</t>
    <phoneticPr fontId="3" type="noConversion"/>
  </si>
  <si>
    <t>2017Q4下单件数</t>
    <phoneticPr fontId="3" type="noConversion"/>
  </si>
  <si>
    <t>2017Q4下单吊牌金额</t>
    <phoneticPr fontId="3" type="noConversion"/>
  </si>
  <si>
    <t>T恤</t>
    <phoneticPr fontId="8" type="noConversion"/>
  </si>
  <si>
    <t>外套</t>
    <phoneticPr fontId="8" type="noConversion"/>
  </si>
  <si>
    <t>开衫</t>
    <phoneticPr fontId="8" type="noConversion"/>
  </si>
  <si>
    <t>风衣</t>
    <phoneticPr fontId="8" type="noConversion"/>
  </si>
  <si>
    <t>长裤</t>
    <phoneticPr fontId="8" type="noConversion"/>
  </si>
  <si>
    <t>大衣</t>
    <phoneticPr fontId="8" type="noConversion"/>
  </si>
  <si>
    <t>羽绒</t>
    <phoneticPr fontId="8" type="noConversion"/>
  </si>
  <si>
    <t>大类</t>
  </si>
  <si>
    <t>开衫</t>
  </si>
  <si>
    <t>长裤</t>
  </si>
  <si>
    <t>下单
款数</t>
  </si>
  <si>
    <t>下单量</t>
  </si>
  <si>
    <t xml:space="preserve"> 原本成额</t>
  </si>
  <si>
    <t>吊牌额</t>
  </si>
  <si>
    <t>T恤</t>
  </si>
  <si>
    <t>外套</t>
  </si>
  <si>
    <t>风衣</t>
  </si>
  <si>
    <t>大衣</t>
  </si>
  <si>
    <t>棉衣</t>
  </si>
  <si>
    <t>羽绒</t>
  </si>
  <si>
    <t>七分裤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</si>
</sst>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_);[Red]\(0\)"/>
    <numFmt numFmtId="178" formatCode="0.0%"/>
  </numFmts>
  <fonts count="21" x14ac:knownFonts="1">
    <font>
      <sz val="12"/>
      <color theme="1"/>
      <name val="HiraginoSansGB-W3"/>
      <family val="2"/>
      <charset val="134"/>
    </font>
    <font>
      <sz val="12"/>
      <color theme="1"/>
      <name val="HiraginoSansGB-W3"/>
      <family val="2"/>
      <charset val="134"/>
    </font>
    <font>
      <b/>
      <sz val="10"/>
      <color theme="0"/>
      <name val="等线 Light"/>
      <family val="3"/>
      <charset val="134"/>
    </font>
    <font>
      <sz val="9"/>
      <name val="HiraginoSansGB-W3"/>
      <family val="2"/>
      <charset val="134"/>
    </font>
    <font>
      <b/>
      <sz val="12"/>
      <color theme="0"/>
      <name val="HiraginoSansGB-W3"/>
      <family val="2"/>
      <charset val="134"/>
    </font>
    <font>
      <sz val="10"/>
      <color theme="1"/>
      <name val="等线 Light"/>
      <family val="3"/>
      <charset val="134"/>
    </font>
    <font>
      <sz val="10"/>
      <color theme="1"/>
      <name val="HiraginoSansGB-W3"/>
      <family val="2"/>
      <charset val="134"/>
    </font>
    <font>
      <sz val="9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0"/>
      <color theme="0"/>
      <name val="HiraginoSansGB-W3"/>
      <family val="2"/>
      <charset val="134"/>
    </font>
    <font>
      <b/>
      <sz val="9"/>
      <color theme="0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sz val="10"/>
      <name val="Times New Roman"/>
      <family val="1"/>
    </font>
    <font>
      <sz val="10"/>
      <color theme="1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sz val="10"/>
      <color theme="1"/>
      <name val="等线 Regular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theme="9" tint="-0.249977111117893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/>
    <xf numFmtId="0" fontId="2" fillId="3" borderId="6" xfId="0" applyFont="1" applyFill="1" applyBorder="1" applyAlignment="1">
      <alignment horizontal="left" vertical="center"/>
    </xf>
    <xf numFmtId="176" fontId="2" fillId="3" borderId="6" xfId="0" applyNumberFormat="1" applyFont="1" applyFill="1" applyBorder="1" applyAlignment="1">
      <alignment vertical="center"/>
    </xf>
    <xf numFmtId="9" fontId="2" fillId="3" borderId="6" xfId="0" applyNumberFormat="1" applyFont="1" applyFill="1" applyBorder="1" applyAlignment="1">
      <alignment vertical="center"/>
    </xf>
    <xf numFmtId="178" fontId="2" fillId="3" borderId="6" xfId="1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 wrapText="1"/>
    </xf>
    <xf numFmtId="9" fontId="5" fillId="0" borderId="7" xfId="0" applyNumberFormat="1" applyFont="1" applyFill="1" applyBorder="1" applyAlignment="1">
      <alignment vertical="center"/>
    </xf>
    <xf numFmtId="176" fontId="5" fillId="0" borderId="7" xfId="0" applyNumberFormat="1" applyFont="1" applyFill="1" applyBorder="1" applyAlignment="1">
      <alignment vertical="center"/>
    </xf>
    <xf numFmtId="177" fontId="5" fillId="0" borderId="7" xfId="0" applyNumberFormat="1" applyFont="1" applyFill="1" applyBorder="1" applyAlignment="1">
      <alignment vertical="center"/>
    </xf>
    <xf numFmtId="176" fontId="5" fillId="0" borderId="7" xfId="0" applyNumberFormat="1" applyFont="1" applyFill="1" applyBorder="1" applyAlignment="1">
      <alignment horizontal="center" vertical="center"/>
    </xf>
    <xf numFmtId="0" fontId="6" fillId="0" borderId="0" xfId="0" applyFont="1" applyFill="1" applyAlignment="1"/>
    <xf numFmtId="0" fontId="7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7" xfId="0" applyNumberFormat="1" applyFont="1" applyFill="1" applyBorder="1" applyAlignment="1">
      <alignment horizontal="center" vertical="center"/>
    </xf>
    <xf numFmtId="177" fontId="9" fillId="4" borderId="7" xfId="0" applyNumberFormat="1" applyFont="1" applyFill="1" applyBorder="1" applyAlignment="1">
      <alignment horizontal="center" vertical="center"/>
    </xf>
    <xf numFmtId="177" fontId="10" fillId="4" borderId="7" xfId="0" applyNumberFormat="1" applyFont="1" applyFill="1" applyBorder="1" applyAlignment="1">
      <alignment horizontal="center" vertical="center"/>
    </xf>
    <xf numFmtId="9" fontId="9" fillId="0" borderId="7" xfId="0" applyNumberFormat="1" applyFont="1" applyFill="1" applyBorder="1" applyAlignment="1">
      <alignment horizontal="center" vertical="center" wrapText="1"/>
    </xf>
    <xf numFmtId="176" fontId="9" fillId="4" borderId="7" xfId="0" applyNumberFormat="1" applyFont="1" applyFill="1" applyBorder="1" applyAlignment="1">
      <alignment horizontal="center" vertical="center"/>
    </xf>
    <xf numFmtId="176" fontId="2" fillId="3" borderId="0" xfId="0" applyNumberFormat="1" applyFont="1" applyFill="1" applyBorder="1" applyAlignment="1">
      <alignment vertical="center"/>
    </xf>
    <xf numFmtId="0" fontId="9" fillId="0" borderId="7" xfId="0" applyFont="1" applyFill="1" applyBorder="1" applyAlignment="1">
      <alignment horizontal="center" vertical="center"/>
    </xf>
    <xf numFmtId="177" fontId="11" fillId="3" borderId="7" xfId="0" applyNumberFormat="1" applyFont="1" applyFill="1" applyBorder="1" applyAlignment="1">
      <alignment horizontal="center" vertical="center"/>
    </xf>
    <xf numFmtId="9" fontId="11" fillId="3" borderId="7" xfId="0" applyNumberFormat="1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/>
    </xf>
    <xf numFmtId="176" fontId="2" fillId="3" borderId="5" xfId="0" applyNumberFormat="1" applyFont="1" applyFill="1" applyBorder="1" applyAlignment="1">
      <alignment vertical="center"/>
    </xf>
    <xf numFmtId="176" fontId="12" fillId="3" borderId="7" xfId="0" applyNumberFormat="1" applyFont="1" applyFill="1" applyBorder="1" applyAlignment="1">
      <alignment horizontal="center" vertical="center"/>
    </xf>
    <xf numFmtId="176" fontId="13" fillId="3" borderId="0" xfId="0" applyNumberFormat="1" applyFont="1" applyFill="1" applyAlignment="1">
      <alignment vertical="center"/>
    </xf>
    <xf numFmtId="176" fontId="9" fillId="0" borderId="7" xfId="0" applyNumberFormat="1" applyFont="1" applyFill="1" applyBorder="1" applyAlignment="1">
      <alignment vertical="center"/>
    </xf>
    <xf numFmtId="0" fontId="14" fillId="0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7" xfId="0" applyNumberFormat="1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176" fontId="15" fillId="0" borderId="7" xfId="0" applyNumberFormat="1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177" fontId="2" fillId="3" borderId="7" xfId="0" applyNumberFormat="1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vertical="center"/>
    </xf>
    <xf numFmtId="0" fontId="18" fillId="0" borderId="7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176" fontId="18" fillId="0" borderId="7" xfId="1" applyNumberFormat="1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9" fontId="20" fillId="0" borderId="7" xfId="1" applyFont="1" applyFill="1" applyBorder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0" sqref="J20"/>
    </sheetView>
  </sheetViews>
  <sheetFormatPr baseColWidth="10" defaultColWidth="8.625" defaultRowHeight="18" outlineLevelCol="1" x14ac:dyDescent="0.2"/>
  <cols>
    <col min="1" max="1" width="7.75" bestFit="1" customWidth="1"/>
    <col min="2" max="2" width="5" customWidth="1" outlineLevel="1"/>
    <col min="3" max="3" width="8.625" customWidth="1" outlineLevel="1"/>
    <col min="4" max="4" width="8.625" bestFit="1" customWidth="1"/>
    <col min="5" max="5" width="9" customWidth="1" outlineLevel="1"/>
    <col min="6" max="6" width="8.625" bestFit="1" customWidth="1"/>
    <col min="7" max="7" width="8.625" customWidth="1"/>
    <col min="8" max="8" width="9" customWidth="1" outlineLevel="1"/>
    <col min="9" max="9" width="7.375" customWidth="1" outlineLevel="1"/>
    <col min="10" max="10" width="8.625" bestFit="1" customWidth="1" outlineLevel="1"/>
    <col min="11" max="11" width="10.875" customWidth="1" outlineLevel="1"/>
    <col min="12" max="12" width="10.375" bestFit="1" customWidth="1" outlineLevel="1"/>
    <col min="13" max="13" width="10.375" customWidth="1" outlineLevel="1"/>
    <col min="14" max="14" width="5" bestFit="1" customWidth="1"/>
    <col min="15" max="15" width="7" bestFit="1" customWidth="1"/>
    <col min="16" max="16" width="8.625" bestFit="1" customWidth="1"/>
    <col min="17" max="17" width="10" bestFit="1" customWidth="1"/>
    <col min="18" max="19" width="8.625" bestFit="1" customWidth="1"/>
  </cols>
  <sheetData>
    <row r="1" spans="1:19" ht="21.5" customHeight="1" x14ac:dyDescent="0.2">
      <c r="A1" s="46" t="s">
        <v>19</v>
      </c>
      <c r="B1" s="48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  <c r="N1" s="51" t="s">
        <v>1</v>
      </c>
      <c r="O1" s="51"/>
      <c r="P1" s="51"/>
      <c r="Q1" s="51"/>
      <c r="R1" s="51"/>
      <c r="S1" s="51"/>
    </row>
    <row r="2" spans="1:19" ht="21.5" customHeight="1" x14ac:dyDescent="0.2">
      <c r="A2" s="46"/>
      <c r="B2" s="48" t="s">
        <v>2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  <c r="N2" s="52" t="s">
        <v>2</v>
      </c>
      <c r="O2" s="52"/>
      <c r="P2" s="52"/>
      <c r="Q2" s="52"/>
      <c r="R2" s="52"/>
      <c r="S2" s="52"/>
    </row>
    <row r="3" spans="1:19" ht="26" x14ac:dyDescent="0.2">
      <c r="A3" s="47"/>
      <c r="B3" s="5" t="s">
        <v>4</v>
      </c>
      <c r="C3" s="5" t="s">
        <v>5</v>
      </c>
      <c r="D3" s="5" t="s">
        <v>6</v>
      </c>
      <c r="E3" s="5" t="s">
        <v>3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20</v>
      </c>
      <c r="L3" s="5" t="s">
        <v>12</v>
      </c>
      <c r="M3" s="5" t="s">
        <v>28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8</v>
      </c>
      <c r="S3" s="5" t="s">
        <v>17</v>
      </c>
    </row>
    <row r="4" spans="1:19" s="10" customFormat="1" ht="15" customHeight="1" x14ac:dyDescent="0.2">
      <c r="A4" s="11" t="s">
        <v>21</v>
      </c>
      <c r="B4" s="13">
        <v>15</v>
      </c>
      <c r="C4" s="13">
        <v>3635</v>
      </c>
      <c r="D4" s="6">
        <f t="shared" ref="D4:D15" si="0">IFERROR(C4/C$16, "")</f>
        <v>0.19371169730881962</v>
      </c>
      <c r="E4" s="16">
        <v>97.937316999999965</v>
      </c>
      <c r="F4" s="6">
        <f t="shared" ref="F4:F15" si="1">IFERROR(E4/E$16, "")</f>
        <v>0.16180918910282172</v>
      </c>
      <c r="G4" s="27">
        <v>410.3480627601665</v>
      </c>
      <c r="H4" s="14">
        <v>1745</v>
      </c>
      <c r="I4" s="17">
        <v>0.65947024673439769</v>
      </c>
      <c r="J4" s="14">
        <v>5512</v>
      </c>
      <c r="K4" s="18">
        <v>73.609499999999997</v>
      </c>
      <c r="L4" s="15">
        <v>227.9588</v>
      </c>
      <c r="M4" s="15">
        <f>(L4*10000)/J4</f>
        <v>413.56821480406387</v>
      </c>
      <c r="N4" s="7">
        <f>VLOOKUP(A4,Sheet1!F:I,2,0)</f>
        <v>17</v>
      </c>
      <c r="O4" s="7">
        <f>VLOOKUP(A4,Sheet1!F:I,3,0)</f>
        <v>2593</v>
      </c>
      <c r="P4" s="6">
        <f>IFERROR(O4/O$16, "")</f>
        <v>0.15982495069033531</v>
      </c>
      <c r="Q4" s="7">
        <f>VLOOKUP(A4,Sheet1!F:I,4,0)</f>
        <v>136.45670000000001</v>
      </c>
      <c r="R4" s="8">
        <f>IFERROR((Q4*10000)/O4,"")</f>
        <v>526.2502892402623</v>
      </c>
      <c r="S4" s="6">
        <f>(R4-M4)/M4*100%</f>
        <v>0.27246309170443334</v>
      </c>
    </row>
    <row r="5" spans="1:19" s="10" customFormat="1" ht="15" customHeight="1" x14ac:dyDescent="0.2">
      <c r="A5" s="11" t="s">
        <v>32</v>
      </c>
      <c r="B5" s="13">
        <v>7</v>
      </c>
      <c r="C5" s="13">
        <v>2512</v>
      </c>
      <c r="D5" s="6">
        <f t="shared" si="0"/>
        <v>0.13386624034106048</v>
      </c>
      <c r="E5" s="16">
        <v>43.683450999999984</v>
      </c>
      <c r="F5" s="6">
        <f t="shared" si="1"/>
        <v>7.2172528307293191E-2</v>
      </c>
      <c r="G5" s="27">
        <v>238.16455696202533</v>
      </c>
      <c r="H5" s="14">
        <v>824</v>
      </c>
      <c r="I5" s="17">
        <v>0.73969375736160192</v>
      </c>
      <c r="J5" s="14">
        <v>3396</v>
      </c>
      <c r="K5" s="18">
        <v>23.790600000000001</v>
      </c>
      <c r="L5" s="15">
        <v>85.446399999999997</v>
      </c>
      <c r="M5" s="15">
        <f t="shared" ref="M5:M16" si="2">(L5*10000)/J5</f>
        <v>251.60895170789163</v>
      </c>
      <c r="N5" s="7">
        <f>VLOOKUP(A5,Sheet1!F:I,2,0)</f>
        <v>11</v>
      </c>
      <c r="O5" s="7">
        <f>VLOOKUP(A5,Sheet1!F:I,3,0)</f>
        <v>2801</v>
      </c>
      <c r="P5" s="6">
        <f t="shared" ref="P5:P15" si="3">IFERROR(O5/O$16, "")</f>
        <v>0.17264546351084811</v>
      </c>
      <c r="Q5" s="7">
        <f>VLOOKUP(A5,Sheet1!F:I,4,0)</f>
        <v>117.62990000000001</v>
      </c>
      <c r="R5" s="8">
        <f t="shared" ref="R5:R16" si="4">IFERROR((Q5*10000)/O5,"")</f>
        <v>419.95680114244914</v>
      </c>
      <c r="S5" s="6">
        <f t="shared" ref="S5:S16" si="5">(R5-M5)/M5*100%</f>
        <v>0.66908529403199812</v>
      </c>
    </row>
    <row r="6" spans="1:19" s="10" customFormat="1" ht="15" customHeight="1" x14ac:dyDescent="0.2">
      <c r="A6" s="11" t="s">
        <v>23</v>
      </c>
      <c r="B6" s="13">
        <v>9</v>
      </c>
      <c r="C6" s="13">
        <v>1306</v>
      </c>
      <c r="D6" s="6">
        <f t="shared" si="0"/>
        <v>6.9597655209165998E-2</v>
      </c>
      <c r="E6" s="16">
        <v>43.437012000000017</v>
      </c>
      <c r="F6" s="6">
        <f t="shared" si="1"/>
        <v>7.1765368952975722E-2</v>
      </c>
      <c r="G6" s="27">
        <v>479.95762711864404</v>
      </c>
      <c r="H6" s="14">
        <v>1073</v>
      </c>
      <c r="I6" s="17">
        <v>0.54213366542133667</v>
      </c>
      <c r="J6" s="14">
        <v>2409</v>
      </c>
      <c r="K6" s="18">
        <v>53.105699999999999</v>
      </c>
      <c r="L6" s="15">
        <v>117.3021</v>
      </c>
      <c r="M6" s="15">
        <f t="shared" si="2"/>
        <v>486.93275217932751</v>
      </c>
      <c r="N6" s="7">
        <f>VLOOKUP(A6,Sheet1!F:I,2,0)</f>
        <v>5</v>
      </c>
      <c r="O6" s="7">
        <f>VLOOKUP(A6,Sheet1!F:I,3,0)</f>
        <v>864</v>
      </c>
      <c r="P6" s="6">
        <f t="shared" si="3"/>
        <v>5.3254437869822487E-2</v>
      </c>
      <c r="Q6" s="7">
        <f>VLOOKUP(A6,Sheet1!F:I,4,0)</f>
        <v>53.031599999999997</v>
      </c>
      <c r="R6" s="8">
        <f t="shared" si="4"/>
        <v>613.79166666666663</v>
      </c>
      <c r="S6" s="6">
        <f t="shared" si="5"/>
        <v>0.26052655920055989</v>
      </c>
    </row>
    <row r="7" spans="1:19" s="10" customFormat="1" ht="15" customHeight="1" x14ac:dyDescent="0.2">
      <c r="A7" s="11" t="s">
        <v>22</v>
      </c>
      <c r="B7" s="13">
        <v>9</v>
      </c>
      <c r="C7" s="13">
        <v>2239</v>
      </c>
      <c r="D7" s="6">
        <f t="shared" si="0"/>
        <v>0.11931787903010925</v>
      </c>
      <c r="E7" s="16">
        <v>56.312010000000051</v>
      </c>
      <c r="F7" s="6">
        <f t="shared" si="1"/>
        <v>9.3037066502955137E-2</v>
      </c>
      <c r="G7" s="27">
        <v>375.45937813440321</v>
      </c>
      <c r="H7" s="14">
        <v>352</v>
      </c>
      <c r="I7" s="17">
        <v>0.84458694832138814</v>
      </c>
      <c r="J7" s="14">
        <v>2651</v>
      </c>
      <c r="K7" s="18">
        <v>13.2828</v>
      </c>
      <c r="L7" s="15">
        <v>98.826899999999995</v>
      </c>
      <c r="M7" s="15">
        <f t="shared" si="2"/>
        <v>372.79102225575252</v>
      </c>
      <c r="N7" s="7">
        <f>VLOOKUP(A7,Sheet1!F:I,2,0)</f>
        <v>4</v>
      </c>
      <c r="O7" s="7">
        <f>VLOOKUP(A7,Sheet1!F:I,3,0)</f>
        <v>1179</v>
      </c>
      <c r="P7" s="6">
        <f t="shared" si="3"/>
        <v>7.267011834319527E-2</v>
      </c>
      <c r="Q7" s="7">
        <f>VLOOKUP(A7,Sheet1!F:I,4,0)</f>
        <v>64.134100000000004</v>
      </c>
      <c r="R7" s="8">
        <f t="shared" si="4"/>
        <v>543.97031382527564</v>
      </c>
      <c r="S7" s="6">
        <f t="shared" si="5"/>
        <v>0.4591829774593818</v>
      </c>
    </row>
    <row r="8" spans="1:19" s="10" customFormat="1" ht="15" customHeight="1" x14ac:dyDescent="0.2">
      <c r="A8" s="11" t="s">
        <v>33</v>
      </c>
      <c r="B8" s="13">
        <v>5</v>
      </c>
      <c r="C8" s="13">
        <v>1004</v>
      </c>
      <c r="D8" s="6">
        <f t="shared" si="0"/>
        <v>5.350386357580602E-2</v>
      </c>
      <c r="E8" s="16">
        <v>40.543912999999989</v>
      </c>
      <c r="F8" s="6">
        <f t="shared" si="1"/>
        <v>6.6985474858223371E-2</v>
      </c>
      <c r="G8" s="27">
        <v>585.32124352331607</v>
      </c>
      <c r="H8" s="14">
        <v>355</v>
      </c>
      <c r="I8" s="17">
        <v>0.72595806218365866</v>
      </c>
      <c r="J8" s="14">
        <v>1383</v>
      </c>
      <c r="K8" s="18">
        <v>21.994499999999999</v>
      </c>
      <c r="L8" s="15">
        <v>82.511700000000005</v>
      </c>
      <c r="M8" s="15">
        <f t="shared" si="2"/>
        <v>596.61388286334056</v>
      </c>
      <c r="N8" s="7">
        <f>VLOOKUP(A8,Sheet1!F:I,2,0)</f>
        <v>7</v>
      </c>
      <c r="O8" s="7">
        <f>VLOOKUP(A8,Sheet1!F:I,3,0)</f>
        <v>1729</v>
      </c>
      <c r="P8" s="6">
        <f t="shared" si="3"/>
        <v>0.10657051282051282</v>
      </c>
      <c r="Q8" s="7">
        <f>VLOOKUP(A8,Sheet1!F:I,4,0)</f>
        <v>125.1451</v>
      </c>
      <c r="R8" s="8">
        <f t="shared" si="4"/>
        <v>723.80046269519949</v>
      </c>
      <c r="S8" s="6">
        <f t="shared" si="5"/>
        <v>0.21318072456083306</v>
      </c>
    </row>
    <row r="9" spans="1:19" s="10" customFormat="1" ht="15" customHeight="1" x14ac:dyDescent="0.2">
      <c r="A9" s="11" t="s">
        <v>34</v>
      </c>
      <c r="B9" s="13">
        <v>3</v>
      </c>
      <c r="C9" s="13">
        <v>518</v>
      </c>
      <c r="D9" s="6">
        <f t="shared" si="0"/>
        <v>2.7604583000266452E-2</v>
      </c>
      <c r="E9" s="16">
        <v>12.831035999999996</v>
      </c>
      <c r="F9" s="6">
        <f t="shared" si="1"/>
        <v>2.1199064811108857E-2</v>
      </c>
      <c r="G9" s="27">
        <v>366.92452830188677</v>
      </c>
      <c r="H9" s="14">
        <v>379</v>
      </c>
      <c r="I9" s="17">
        <v>0.56427015250544665</v>
      </c>
      <c r="J9" s="14">
        <v>918</v>
      </c>
      <c r="K9" s="18">
        <v>15.040100000000001</v>
      </c>
      <c r="L9" s="15">
        <v>34.672199999999997</v>
      </c>
      <c r="M9" s="15">
        <f t="shared" si="2"/>
        <v>377.69281045751626</v>
      </c>
      <c r="N9" s="7">
        <f>VLOOKUP(A9,Sheet1!F:I,2,0)</f>
        <v>5</v>
      </c>
      <c r="O9" s="7">
        <f>VLOOKUP(A9,Sheet1!F:I,3,0)</f>
        <v>950</v>
      </c>
      <c r="P9" s="6">
        <f t="shared" si="3"/>
        <v>5.8555226824457594E-2</v>
      </c>
      <c r="Q9" s="7">
        <f>VLOOKUP(A9,Sheet1!F:I,4,0)</f>
        <v>57.209000000000003</v>
      </c>
      <c r="R9" s="8">
        <f t="shared" si="4"/>
        <v>602.20000000000005</v>
      </c>
      <c r="S9" s="6">
        <f t="shared" si="5"/>
        <v>0.59441742952567234</v>
      </c>
    </row>
    <row r="10" spans="1:19" s="10" customFormat="1" ht="15" customHeight="1" x14ac:dyDescent="0.2">
      <c r="A10" s="12" t="s">
        <v>35</v>
      </c>
      <c r="B10" s="13">
        <v>3</v>
      </c>
      <c r="C10" s="13">
        <v>634</v>
      </c>
      <c r="D10" s="6">
        <f t="shared" si="0"/>
        <v>3.3786304289901412E-2</v>
      </c>
      <c r="E10" s="16">
        <v>47.564199999999985</v>
      </c>
      <c r="F10" s="6">
        <f t="shared" si="1"/>
        <v>7.858418903107621E-2</v>
      </c>
      <c r="G10" s="27">
        <v>1180.8345323741007</v>
      </c>
      <c r="H10" s="14">
        <v>189</v>
      </c>
      <c r="I10" s="17">
        <v>0.75746714456391873</v>
      </c>
      <c r="J10" s="14">
        <v>837</v>
      </c>
      <c r="K10" s="18">
        <v>25.271100000000001</v>
      </c>
      <c r="L10" s="15">
        <v>102.1463</v>
      </c>
      <c r="M10" s="15">
        <f t="shared" si="2"/>
        <v>1220.3859020310633</v>
      </c>
      <c r="N10" s="7">
        <f>VLOOKUP(A10,Sheet1!F:I,2,0)</f>
        <v>0</v>
      </c>
      <c r="O10" s="7">
        <f>VLOOKUP(A10,Sheet1!F:I,3,0)</f>
        <v>0</v>
      </c>
      <c r="P10" s="6">
        <f t="shared" si="3"/>
        <v>0</v>
      </c>
      <c r="Q10" s="7">
        <f>VLOOKUP(A10,Sheet1!F:I,4,0)</f>
        <v>0</v>
      </c>
      <c r="R10" s="8" t="str">
        <f t="shared" si="4"/>
        <v/>
      </c>
      <c r="S10" s="6"/>
    </row>
    <row r="11" spans="1:19" s="10" customFormat="1" ht="15" customHeight="1" x14ac:dyDescent="0.2">
      <c r="A11" s="11" t="s">
        <v>36</v>
      </c>
      <c r="B11" s="13">
        <v>13</v>
      </c>
      <c r="C11" s="13">
        <v>3026</v>
      </c>
      <c r="D11" s="6">
        <f t="shared" si="0"/>
        <v>0.16125766053823606</v>
      </c>
      <c r="E11" s="16">
        <v>113.45195899999992</v>
      </c>
      <c r="F11" s="6">
        <f t="shared" si="1"/>
        <v>0.18744202976191976</v>
      </c>
      <c r="G11" s="27">
        <v>541.49047981721253</v>
      </c>
      <c r="H11" s="14">
        <v>557</v>
      </c>
      <c r="I11" s="17">
        <v>0.82519770929915459</v>
      </c>
      <c r="J11" s="14">
        <v>3667</v>
      </c>
      <c r="K11" s="18">
        <v>28.898299999999999</v>
      </c>
      <c r="L11" s="15">
        <v>197.4913</v>
      </c>
      <c r="M11" s="15">
        <f t="shared" si="2"/>
        <v>538.56367602945181</v>
      </c>
      <c r="N11" s="7">
        <f>VLOOKUP(A11,Sheet1!F:I,2,0)</f>
        <v>13</v>
      </c>
      <c r="O11" s="7">
        <f>VLOOKUP(A11,Sheet1!F:I,3,0)</f>
        <v>3088</v>
      </c>
      <c r="P11" s="6">
        <f t="shared" si="3"/>
        <v>0.19033530571992111</v>
      </c>
      <c r="Q11" s="7">
        <f>VLOOKUP(A11,Sheet1!F:I,4,0)</f>
        <v>194.73920000000001</v>
      </c>
      <c r="R11" s="8">
        <f t="shared" si="4"/>
        <v>630.63212435233163</v>
      </c>
      <c r="S11" s="6">
        <f t="shared" si="5"/>
        <v>0.17095183433396829</v>
      </c>
    </row>
    <row r="12" spans="1:19" s="10" customFormat="1" ht="15" customHeight="1" x14ac:dyDescent="0.2">
      <c r="A12" s="11" t="s">
        <v>52</v>
      </c>
      <c r="B12" s="13"/>
      <c r="C12" s="13"/>
      <c r="D12" s="6"/>
      <c r="E12" s="16"/>
      <c r="F12" s="6"/>
      <c r="G12" s="27"/>
      <c r="H12" s="14"/>
      <c r="I12" s="17"/>
      <c r="J12" s="14"/>
      <c r="K12" s="18"/>
      <c r="L12" s="15"/>
      <c r="M12" s="15"/>
      <c r="N12" s="7">
        <f>VLOOKUP(A12,Sheet1!F:I,2,0)</f>
        <v>3</v>
      </c>
      <c r="O12" s="7">
        <f>VLOOKUP(A12,Sheet1!F:I,3,0)</f>
        <v>466</v>
      </c>
      <c r="P12" s="6">
        <f t="shared" si="3"/>
        <v>2.8722879684418147E-2</v>
      </c>
      <c r="Q12" s="7">
        <f>VLOOKUP(A12,Sheet1!F:I,4,0)</f>
        <v>27.8614</v>
      </c>
      <c r="R12" s="8">
        <f t="shared" si="4"/>
        <v>597.88412017167377</v>
      </c>
      <c r="S12" s="6"/>
    </row>
    <row r="13" spans="1:19" s="10" customFormat="1" ht="15" customHeight="1" x14ac:dyDescent="0.2">
      <c r="A13" s="11" t="s">
        <v>24</v>
      </c>
      <c r="B13" s="13">
        <v>1</v>
      </c>
      <c r="C13" s="13">
        <v>188</v>
      </c>
      <c r="D13" s="6">
        <f t="shared" si="0"/>
        <v>1.0018651745270449E-2</v>
      </c>
      <c r="E13" s="16">
        <v>6.7423429999999991</v>
      </c>
      <c r="F13" s="6">
        <f t="shared" si="1"/>
        <v>1.1139503173066161E-2</v>
      </c>
      <c r="G13" s="27">
        <v>499</v>
      </c>
      <c r="H13" s="14">
        <v>116</v>
      </c>
      <c r="I13" s="17">
        <v>0.61038961038961037</v>
      </c>
      <c r="J13" s="14">
        <v>308</v>
      </c>
      <c r="K13" s="18">
        <v>5.7884000000000002</v>
      </c>
      <c r="L13" s="15">
        <v>15.369199999999999</v>
      </c>
      <c r="M13" s="15">
        <f t="shared" si="2"/>
        <v>499</v>
      </c>
      <c r="N13" s="7">
        <f>VLOOKUP(A13,Sheet1!F:I,2,0)</f>
        <v>3</v>
      </c>
      <c r="O13" s="7">
        <f>VLOOKUP(A13,Sheet1!F:I,3,0)</f>
        <v>954</v>
      </c>
      <c r="P13" s="6">
        <f t="shared" si="3"/>
        <v>5.8801775147928996E-2</v>
      </c>
      <c r="Q13" s="7">
        <f>VLOOKUP(A13,Sheet1!F:I,4,0)</f>
        <v>46.688600000000001</v>
      </c>
      <c r="R13" s="8">
        <f t="shared" si="4"/>
        <v>489.39832285115301</v>
      </c>
      <c r="S13" s="6">
        <f t="shared" si="5"/>
        <v>-1.9241837973641259E-2</v>
      </c>
    </row>
    <row r="14" spans="1:19" s="10" customFormat="1" ht="15" customHeight="1" x14ac:dyDescent="0.2">
      <c r="A14" s="11" t="s">
        <v>25</v>
      </c>
      <c r="B14" s="13">
        <v>11</v>
      </c>
      <c r="C14" s="13">
        <v>1661</v>
      </c>
      <c r="D14" s="6">
        <f t="shared" si="0"/>
        <v>8.8515853983479886E-2</v>
      </c>
      <c r="E14" s="16">
        <v>52.022424000000022</v>
      </c>
      <c r="F14" s="6">
        <f t="shared" si="1"/>
        <v>8.5949937168517468E-2</v>
      </c>
      <c r="G14" s="27">
        <v>447.98801597869505</v>
      </c>
      <c r="H14" s="14">
        <v>721</v>
      </c>
      <c r="I14" s="17">
        <v>0.68494845360824741</v>
      </c>
      <c r="J14" s="14">
        <v>2425</v>
      </c>
      <c r="K14" s="18">
        <v>31.821899999999999</v>
      </c>
      <c r="L14" s="15">
        <v>108.2615</v>
      </c>
      <c r="M14" s="15">
        <f t="shared" si="2"/>
        <v>446.43917525773196</v>
      </c>
      <c r="N14" s="7">
        <f>VLOOKUP(A14,Sheet1!F:I,2,0)</f>
        <v>2</v>
      </c>
      <c r="O14" s="7">
        <f>VLOOKUP(A14,Sheet1!F:I,3,0)</f>
        <v>239</v>
      </c>
      <c r="P14" s="6">
        <f t="shared" si="3"/>
        <v>1.4731262327416174E-2</v>
      </c>
      <c r="Q14" s="7">
        <f>VLOOKUP(A14,Sheet1!F:I,4,0)</f>
        <v>12.0261</v>
      </c>
      <c r="R14" s="8">
        <f t="shared" si="4"/>
        <v>503.18410041841003</v>
      </c>
      <c r="S14" s="6">
        <f t="shared" si="5"/>
        <v>0.12710561327401182</v>
      </c>
    </row>
    <row r="15" spans="1:19" s="10" customFormat="1" ht="15" customHeight="1" thickBot="1" x14ac:dyDescent="0.25">
      <c r="A15" s="11" t="s">
        <v>26</v>
      </c>
      <c r="B15" s="13">
        <v>16</v>
      </c>
      <c r="C15" s="13">
        <v>2042</v>
      </c>
      <c r="D15" s="6">
        <f t="shared" si="0"/>
        <v>0.10881961097788435</v>
      </c>
      <c r="E15" s="16">
        <v>90.738581999999909</v>
      </c>
      <c r="F15" s="6">
        <f t="shared" si="1"/>
        <v>0.14991564833004242</v>
      </c>
      <c r="G15" s="27">
        <v>597.12002124269782</v>
      </c>
      <c r="H15" s="14">
        <v>1742</v>
      </c>
      <c r="I15" s="17">
        <v>0.52970168612191959</v>
      </c>
      <c r="J15" s="14">
        <v>3855</v>
      </c>
      <c r="K15" s="18">
        <v>110.8678</v>
      </c>
      <c r="L15" s="15">
        <v>237.19450000000001</v>
      </c>
      <c r="M15" s="15">
        <f t="shared" si="2"/>
        <v>615.2905317769131</v>
      </c>
      <c r="N15" s="7">
        <f>VLOOKUP(A15,Sheet1!F:I,2,0)</f>
        <v>9</v>
      </c>
      <c r="O15" s="7">
        <f>VLOOKUP(A15,Sheet1!F:I,3,0)</f>
        <v>1361</v>
      </c>
      <c r="P15" s="6">
        <f t="shared" si="3"/>
        <v>8.3888067061143989E-2</v>
      </c>
      <c r="Q15" s="7">
        <f>VLOOKUP(A15,Sheet1!F:I,4,0)</f>
        <v>111.1489</v>
      </c>
      <c r="R15" s="8">
        <f t="shared" si="4"/>
        <v>816.6708302718589</v>
      </c>
      <c r="S15" s="6">
        <f t="shared" si="5"/>
        <v>0.32729302353048495</v>
      </c>
    </row>
    <row r="16" spans="1:19" ht="19" thickTop="1" x14ac:dyDescent="0.2">
      <c r="A16" s="1" t="s">
        <v>18</v>
      </c>
      <c r="B16" s="2">
        <f>SUM(B4:B15)</f>
        <v>92</v>
      </c>
      <c r="C16" s="2">
        <f>SUM(C4:C15)</f>
        <v>18765</v>
      </c>
      <c r="D16" s="3">
        <v>1</v>
      </c>
      <c r="E16" s="21">
        <v>605.26424699999984</v>
      </c>
      <c r="F16" s="3">
        <v>1</v>
      </c>
      <c r="G16" s="26">
        <v>466.98082648564957</v>
      </c>
      <c r="H16" s="2">
        <f>SUM(H4:H15)</f>
        <v>8053</v>
      </c>
      <c r="I16" s="22">
        <v>0.68583019626475639</v>
      </c>
      <c r="J16" s="23">
        <v>27361</v>
      </c>
      <c r="K16" s="2">
        <f>SUM(K4:K15)</f>
        <v>403.47069999999997</v>
      </c>
      <c r="L16" s="21">
        <v>1307.1809000000001</v>
      </c>
      <c r="M16" s="25">
        <f t="shared" si="2"/>
        <v>477.75333503892404</v>
      </c>
      <c r="N16" s="2">
        <f>SUM(N4:N15)</f>
        <v>79</v>
      </c>
      <c r="O16" s="2">
        <f>SUM(O4:O15)</f>
        <v>16224</v>
      </c>
      <c r="P16" s="3">
        <v>1</v>
      </c>
      <c r="Q16" s="2">
        <f>SUM(Q4:Q15)</f>
        <v>946.07060000000001</v>
      </c>
      <c r="R16" s="36">
        <f t="shared" si="4"/>
        <v>583.13030078895463</v>
      </c>
      <c r="S16" s="37">
        <f t="shared" si="5"/>
        <v>0.22056772401483121</v>
      </c>
    </row>
    <row r="17" spans="1:19" x14ac:dyDescent="0.2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</row>
    <row r="18" spans="1:19" x14ac:dyDescent="0.2">
      <c r="A18" s="46" t="s">
        <v>19</v>
      </c>
      <c r="B18" s="48" t="s">
        <v>0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  <c r="N18" s="51" t="s">
        <v>1</v>
      </c>
      <c r="O18" s="51"/>
      <c r="P18" s="51"/>
      <c r="Q18" s="51"/>
      <c r="R18" s="51"/>
      <c r="S18" s="51"/>
    </row>
    <row r="19" spans="1:19" x14ac:dyDescent="0.2">
      <c r="A19" s="46"/>
      <c r="B19" s="48" t="s">
        <v>29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50"/>
      <c r="N19" s="52" t="s">
        <v>29</v>
      </c>
      <c r="O19" s="52"/>
      <c r="P19" s="52"/>
      <c r="Q19" s="52"/>
      <c r="R19" s="52"/>
      <c r="S19" s="52"/>
    </row>
    <row r="20" spans="1:19" ht="26" x14ac:dyDescent="0.2">
      <c r="A20" s="47"/>
      <c r="B20" s="5" t="s">
        <v>4</v>
      </c>
      <c r="C20" s="5" t="s">
        <v>5</v>
      </c>
      <c r="D20" s="5" t="s">
        <v>6</v>
      </c>
      <c r="E20" s="5" t="s">
        <v>3</v>
      </c>
      <c r="F20" s="5" t="s">
        <v>7</v>
      </c>
      <c r="G20" s="5" t="s">
        <v>8</v>
      </c>
      <c r="H20" s="5" t="s">
        <v>9</v>
      </c>
      <c r="I20" s="5" t="s">
        <v>10</v>
      </c>
      <c r="J20" s="5" t="s">
        <v>30</v>
      </c>
      <c r="K20" s="5" t="s">
        <v>20</v>
      </c>
      <c r="L20" s="5" t="s">
        <v>31</v>
      </c>
      <c r="M20" s="5" t="s">
        <v>28</v>
      </c>
      <c r="N20" s="5" t="s">
        <v>13</v>
      </c>
      <c r="O20" s="5" t="s">
        <v>14</v>
      </c>
      <c r="P20" s="5" t="s">
        <v>15</v>
      </c>
      <c r="Q20" s="5" t="s">
        <v>16</v>
      </c>
      <c r="R20" s="5" t="s">
        <v>8</v>
      </c>
      <c r="S20" s="5" t="s">
        <v>17</v>
      </c>
    </row>
    <row r="21" spans="1:19" x14ac:dyDescent="0.2">
      <c r="A21" s="11" t="s">
        <v>21</v>
      </c>
      <c r="B21" s="13">
        <v>90</v>
      </c>
      <c r="C21" s="20">
        <v>18425</v>
      </c>
      <c r="D21" s="6">
        <f>IFERROR(C21/C$33, "")</f>
        <v>0.42094080555619018</v>
      </c>
      <c r="E21" s="16">
        <v>593.28010800000709</v>
      </c>
      <c r="F21" s="6">
        <f>IFERROR(E21/E$33, "")</f>
        <v>0.25920544828362585</v>
      </c>
      <c r="G21" s="7">
        <v>483.05729555058406</v>
      </c>
      <c r="H21" s="14">
        <v>5594</v>
      </c>
      <c r="I21" s="53">
        <v>0.78186781048937415</v>
      </c>
      <c r="J21" s="14">
        <v>25645</v>
      </c>
      <c r="K21" s="9">
        <v>270.37759999999997</v>
      </c>
      <c r="L21" s="15">
        <v>1233.1895</v>
      </c>
      <c r="M21" s="15">
        <f>(L21*10000)/J21</f>
        <v>480.86937024761164</v>
      </c>
      <c r="N21" s="7">
        <f>VLOOKUP(A21,Sheet1!A:D,2,0)</f>
        <v>111</v>
      </c>
      <c r="O21" s="7">
        <f>VLOOKUP(A21,Sheet1!A:D,3,0)</f>
        <v>19516</v>
      </c>
      <c r="P21" s="6">
        <f>IFERROR(O21/O$33, "")</f>
        <v>0.40503912168192102</v>
      </c>
      <c r="Q21" s="7">
        <f>VLOOKUP(A21,Sheet1!A:D,4,0)</f>
        <v>1143.5654</v>
      </c>
      <c r="R21" s="8">
        <f>IFERROR((Q21*10000)/O21,"")</f>
        <v>585.96300471408074</v>
      </c>
      <c r="S21" s="6">
        <f>(R21-M21)/M21*100%</f>
        <v>0.21854923804432327</v>
      </c>
    </row>
    <row r="22" spans="1:19" x14ac:dyDescent="0.2">
      <c r="A22" s="11" t="s">
        <v>23</v>
      </c>
      <c r="B22" s="13">
        <v>1</v>
      </c>
      <c r="C22" s="20">
        <v>106</v>
      </c>
      <c r="D22" s="6">
        <f t="shared" ref="D22:D32" si="6">IFERROR(C22/C$33, "")</f>
        <v>2.4216947293870372E-3</v>
      </c>
      <c r="E22" s="16">
        <v>4.5119220000000002</v>
      </c>
      <c r="F22" s="6">
        <f t="shared" ref="F22:F32" si="7">IFERROR(E22/E$33, "")</f>
        <v>1.9712691338553013E-3</v>
      </c>
      <c r="G22" s="7">
        <v>559</v>
      </c>
      <c r="H22" s="14">
        <v>73</v>
      </c>
      <c r="I22" s="53">
        <v>0.68669527896995708</v>
      </c>
      <c r="J22" s="14">
        <v>233</v>
      </c>
      <c r="K22" s="9">
        <v>4.0807000000000002</v>
      </c>
      <c r="L22" s="15">
        <v>13.024699999999999</v>
      </c>
      <c r="M22" s="15">
        <f t="shared" ref="M22:M33" si="8">(L22*10000)/J22</f>
        <v>559</v>
      </c>
      <c r="N22" s="7">
        <f>VLOOKUP(A22,Sheet1!A:D,2,0)</f>
        <v>2</v>
      </c>
      <c r="O22" s="7">
        <f>VLOOKUP(A22,Sheet1!A:D,3,0)</f>
        <v>198</v>
      </c>
      <c r="P22" s="6">
        <f t="shared" ref="P22:P32" si="9">IFERROR(O22/O$33, "")</f>
        <v>4.1093331672996704E-3</v>
      </c>
      <c r="Q22" s="7">
        <f>VLOOKUP(A22,Sheet1!A:D,4,0)</f>
        <v>11.860200000000001</v>
      </c>
      <c r="R22" s="8">
        <f t="shared" ref="R22:R32" si="10">IFERROR((Q22*10000)/O22,"")</f>
        <v>599.00000000000011</v>
      </c>
      <c r="S22" s="6">
        <f t="shared" ref="S22:S32" si="11">(R22-M22)/M22*100%</f>
        <v>7.1556350626118273E-2</v>
      </c>
    </row>
    <row r="23" spans="1:19" x14ac:dyDescent="0.2">
      <c r="A23" s="11" t="s">
        <v>22</v>
      </c>
      <c r="B23" s="13">
        <v>9</v>
      </c>
      <c r="C23" s="20">
        <v>1973</v>
      </c>
      <c r="D23" s="6">
        <f t="shared" si="6"/>
        <v>4.5075506613968155E-2</v>
      </c>
      <c r="E23" s="16">
        <v>72.279613000000069</v>
      </c>
      <c r="F23" s="6">
        <f t="shared" si="7"/>
        <v>3.1579129717647272E-2</v>
      </c>
      <c r="G23" s="7">
        <v>493.05714285714276</v>
      </c>
      <c r="H23" s="14">
        <v>275</v>
      </c>
      <c r="I23" s="53">
        <v>0.87912087912087911</v>
      </c>
      <c r="J23" s="14">
        <v>2275</v>
      </c>
      <c r="K23" s="9">
        <v>13.5365</v>
      </c>
      <c r="L23" s="15">
        <v>112.1605</v>
      </c>
      <c r="M23" s="15">
        <f t="shared" si="8"/>
        <v>493.01318681318679</v>
      </c>
      <c r="N23" s="7">
        <f>VLOOKUP(A23,Sheet1!A:D,2,0)</f>
        <v>15</v>
      </c>
      <c r="O23" s="7">
        <f>VLOOKUP(A23,Sheet1!A:D,3,0)</f>
        <v>3752</v>
      </c>
      <c r="P23" s="6">
        <f t="shared" si="9"/>
        <v>7.7869788099537179E-2</v>
      </c>
      <c r="Q23" s="7">
        <f>VLOOKUP(A23,Sheet1!A:D,4,0)</f>
        <v>231.65379999999999</v>
      </c>
      <c r="R23" s="8">
        <f t="shared" si="10"/>
        <v>617.41417910447763</v>
      </c>
      <c r="S23" s="6">
        <f t="shared" si="11"/>
        <v>0.25232792066965343</v>
      </c>
    </row>
    <row r="24" spans="1:19" x14ac:dyDescent="0.2">
      <c r="A24" s="11" t="s">
        <v>33</v>
      </c>
      <c r="B24" s="13">
        <v>3</v>
      </c>
      <c r="C24" s="20">
        <v>649</v>
      </c>
      <c r="D24" s="6">
        <f t="shared" si="6"/>
        <v>1.4827168673322519E-2</v>
      </c>
      <c r="E24" s="16">
        <v>40.799489000000023</v>
      </c>
      <c r="F24" s="6">
        <f t="shared" si="7"/>
        <v>1.782539089611233E-2</v>
      </c>
      <c r="G24" s="7">
        <v>823.43548387096769</v>
      </c>
      <c r="H24" s="14">
        <v>81</v>
      </c>
      <c r="I24" s="53">
        <v>0.88494318181818177</v>
      </c>
      <c r="J24" s="14">
        <v>704</v>
      </c>
      <c r="K24" s="9">
        <v>6.5259</v>
      </c>
      <c r="L24" s="15">
        <v>57.821599999999997</v>
      </c>
      <c r="M24" s="15">
        <f t="shared" si="8"/>
        <v>821.3295454545455</v>
      </c>
      <c r="N24" s="7">
        <f>VLOOKUP(A24,Sheet1!A:D,2,0)</f>
        <v>18</v>
      </c>
      <c r="O24" s="7">
        <f>VLOOKUP(A24,Sheet1!A:D,3,0)</f>
        <v>3062</v>
      </c>
      <c r="P24" s="6">
        <f t="shared" si="9"/>
        <v>6.3549384637735296E-2</v>
      </c>
      <c r="Q24" s="7">
        <f>VLOOKUP(A24,Sheet1!A:D,4,0)</f>
        <v>361.82780000000002</v>
      </c>
      <c r="R24" s="8">
        <f t="shared" si="10"/>
        <v>1181.6714565643372</v>
      </c>
      <c r="S24" s="6">
        <f t="shared" si="11"/>
        <v>0.4387299995525778</v>
      </c>
    </row>
    <row r="25" spans="1:19" x14ac:dyDescent="0.2">
      <c r="A25" s="11" t="s">
        <v>34</v>
      </c>
      <c r="B25" s="13">
        <v>7</v>
      </c>
      <c r="C25" s="20">
        <v>621</v>
      </c>
      <c r="D25" s="6">
        <f t="shared" si="6"/>
        <v>1.4187475725937265E-2</v>
      </c>
      <c r="E25" s="16">
        <v>38.851965000000007</v>
      </c>
      <c r="F25" s="6">
        <f t="shared" si="7"/>
        <v>1.6974513166257418E-2</v>
      </c>
      <c r="G25" s="7">
        <v>772.49301397205591</v>
      </c>
      <c r="H25" s="14">
        <v>469</v>
      </c>
      <c r="I25" s="53">
        <v>0.62055016181229772</v>
      </c>
      <c r="J25" s="14">
        <v>1236</v>
      </c>
      <c r="K25" s="9">
        <v>23.013100000000001</v>
      </c>
      <c r="L25" s="15">
        <v>77.934399999999997</v>
      </c>
      <c r="M25" s="15">
        <f t="shared" si="8"/>
        <v>630.53721682847902</v>
      </c>
      <c r="N25" s="7">
        <f>VLOOKUP(A25,Sheet1!A:D,2,0)</f>
        <v>0</v>
      </c>
      <c r="O25" s="7">
        <f>VLOOKUP(A25,Sheet1!A:D,3,0)</f>
        <v>0</v>
      </c>
      <c r="P25" s="6">
        <f t="shared" si="9"/>
        <v>0</v>
      </c>
      <c r="Q25" s="7">
        <f>VLOOKUP(A25,Sheet1!A:D,4,0)</f>
        <v>0</v>
      </c>
      <c r="R25" s="8" t="str">
        <f t="shared" si="10"/>
        <v/>
      </c>
      <c r="S25" s="6"/>
    </row>
    <row r="26" spans="1:19" x14ac:dyDescent="0.2">
      <c r="A26" s="12" t="s">
        <v>37</v>
      </c>
      <c r="B26" s="13">
        <v>18</v>
      </c>
      <c r="C26" s="20">
        <v>3889</v>
      </c>
      <c r="D26" s="6">
        <f t="shared" si="6"/>
        <v>8.8848781156473461E-2</v>
      </c>
      <c r="E26" s="16">
        <v>374.55839199999969</v>
      </c>
      <c r="F26" s="6">
        <f t="shared" si="7"/>
        <v>0.16364542582431033</v>
      </c>
      <c r="G26" s="7">
        <v>1413.2281879194632</v>
      </c>
      <c r="H26" s="14">
        <v>2036</v>
      </c>
      <c r="I26" s="53">
        <v>0.64511068502701763</v>
      </c>
      <c r="J26" s="14">
        <v>5737</v>
      </c>
      <c r="K26" s="9">
        <v>309.79640000000001</v>
      </c>
      <c r="L26" s="15">
        <v>831.9203</v>
      </c>
      <c r="M26" s="15">
        <f t="shared" si="8"/>
        <v>1450.0963918424263</v>
      </c>
      <c r="N26" s="7">
        <f>VLOOKUP(A26,Sheet1!A:D,2,0)</f>
        <v>20</v>
      </c>
      <c r="O26" s="7">
        <f>VLOOKUP(A26,Sheet1!A:D,3,0)</f>
        <v>2701</v>
      </c>
      <c r="P26" s="6">
        <f t="shared" si="9"/>
        <v>5.6057115580183885E-2</v>
      </c>
      <c r="Q26" s="7">
        <f>VLOOKUP(A26,Sheet1!A:D,4,0)</f>
        <v>753.30989999999997</v>
      </c>
      <c r="R26" s="8">
        <f>IFERROR((Q26*10000)/O26,"")</f>
        <v>2789.0037023324694</v>
      </c>
      <c r="S26" s="6">
        <f>(R26-M26)/M26*100%</f>
        <v>0.92332297219834369</v>
      </c>
    </row>
    <row r="27" spans="1:19" x14ac:dyDescent="0.2">
      <c r="A27" s="12" t="s">
        <v>38</v>
      </c>
      <c r="B27" s="13">
        <v>24</v>
      </c>
      <c r="C27" s="20">
        <v>7209</v>
      </c>
      <c r="D27" s="6">
        <f t="shared" si="6"/>
        <v>0.16469808777501085</v>
      </c>
      <c r="E27" s="16">
        <v>688.75875000000292</v>
      </c>
      <c r="F27" s="6">
        <f t="shared" si="7"/>
        <v>0.30092028730721981</v>
      </c>
      <c r="G27" s="7">
        <v>1642.3183995056388</v>
      </c>
      <c r="H27" s="14">
        <v>326</v>
      </c>
      <c r="I27" s="53">
        <v>0.9555555555555556</v>
      </c>
      <c r="J27" s="14">
        <v>7335</v>
      </c>
      <c r="K27" s="9">
        <v>51.5276</v>
      </c>
      <c r="L27" s="15">
        <v>1200.1865</v>
      </c>
      <c r="M27" s="15">
        <f t="shared" si="8"/>
        <v>1636.2460804362645</v>
      </c>
      <c r="N27" s="7">
        <f>VLOOKUP(A27,Sheet1!A:D,2,0)</f>
        <v>24</v>
      </c>
      <c r="O27" s="7">
        <f>VLOOKUP(A27,Sheet1!A:D,3,0)</f>
        <v>6093</v>
      </c>
      <c r="P27" s="6">
        <f t="shared" si="9"/>
        <v>0.12645538883008531</v>
      </c>
      <c r="Q27" s="7">
        <f>VLOOKUP(A27,Sheet1!A:D,4,0)</f>
        <v>1570.4707000000001</v>
      </c>
      <c r="R27" s="8">
        <f t="shared" si="10"/>
        <v>2577.4999179386182</v>
      </c>
      <c r="S27" s="6">
        <f t="shared" si="11"/>
        <v>0.5752520044242927</v>
      </c>
    </row>
    <row r="28" spans="1:19" x14ac:dyDescent="0.2">
      <c r="A28" s="11" t="s">
        <v>36</v>
      </c>
      <c r="B28" s="13">
        <v>23</v>
      </c>
      <c r="C28" s="20">
        <v>5079</v>
      </c>
      <c r="D28" s="6">
        <f t="shared" si="6"/>
        <v>0.1160357314203468</v>
      </c>
      <c r="E28" s="16">
        <v>193.08482199999963</v>
      </c>
      <c r="F28" s="6">
        <f t="shared" si="7"/>
        <v>8.4359204309060382E-2</v>
      </c>
      <c r="G28" s="7">
        <v>541.31983527796842</v>
      </c>
      <c r="H28" s="14">
        <v>1833</v>
      </c>
      <c r="I28" s="53">
        <v>0.74838709677419357</v>
      </c>
      <c r="J28" s="14">
        <v>7285</v>
      </c>
      <c r="K28" s="9">
        <v>104.6507</v>
      </c>
      <c r="L28" s="15">
        <v>400.44749999999999</v>
      </c>
      <c r="M28" s="15">
        <f t="shared" si="8"/>
        <v>549.68771448181189</v>
      </c>
      <c r="N28" s="7">
        <f>VLOOKUP(A28,Sheet1!A:D,2,0)</f>
        <v>24</v>
      </c>
      <c r="O28" s="7">
        <f>VLOOKUP(A28,Sheet1!A:D,3,0)</f>
        <v>5750</v>
      </c>
      <c r="P28" s="6">
        <f t="shared" si="9"/>
        <v>0.11933669551501568</v>
      </c>
      <c r="Q28" s="7">
        <f>VLOOKUP(A28,Sheet1!A:D,4,0)</f>
        <v>348.267</v>
      </c>
      <c r="R28" s="8">
        <f t="shared" si="10"/>
        <v>605.68173913043483</v>
      </c>
      <c r="S28" s="6">
        <f t="shared" si="11"/>
        <v>0.10186515574831112</v>
      </c>
    </row>
    <row r="29" spans="1:19" x14ac:dyDescent="0.2">
      <c r="A29" s="11" t="s">
        <v>27</v>
      </c>
      <c r="B29" s="13">
        <v>1</v>
      </c>
      <c r="C29" s="20">
        <v>179</v>
      </c>
      <c r="D29" s="6">
        <f t="shared" si="6"/>
        <v>4.0894656279271665E-3</v>
      </c>
      <c r="E29" s="16">
        <v>10.082116999999998</v>
      </c>
      <c r="F29" s="6">
        <f t="shared" si="7"/>
        <v>4.4049001835620846E-3</v>
      </c>
      <c r="G29" s="7">
        <v>699</v>
      </c>
      <c r="H29" s="14">
        <v>44</v>
      </c>
      <c r="I29" s="53">
        <v>0.80616740088105732</v>
      </c>
      <c r="J29" s="14">
        <v>227</v>
      </c>
      <c r="K29" s="9">
        <v>3.0756000000000001</v>
      </c>
      <c r="L29" s="15">
        <v>15.8673</v>
      </c>
      <c r="M29" s="15">
        <f t="shared" si="8"/>
        <v>699</v>
      </c>
      <c r="N29" s="7">
        <f>VLOOKUP(A29,Sheet1!A:D,2,0)</f>
        <v>0</v>
      </c>
      <c r="O29" s="7">
        <f>VLOOKUP(A29,Sheet1!A:D,3,0)</f>
        <v>0</v>
      </c>
      <c r="P29" s="6">
        <f t="shared" si="9"/>
        <v>0</v>
      </c>
      <c r="Q29" s="7">
        <f>VLOOKUP(A29,Sheet1!A:D,4,0)</f>
        <v>0</v>
      </c>
      <c r="R29" s="8" t="str">
        <f t="shared" si="10"/>
        <v/>
      </c>
      <c r="S29" s="6"/>
    </row>
    <row r="30" spans="1:19" x14ac:dyDescent="0.2">
      <c r="A30" s="11" t="s">
        <v>24</v>
      </c>
      <c r="B30" s="13">
        <v>4</v>
      </c>
      <c r="C30" s="20">
        <v>667</v>
      </c>
      <c r="D30" s="6">
        <f t="shared" si="6"/>
        <v>1.523839985378447E-2</v>
      </c>
      <c r="E30" s="16">
        <v>21.555058999999996</v>
      </c>
      <c r="F30" s="6">
        <f t="shared" si="7"/>
        <v>9.4174550191980077E-3</v>
      </c>
      <c r="G30" s="7">
        <v>429.30060120240483</v>
      </c>
      <c r="H30" s="14">
        <v>322</v>
      </c>
      <c r="I30" s="53">
        <v>0.67008196721311475</v>
      </c>
      <c r="J30" s="14">
        <v>976</v>
      </c>
      <c r="K30" s="9">
        <v>13.5078</v>
      </c>
      <c r="L30" s="15">
        <v>41.522399999999998</v>
      </c>
      <c r="M30" s="15">
        <f t="shared" si="8"/>
        <v>425.43442622950818</v>
      </c>
      <c r="N30" s="7">
        <f>VLOOKUP(A30,Sheet1!A:D,2,0)</f>
        <v>7</v>
      </c>
      <c r="O30" s="7">
        <f>VLOOKUP(A30,Sheet1!A:D,3,0)</f>
        <v>1328</v>
      </c>
      <c r="P30" s="6">
        <f t="shared" si="9"/>
        <v>2.7561588111989707E-2</v>
      </c>
      <c r="Q30" s="7">
        <f>VLOOKUP(A30,Sheet1!A:D,4,0)</f>
        <v>67.761200000000002</v>
      </c>
      <c r="R30" s="8">
        <f t="shared" si="10"/>
        <v>510.25</v>
      </c>
      <c r="S30" s="6">
        <f t="shared" si="11"/>
        <v>0.19936227193033162</v>
      </c>
    </row>
    <row r="31" spans="1:19" x14ac:dyDescent="0.2">
      <c r="A31" s="11" t="s">
        <v>25</v>
      </c>
      <c r="B31" s="13">
        <v>10</v>
      </c>
      <c r="C31" s="20">
        <v>1550</v>
      </c>
      <c r="D31" s="6">
        <f t="shared" si="6"/>
        <v>3.5411573873112334E-2</v>
      </c>
      <c r="E31" s="16">
        <v>60.642381000000029</v>
      </c>
      <c r="F31" s="6">
        <f t="shared" si="7"/>
        <v>2.6494796201883199E-2</v>
      </c>
      <c r="G31" s="7">
        <v>514.80592105263156</v>
      </c>
      <c r="H31" s="14">
        <v>416</v>
      </c>
      <c r="I31" s="53">
        <v>0.80284360189573456</v>
      </c>
      <c r="J31" s="14">
        <v>2110</v>
      </c>
      <c r="K31" s="9">
        <v>20.220400000000001</v>
      </c>
      <c r="L31" s="15">
        <v>105.751</v>
      </c>
      <c r="M31" s="15">
        <f t="shared" si="8"/>
        <v>501.18957345971563</v>
      </c>
      <c r="N31" s="7">
        <f>VLOOKUP(A31,Sheet1!A:D,2,0)</f>
        <v>12</v>
      </c>
      <c r="O31" s="7">
        <f>VLOOKUP(A31,Sheet1!A:D,3,0)</f>
        <v>2530</v>
      </c>
      <c r="P31" s="6">
        <f t="shared" si="9"/>
        <v>5.2508146026606896E-2</v>
      </c>
      <c r="Q31" s="7">
        <f>VLOOKUP(A31,Sheet1!A:D,4,0)</f>
        <v>149.797</v>
      </c>
      <c r="R31" s="8">
        <f t="shared" si="10"/>
        <v>592.08300395256913</v>
      </c>
      <c r="S31" s="6">
        <f t="shared" si="11"/>
        <v>0.18135538986857891</v>
      </c>
    </row>
    <row r="32" spans="1:19" ht="19" thickBot="1" x14ac:dyDescent="0.25">
      <c r="A32" s="11" t="s">
        <v>26</v>
      </c>
      <c r="B32" s="13">
        <v>22</v>
      </c>
      <c r="C32" s="20">
        <v>3424</v>
      </c>
      <c r="D32" s="6">
        <f t="shared" si="6"/>
        <v>7.8225308994539763E-2</v>
      </c>
      <c r="E32" s="16">
        <v>190.43657699999957</v>
      </c>
      <c r="F32" s="6">
        <f t="shared" si="7"/>
        <v>8.3202179957268224E-2</v>
      </c>
      <c r="G32" s="7">
        <v>754.4057058169692</v>
      </c>
      <c r="H32" s="14">
        <v>1939</v>
      </c>
      <c r="I32" s="53">
        <v>0.64636148094109069</v>
      </c>
      <c r="J32" s="14">
        <v>5483</v>
      </c>
      <c r="K32" s="9">
        <v>155.18010000000001</v>
      </c>
      <c r="L32" s="15">
        <v>423.19170000000003</v>
      </c>
      <c r="M32" s="15">
        <f t="shared" si="8"/>
        <v>771.82509575050153</v>
      </c>
      <c r="N32" s="7">
        <f>VLOOKUP(A32,Sheet1!A:D,2,0)</f>
        <v>23</v>
      </c>
      <c r="O32" s="7">
        <f>VLOOKUP(A32,Sheet1!A:D,3,0)</f>
        <v>3253</v>
      </c>
      <c r="P32" s="6">
        <f t="shared" si="9"/>
        <v>6.7513438349625393E-2</v>
      </c>
      <c r="Q32" s="7">
        <f>VLOOKUP(A32,Sheet1!A:D,4,0)</f>
        <v>288.2047</v>
      </c>
      <c r="R32" s="8">
        <f t="shared" si="10"/>
        <v>885.96587765139873</v>
      </c>
      <c r="S32" s="6">
        <f t="shared" si="11"/>
        <v>0.14788425840171707</v>
      </c>
    </row>
    <row r="33" spans="1:19" ht="19" thickTop="1" x14ac:dyDescent="0.2">
      <c r="A33" s="1" t="s">
        <v>18</v>
      </c>
      <c r="B33" s="2">
        <f>SUM(B21:B32)</f>
        <v>212</v>
      </c>
      <c r="C33" s="19">
        <f>SUM(C21:C32)</f>
        <v>43771</v>
      </c>
      <c r="D33" s="3">
        <v>1</v>
      </c>
      <c r="E33" s="2">
        <f>SUM(E21:E32)</f>
        <v>2288.8411950000086</v>
      </c>
      <c r="F33" s="3">
        <v>1</v>
      </c>
      <c r="G33" s="24">
        <v>796.63404645147409</v>
      </c>
      <c r="H33" s="2">
        <f>SUM(H21:H32)</f>
        <v>13408</v>
      </c>
      <c r="I33" s="4">
        <v>0.77368936299497015</v>
      </c>
      <c r="J33" s="2">
        <f>SUM(J21:J32)</f>
        <v>59246</v>
      </c>
      <c r="K33" s="2">
        <f>SUM(K21:K32)</f>
        <v>975.49239999999998</v>
      </c>
      <c r="L33" s="2">
        <f>SUM(L21:L32)</f>
        <v>4513.0174000000006</v>
      </c>
      <c r="M33" s="25">
        <f t="shared" si="8"/>
        <v>761.74212605070397</v>
      </c>
      <c r="N33" s="2">
        <f>SUM(N21:N32)</f>
        <v>256</v>
      </c>
      <c r="O33" s="2">
        <f>SUM(O21:O32)</f>
        <v>48183</v>
      </c>
      <c r="P33" s="3">
        <v>1</v>
      </c>
      <c r="Q33" s="2">
        <f>SUM(Q21:Q32)</f>
        <v>4926.7176999999992</v>
      </c>
      <c r="R33" s="36">
        <f>IFERROR((Q33*10000)/O33,"")</f>
        <v>1022.5012348753709</v>
      </c>
      <c r="S33" s="37">
        <f>(R33-M33)/M33*100%</f>
        <v>0.34231940168070729</v>
      </c>
    </row>
  </sheetData>
  <mergeCells count="11">
    <mergeCell ref="A1:A3"/>
    <mergeCell ref="B1:M1"/>
    <mergeCell ref="N1:S1"/>
    <mergeCell ref="B2:M2"/>
    <mergeCell ref="N2:S2"/>
    <mergeCell ref="A17:S17"/>
    <mergeCell ref="A18:A20"/>
    <mergeCell ref="B18:M18"/>
    <mergeCell ref="N18:S18"/>
    <mergeCell ref="B19:M19"/>
    <mergeCell ref="N19:S19"/>
  </mergeCells>
  <phoneticPr fontId="3" type="noConversion"/>
  <conditionalFormatting sqref="D4:D12 D14:D15">
    <cfRule type="colorScale" priority="33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F4:F12 F14:F15">
    <cfRule type="colorScale" priority="32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P4:P15">
    <cfRule type="colorScale" priority="31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P21:P32">
    <cfRule type="colorScale" priority="21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D13">
    <cfRule type="colorScale" priority="29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F13">
    <cfRule type="colorScale" priority="28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D21:D32">
    <cfRule type="colorScale" priority="23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F21:F32">
    <cfRule type="colorScale" priority="22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S4:S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20" sqref="E20"/>
    </sheetView>
  </sheetViews>
  <sheetFormatPr baseColWidth="10" defaultColWidth="8.625" defaultRowHeight="18" x14ac:dyDescent="0.2"/>
  <sheetData>
    <row r="1" spans="1:9" ht="26" x14ac:dyDescent="0.2">
      <c r="A1" s="28" t="s">
        <v>39</v>
      </c>
      <c r="B1" s="29" t="s">
        <v>42</v>
      </c>
      <c r="C1" s="30" t="s">
        <v>43</v>
      </c>
      <c r="D1" s="31" t="s">
        <v>45</v>
      </c>
      <c r="F1" s="28" t="s">
        <v>39</v>
      </c>
      <c r="G1" s="39" t="s">
        <v>42</v>
      </c>
      <c r="H1" s="40" t="s">
        <v>43</v>
      </c>
      <c r="I1" s="38" t="s">
        <v>44</v>
      </c>
    </row>
    <row r="2" spans="1:9" x14ac:dyDescent="0.2">
      <c r="A2" s="32" t="s">
        <v>21</v>
      </c>
      <c r="B2" s="30">
        <v>111</v>
      </c>
      <c r="C2" s="30">
        <v>19516</v>
      </c>
      <c r="D2" s="33">
        <v>1143.5654</v>
      </c>
      <c r="F2" s="32" t="s">
        <v>21</v>
      </c>
      <c r="G2" s="41">
        <v>17</v>
      </c>
      <c r="H2" s="40">
        <v>2593</v>
      </c>
      <c r="I2" s="42">
        <v>136.45670000000001</v>
      </c>
    </row>
    <row r="3" spans="1:9" x14ac:dyDescent="0.2">
      <c r="A3" s="32" t="s">
        <v>40</v>
      </c>
      <c r="B3" s="30">
        <v>0</v>
      </c>
      <c r="C3" s="30">
        <v>0</v>
      </c>
      <c r="D3" s="33">
        <v>0</v>
      </c>
      <c r="F3" s="43" t="s">
        <v>40</v>
      </c>
      <c r="G3" s="41">
        <v>5</v>
      </c>
      <c r="H3" s="40">
        <v>950</v>
      </c>
      <c r="I3" s="42">
        <v>57.209000000000003</v>
      </c>
    </row>
    <row r="4" spans="1:9" x14ac:dyDescent="0.2">
      <c r="A4" s="34" t="s">
        <v>46</v>
      </c>
      <c r="B4" s="30">
        <v>0</v>
      </c>
      <c r="C4" s="30">
        <v>0</v>
      </c>
      <c r="D4" s="33">
        <v>0</v>
      </c>
      <c r="F4" s="44" t="s">
        <v>46</v>
      </c>
      <c r="G4" s="41">
        <v>11</v>
      </c>
      <c r="H4" s="40">
        <v>2801</v>
      </c>
      <c r="I4" s="42">
        <v>117.62990000000001</v>
      </c>
    </row>
    <row r="5" spans="1:9" x14ac:dyDescent="0.2">
      <c r="A5" s="32" t="s">
        <v>23</v>
      </c>
      <c r="B5" s="30">
        <v>2</v>
      </c>
      <c r="C5" s="30">
        <v>198</v>
      </c>
      <c r="D5" s="33">
        <v>11.860200000000001</v>
      </c>
      <c r="F5" s="43" t="s">
        <v>23</v>
      </c>
      <c r="G5" s="41">
        <v>5</v>
      </c>
      <c r="H5" s="40">
        <v>864</v>
      </c>
      <c r="I5" s="42">
        <v>53.031599999999997</v>
      </c>
    </row>
    <row r="6" spans="1:9" x14ac:dyDescent="0.2">
      <c r="A6" s="35" t="s">
        <v>22</v>
      </c>
      <c r="B6" s="30">
        <v>15</v>
      </c>
      <c r="C6" s="30">
        <v>3752</v>
      </c>
      <c r="D6" s="33">
        <v>231.65379999999999</v>
      </c>
      <c r="F6" s="43" t="s">
        <v>22</v>
      </c>
      <c r="G6" s="41">
        <v>4</v>
      </c>
      <c r="H6" s="40">
        <v>1179</v>
      </c>
      <c r="I6" s="42">
        <v>64.134100000000004</v>
      </c>
    </row>
    <row r="7" spans="1:9" x14ac:dyDescent="0.2">
      <c r="A7" s="35" t="s">
        <v>47</v>
      </c>
      <c r="B7" s="30">
        <v>18</v>
      </c>
      <c r="C7" s="30">
        <v>3062</v>
      </c>
      <c r="D7" s="33">
        <v>361.82780000000002</v>
      </c>
      <c r="F7" s="32" t="s">
        <v>47</v>
      </c>
      <c r="G7" s="41">
        <v>7</v>
      </c>
      <c r="H7" s="40">
        <v>1729</v>
      </c>
      <c r="I7" s="42">
        <v>125.1451</v>
      </c>
    </row>
    <row r="8" spans="1:9" x14ac:dyDescent="0.2">
      <c r="A8" s="32" t="s">
        <v>48</v>
      </c>
      <c r="B8" s="30">
        <v>0</v>
      </c>
      <c r="C8" s="30">
        <v>0</v>
      </c>
      <c r="D8" s="33">
        <v>0</v>
      </c>
      <c r="F8" s="32" t="s">
        <v>48</v>
      </c>
      <c r="G8" s="41">
        <v>0</v>
      </c>
      <c r="H8" s="40">
        <v>0</v>
      </c>
      <c r="I8" s="42">
        <v>0</v>
      </c>
    </row>
    <row r="9" spans="1:9" x14ac:dyDescent="0.2">
      <c r="A9" s="35" t="s">
        <v>49</v>
      </c>
      <c r="B9" s="30">
        <v>20</v>
      </c>
      <c r="C9" s="30">
        <v>2701</v>
      </c>
      <c r="D9" s="33">
        <v>753.30989999999997</v>
      </c>
      <c r="F9" s="32" t="s">
        <v>41</v>
      </c>
      <c r="G9" s="41">
        <v>13</v>
      </c>
      <c r="H9" s="40">
        <v>3088</v>
      </c>
      <c r="I9" s="42">
        <v>194.73920000000001</v>
      </c>
    </row>
    <row r="10" spans="1:9" x14ac:dyDescent="0.2">
      <c r="A10" s="32" t="s">
        <v>50</v>
      </c>
      <c r="B10" s="30">
        <v>2</v>
      </c>
      <c r="C10" s="30">
        <v>393</v>
      </c>
      <c r="D10" s="33">
        <v>47.570700000000002</v>
      </c>
      <c r="F10" s="32" t="s">
        <v>27</v>
      </c>
      <c r="G10" s="41">
        <v>3</v>
      </c>
      <c r="H10" s="40">
        <v>466</v>
      </c>
      <c r="I10" s="42">
        <v>27.8614</v>
      </c>
    </row>
    <row r="11" spans="1:9" x14ac:dyDescent="0.2">
      <c r="A11" s="35" t="s">
        <v>51</v>
      </c>
      <c r="B11" s="30">
        <v>24</v>
      </c>
      <c r="C11" s="30">
        <v>6093</v>
      </c>
      <c r="D11" s="33">
        <v>1570.4707000000001</v>
      </c>
      <c r="F11" s="32" t="s">
        <v>24</v>
      </c>
      <c r="G11" s="41">
        <v>3</v>
      </c>
      <c r="H11" s="40">
        <v>954</v>
      </c>
      <c r="I11" s="42">
        <v>46.688600000000001</v>
      </c>
    </row>
    <row r="12" spans="1:9" x14ac:dyDescent="0.2">
      <c r="A12" s="32" t="s">
        <v>41</v>
      </c>
      <c r="B12" s="30">
        <v>24</v>
      </c>
      <c r="C12" s="30">
        <v>5750</v>
      </c>
      <c r="D12" s="33">
        <v>348.267</v>
      </c>
      <c r="F12" s="32" t="s">
        <v>25</v>
      </c>
      <c r="G12" s="41">
        <v>2</v>
      </c>
      <c r="H12" s="40">
        <v>239</v>
      </c>
      <c r="I12" s="42">
        <v>12.0261</v>
      </c>
    </row>
    <row r="13" spans="1:9" x14ac:dyDescent="0.2">
      <c r="A13" s="32" t="s">
        <v>27</v>
      </c>
      <c r="B13" s="30">
        <v>0</v>
      </c>
      <c r="C13" s="30">
        <v>0</v>
      </c>
      <c r="D13" s="33">
        <v>0</v>
      </c>
      <c r="F13" s="32" t="s">
        <v>26</v>
      </c>
      <c r="G13" s="41">
        <v>9</v>
      </c>
      <c r="H13" s="40">
        <v>1361</v>
      </c>
      <c r="I13" s="42">
        <v>111.1489</v>
      </c>
    </row>
    <row r="14" spans="1:9" x14ac:dyDescent="0.2">
      <c r="A14" s="32" t="s">
        <v>24</v>
      </c>
      <c r="B14" s="30">
        <v>7</v>
      </c>
      <c r="C14" s="30">
        <v>1328</v>
      </c>
      <c r="D14" s="33">
        <v>67.761200000000002</v>
      </c>
      <c r="F14" s="40"/>
      <c r="G14" s="41"/>
      <c r="H14" s="40"/>
      <c r="I14" s="42"/>
    </row>
    <row r="15" spans="1:9" x14ac:dyDescent="0.2">
      <c r="A15" s="35" t="s">
        <v>25</v>
      </c>
      <c r="B15" s="30">
        <v>12</v>
      </c>
      <c r="C15" s="30">
        <v>2530</v>
      </c>
      <c r="D15" s="33">
        <v>149.797</v>
      </c>
    </row>
    <row r="16" spans="1:9" x14ac:dyDescent="0.2">
      <c r="A16" s="35" t="s">
        <v>26</v>
      </c>
      <c r="B16" s="30">
        <v>23</v>
      </c>
      <c r="C16" s="30">
        <v>3253</v>
      </c>
      <c r="D16" s="33">
        <v>288.2047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全部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dakongyi</dc:creator>
  <cp:lastModifiedBy>Microsoft Office 用户</cp:lastModifiedBy>
  <dcterms:created xsi:type="dcterms:W3CDTF">2018-05-06T04:33:45Z</dcterms:created>
  <dcterms:modified xsi:type="dcterms:W3CDTF">2018-05-10T09:46:40Z</dcterms:modified>
</cp:coreProperties>
</file>