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unshan/Documents/dianjia/Projects/X-MOOM/data/"/>
    </mc:Choice>
  </mc:AlternateContent>
  <bookViews>
    <workbookView xWindow="0" yWindow="460" windowWidth="27060" windowHeight="15940" tabRatio="500"/>
  </bookViews>
  <sheets>
    <sheet name="测算" sheetId="1" r:id="rId1"/>
    <sheet name="类目结构" sheetId="3" r:id="rId2"/>
    <sheet name="历史库存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2" i="3"/>
  <c r="G1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2" i="3"/>
  <c r="H16" i="3"/>
  <c r="F16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E8" i="1"/>
  <c r="C12" i="1"/>
  <c r="C14" i="1"/>
  <c r="C10" i="1"/>
  <c r="C13" i="1"/>
  <c r="C16" i="1"/>
  <c r="C17" i="1"/>
  <c r="G8" i="1"/>
  <c r="F8" i="1"/>
  <c r="D8" i="1"/>
  <c r="C8" i="1"/>
  <c r="D23" i="1"/>
  <c r="D22" i="1"/>
  <c r="C18" i="1"/>
  <c r="C19" i="1"/>
</calcChain>
</file>

<file path=xl/sharedStrings.xml><?xml version="1.0" encoding="utf-8"?>
<sst xmlns="http://schemas.openxmlformats.org/spreadsheetml/2006/main" count="82" uniqueCount="67">
  <si>
    <t>上半年</t>
    <rPh sb="0" eb="1">
      <t>shang'ban'nian</t>
    </rPh>
    <phoneticPr fontId="5" type="noConversion"/>
  </si>
  <si>
    <t>下半年</t>
    <rPh sb="0" eb="1">
      <t>xia'ban'nian</t>
    </rPh>
    <phoneticPr fontId="5" type="noConversion"/>
  </si>
  <si>
    <t>1-春</t>
    <rPh sb="2" eb="3">
      <t>chun</t>
    </rPh>
    <phoneticPr fontId="5" type="noConversion"/>
  </si>
  <si>
    <t>2-夏</t>
    <rPh sb="2" eb="3">
      <t>xia</t>
    </rPh>
    <phoneticPr fontId="5" type="noConversion"/>
  </si>
  <si>
    <t>3-秋</t>
    <rPh sb="2" eb="3">
      <t>qiu</t>
    </rPh>
    <phoneticPr fontId="5" type="noConversion"/>
  </si>
  <si>
    <t>4-冬</t>
    <rPh sb="2" eb="3">
      <t>dong</t>
    </rPh>
    <phoneticPr fontId="5" type="noConversion"/>
  </si>
  <si>
    <t>未定义</t>
    <rPh sb="0" eb="1">
      <t>wei'ding'yi</t>
    </rPh>
    <phoneticPr fontId="5" type="noConversion"/>
  </si>
  <si>
    <t>合计</t>
  </si>
  <si>
    <t>值</t>
    <rPh sb="0" eb="1">
      <t>zhi</t>
    </rPh>
    <phoneticPr fontId="5" type="noConversion"/>
  </si>
  <si>
    <t>目前首单计划</t>
    <rPh sb="0" eb="1">
      <t>mu'qian</t>
    </rPh>
    <rPh sb="2" eb="3">
      <t>shou</t>
    </rPh>
    <rPh sb="4" eb="5">
      <t>ji'hua</t>
    </rPh>
    <phoneticPr fontId="5" type="noConversion"/>
  </si>
  <si>
    <t>求和/数量</t>
  </si>
  <si>
    <t>求和/金额</t>
  </si>
  <si>
    <t>求和/数量汇总</t>
  </si>
  <si>
    <t>求和/金额汇总</t>
  </si>
  <si>
    <t>大类名称</t>
  </si>
  <si>
    <t>W外套</t>
  </si>
  <si>
    <t>A针织衫</t>
  </si>
  <si>
    <t>K梭织裤</t>
  </si>
  <si>
    <t>E上衣</t>
  </si>
  <si>
    <t>L连衣裙</t>
  </si>
  <si>
    <t>F风衣</t>
  </si>
  <si>
    <t>T恤</t>
  </si>
  <si>
    <t>N牛仔裤</t>
  </si>
  <si>
    <t>C衬衣</t>
  </si>
  <si>
    <t>J马夹</t>
  </si>
  <si>
    <t>P皮衣</t>
  </si>
  <si>
    <t>Q腰裙</t>
  </si>
  <si>
    <t>B背心</t>
  </si>
  <si>
    <t>G皮草</t>
  </si>
  <si>
    <t>TZ套装</t>
  </si>
  <si>
    <t>X西装</t>
  </si>
  <si>
    <t>Y羽绒服</t>
  </si>
  <si>
    <t>H打底裤</t>
  </si>
  <si>
    <t>总计</t>
  </si>
  <si>
    <t>一级类目</t>
    <rPh sb="0" eb="1">
      <t>yi'ji</t>
    </rPh>
    <rPh sb="2" eb="3">
      <t>lei'mu</t>
    </rPh>
    <phoneticPr fontId="5" type="noConversion"/>
  </si>
  <si>
    <t>2018计划金额</t>
    <rPh sb="4" eb="5">
      <t>ji'hua</t>
    </rPh>
    <rPh sb="6" eb="7">
      <t>jin'e</t>
    </rPh>
    <phoneticPr fontId="5" type="noConversion"/>
  </si>
  <si>
    <t>2018计划件数</t>
    <rPh sb="4" eb="5">
      <t>ji'hua</t>
    </rPh>
    <rPh sb="6" eb="7">
      <t>jian'shu</t>
    </rPh>
    <phoneticPr fontId="5" type="noConversion"/>
  </si>
  <si>
    <t>2018计划金额占比</t>
    <rPh sb="4" eb="5">
      <t>ji'hua</t>
    </rPh>
    <rPh sb="6" eb="7">
      <t>jin'e</t>
    </rPh>
    <rPh sb="8" eb="9">
      <t>zhan'bi</t>
    </rPh>
    <phoneticPr fontId="5" type="noConversion"/>
  </si>
  <si>
    <t>2018计划件数占比</t>
    <rPh sb="4" eb="5">
      <t>ji'hua</t>
    </rPh>
    <rPh sb="6" eb="7">
      <t>jian'shu</t>
    </rPh>
    <rPh sb="8" eb="9">
      <t>zhan'bi</t>
    </rPh>
    <phoneticPr fontId="5" type="noConversion"/>
  </si>
  <si>
    <t>2017当季金额</t>
    <rPh sb="4" eb="5">
      <t>dang'ji</t>
    </rPh>
    <rPh sb="6" eb="7">
      <t>jin'e</t>
    </rPh>
    <phoneticPr fontId="5" type="noConversion"/>
  </si>
  <si>
    <t>2017当季金额占比</t>
    <rPh sb="4" eb="5">
      <t>dang'ji</t>
    </rPh>
    <rPh sb="6" eb="7">
      <t>jin'e</t>
    </rPh>
    <rPh sb="8" eb="9">
      <t>zhan'bi</t>
    </rPh>
    <phoneticPr fontId="5" type="noConversion"/>
  </si>
  <si>
    <t>2016当季金额</t>
    <rPh sb="4" eb="5">
      <t>dang'ji</t>
    </rPh>
    <rPh sb="6" eb="7">
      <t>jin'e</t>
    </rPh>
    <phoneticPr fontId="5" type="noConversion"/>
  </si>
  <si>
    <t>2016当季金额占比</t>
    <rPh sb="4" eb="5">
      <t>dang'ji</t>
    </rPh>
    <rPh sb="6" eb="7">
      <t>jin'e</t>
    </rPh>
    <rPh sb="8" eb="9">
      <t>zhan'bi</t>
    </rPh>
    <phoneticPr fontId="5" type="noConversion"/>
  </si>
  <si>
    <t>2018年总销售目标/万元：</t>
    <rPh sb="4" eb="5">
      <t>nian</t>
    </rPh>
    <rPh sb="5" eb="6">
      <t>zong</t>
    </rPh>
    <rPh sb="6" eb="7">
      <t>xiao'shou</t>
    </rPh>
    <rPh sb="8" eb="9">
      <t>mu'biao</t>
    </rPh>
    <rPh sb="11" eb="12">
      <t>wan'yuan</t>
    </rPh>
    <phoneticPr fontId="5" type="noConversion"/>
  </si>
  <si>
    <t>上下半年比例：</t>
    <rPh sb="0" eb="1">
      <t>shang</t>
    </rPh>
    <rPh sb="1" eb="2">
      <t>xia</t>
    </rPh>
    <rPh sb="2" eb="3">
      <t>ban'nian</t>
    </rPh>
    <rPh sb="4" eb="5">
      <t>bi'li</t>
    </rPh>
    <phoneticPr fontId="5" type="noConversion"/>
  </si>
  <si>
    <t>下半年各季商品比例：</t>
    <rPh sb="0" eb="1">
      <t>xia'ban'nian</t>
    </rPh>
    <rPh sb="3" eb="4">
      <t>ge'ji</t>
    </rPh>
    <rPh sb="5" eb="6">
      <t>shang'pin</t>
    </rPh>
    <rPh sb="7" eb="8">
      <t>bi'li</t>
    </rPh>
    <phoneticPr fontId="5" type="noConversion"/>
  </si>
  <si>
    <t>秋季商品平均销售单价/元：</t>
    <rPh sb="0" eb="1">
      <t>qiu'ji</t>
    </rPh>
    <rPh sb="2" eb="3">
      <t>shang'pin</t>
    </rPh>
    <rPh sb="4" eb="5">
      <t>ping'jun</t>
    </rPh>
    <rPh sb="6" eb="7">
      <t>xiao'shou</t>
    </rPh>
    <rPh sb="8" eb="9">
      <t>dan'jia</t>
    </rPh>
    <rPh sb="11" eb="12">
      <t>yuan</t>
    </rPh>
    <phoneticPr fontId="5" type="noConversion"/>
  </si>
  <si>
    <t>秋季商品平均折扣率：</t>
    <rPh sb="0" eb="1">
      <t>qiu'ji</t>
    </rPh>
    <rPh sb="2" eb="3">
      <t>shang'pin</t>
    </rPh>
    <rPh sb="4" eb="5">
      <t>ping'jun</t>
    </rPh>
    <rPh sb="6" eb="7">
      <t>zhe'kou'lv</t>
    </rPh>
    <phoneticPr fontId="5" type="noConversion"/>
  </si>
  <si>
    <t>2018年秋季商品销售金额/万元：</t>
    <rPh sb="4" eb="5">
      <t>nia</t>
    </rPh>
    <rPh sb="5" eb="6">
      <t>qiu'ji</t>
    </rPh>
    <rPh sb="7" eb="8">
      <t>shang'pin</t>
    </rPh>
    <rPh sb="9" eb="10">
      <t>xiao'shou</t>
    </rPh>
    <rPh sb="11" eb="12">
      <t>jin'e</t>
    </rPh>
    <rPh sb="14" eb="15">
      <t>wan'yuan</t>
    </rPh>
    <phoneticPr fontId="5" type="noConversion"/>
  </si>
  <si>
    <t>吊牌金额/万元：</t>
    <rPh sb="0" eb="1">
      <t>diao'pai</t>
    </rPh>
    <rPh sb="2" eb="3">
      <t>jin'e</t>
    </rPh>
    <rPh sb="5" eb="6">
      <t>wan'yuan</t>
    </rPh>
    <phoneticPr fontId="5" type="noConversion"/>
  </si>
  <si>
    <t>商品销售件数/件：</t>
    <rPh sb="0" eb="1">
      <t>shang'pin</t>
    </rPh>
    <rPh sb="2" eb="3">
      <t>xiao'shou</t>
    </rPh>
    <rPh sb="4" eb="5">
      <t>jian'shu</t>
    </rPh>
    <rPh sb="7" eb="8">
      <t>jian</t>
    </rPh>
    <phoneticPr fontId="5" type="noConversion"/>
  </si>
  <si>
    <t>首单比例：</t>
    <rPh sb="0" eb="1">
      <t>shou'dan</t>
    </rPh>
    <rPh sb="2" eb="3">
      <t>bi'li</t>
    </rPh>
    <phoneticPr fontId="5" type="noConversion"/>
  </si>
  <si>
    <t>首单吊牌金额/万元：</t>
    <rPh sb="0" eb="1">
      <t>shou</t>
    </rPh>
    <rPh sb="2" eb="3">
      <t>diao'pai</t>
    </rPh>
    <rPh sb="4" eb="5">
      <t>jin'e</t>
    </rPh>
    <rPh sb="7" eb="8">
      <t>wan'yuan</t>
    </rPh>
    <phoneticPr fontId="5" type="noConversion"/>
  </si>
  <si>
    <t>首单销售金额/万元：</t>
    <rPh sb="0" eb="1">
      <t>shou</t>
    </rPh>
    <rPh sb="2" eb="3">
      <t>xiao'shou</t>
    </rPh>
    <rPh sb="4" eb="5">
      <t>jin'e</t>
    </rPh>
    <rPh sb="7" eb="8">
      <t>wan'yuan</t>
    </rPh>
    <phoneticPr fontId="5" type="noConversion"/>
  </si>
  <si>
    <t>首单商品件数/件：</t>
    <rPh sb="0" eb="1">
      <t>shou</t>
    </rPh>
    <rPh sb="2" eb="3">
      <t>shang'pin</t>
    </rPh>
    <rPh sb="4" eb="5">
      <t>jian'shu</t>
    </rPh>
    <rPh sb="7" eb="8">
      <t>jian</t>
    </rPh>
    <phoneticPr fontId="5" type="noConversion"/>
  </si>
  <si>
    <t>比例</t>
    <rPh sb="0" eb="1">
      <t>bi'li</t>
    </rPh>
    <phoneticPr fontId="5" type="noConversion"/>
  </si>
  <si>
    <t>D大衣</t>
  </si>
  <si>
    <t>2017当季件数</t>
    <rPh sb="4" eb="5">
      <t>dang'ji</t>
    </rPh>
    <rPh sb="6" eb="7">
      <t>jian'shu</t>
    </rPh>
    <phoneticPr fontId="5" type="noConversion"/>
  </si>
  <si>
    <t>2017当季件数占比</t>
    <rPh sb="4" eb="5">
      <t>dang'ji</t>
    </rPh>
    <rPh sb="6" eb="7">
      <t>jian'shu</t>
    </rPh>
    <rPh sb="8" eb="9">
      <t>zhan'bi</t>
    </rPh>
    <phoneticPr fontId="5" type="noConversion"/>
  </si>
  <si>
    <t>2017金额</t>
    <rPh sb="4" eb="5">
      <t>jin'e</t>
    </rPh>
    <phoneticPr fontId="5" type="noConversion"/>
  </si>
  <si>
    <t>2017金额占比</t>
    <rPh sb="4" eb="5">
      <t>jin'e</t>
    </rPh>
    <rPh sb="6" eb="7">
      <t>zhan'bi</t>
    </rPh>
    <phoneticPr fontId="5" type="noConversion"/>
  </si>
  <si>
    <t>2017件数</t>
    <rPh sb="4" eb="5">
      <t>jian'shu</t>
    </rPh>
    <phoneticPr fontId="5" type="noConversion"/>
  </si>
  <si>
    <t>2017件数占比</t>
    <rPh sb="4" eb="5">
      <t>jian'shu</t>
    </rPh>
    <rPh sb="6" eb="7">
      <t>zhan'bi</t>
    </rPh>
    <phoneticPr fontId="5" type="noConversion"/>
  </si>
  <si>
    <t>3. 各类目的上市时期需参照历史销售趋势(见联动图表)，连衣裙秋一秋二波可增加比例；风衣秋一波的比例建议减少；</t>
    <rPh sb="3" eb="4">
      <t>ge</t>
    </rPh>
    <rPh sb="4" eb="5">
      <t>lei'mu</t>
    </rPh>
    <rPh sb="6" eb="7">
      <t>de</t>
    </rPh>
    <rPh sb="7" eb="8">
      <t>shang'shi</t>
    </rPh>
    <rPh sb="9" eb="10">
      <t>shi'qi</t>
    </rPh>
    <rPh sb="11" eb="12">
      <t>xu</t>
    </rPh>
    <rPh sb="12" eb="13">
      <t>can'zhao</t>
    </rPh>
    <rPh sb="14" eb="15">
      <t>li'shi</t>
    </rPh>
    <rPh sb="16" eb="17">
      <t>xiao'shou</t>
    </rPh>
    <rPh sb="18" eb="19">
      <t>qu'shi</t>
    </rPh>
    <rPh sb="21" eb="22">
      <t>jian</t>
    </rPh>
    <rPh sb="22" eb="23">
      <t>lian'dong</t>
    </rPh>
    <rPh sb="24" eb="25">
      <t>tu</t>
    </rPh>
    <rPh sb="25" eb="26">
      <t>biao</t>
    </rPh>
    <rPh sb="28" eb="29">
      <t>lian'yi'qun</t>
    </rPh>
    <rPh sb="31" eb="32">
      <t>qiu'yi</t>
    </rPh>
    <rPh sb="35" eb="36">
      <t>bo</t>
    </rPh>
    <rPh sb="36" eb="37">
      <t>ke</t>
    </rPh>
    <rPh sb="37" eb="38">
      <t>zeng'jia</t>
    </rPh>
    <rPh sb="39" eb="40">
      <t>bi'li</t>
    </rPh>
    <rPh sb="42" eb="43">
      <t>feng'yi</t>
    </rPh>
    <rPh sb="44" eb="45">
      <t>qiu'er</t>
    </rPh>
    <rPh sb="45" eb="46">
      <t>yi</t>
    </rPh>
    <rPh sb="46" eb="47">
      <t>bo</t>
    </rPh>
    <rPh sb="47" eb="48">
      <t>de</t>
    </rPh>
    <rPh sb="48" eb="49">
      <t>bi'li</t>
    </rPh>
    <rPh sb="50" eb="51">
      <t>jian'yi</t>
    </rPh>
    <rPh sb="52" eb="53">
      <t>jian'shao</t>
    </rPh>
    <phoneticPr fontId="5" type="noConversion"/>
  </si>
  <si>
    <t>1. 历史秋季库存有1.8万件，2391万元，其中2017年款占比近80%。计划2018年清理多少？(会影响新品生产量和首单量)</t>
    <rPh sb="3" eb="4">
      <t>li'shi</t>
    </rPh>
    <rPh sb="5" eb="6">
      <t>qiu'ji</t>
    </rPh>
    <rPh sb="7" eb="8">
      <t>ku'cun</t>
    </rPh>
    <rPh sb="9" eb="10">
      <t>you</t>
    </rPh>
    <rPh sb="13" eb="14">
      <t>wan</t>
    </rPh>
    <rPh sb="14" eb="15">
      <t>jian</t>
    </rPh>
    <rPh sb="20" eb="21">
      <t>wan</t>
    </rPh>
    <rPh sb="21" eb="22">
      <t>yuan</t>
    </rPh>
    <rPh sb="23" eb="24">
      <t>qi</t>
    </rPh>
    <rPh sb="24" eb="25">
      <t>zhong</t>
    </rPh>
    <rPh sb="29" eb="30">
      <t>nian</t>
    </rPh>
    <rPh sb="30" eb="31">
      <t>kuan</t>
    </rPh>
    <rPh sb="31" eb="32">
      <t>zhan'bi</t>
    </rPh>
    <rPh sb="33" eb="34">
      <t>jin</t>
    </rPh>
    <rPh sb="38" eb="39">
      <t>ji'hua</t>
    </rPh>
    <rPh sb="44" eb="45">
      <t>nian</t>
    </rPh>
    <rPh sb="45" eb="46">
      <t>qing'li</t>
    </rPh>
    <rPh sb="47" eb="48">
      <t>duo'shao</t>
    </rPh>
    <rPh sb="51" eb="52">
      <t>hui</t>
    </rPh>
    <rPh sb="52" eb="53">
      <t>ying'xiang</t>
    </rPh>
    <rPh sb="54" eb="55">
      <t>xin'pin</t>
    </rPh>
    <rPh sb="56" eb="57">
      <t>sheng'chan</t>
    </rPh>
    <rPh sb="58" eb="59">
      <t>liang</t>
    </rPh>
    <rPh sb="59" eb="60">
      <t>he</t>
    </rPh>
    <rPh sb="60" eb="61">
      <t>shou'dan</t>
    </rPh>
    <rPh sb="62" eb="63">
      <t>liang</t>
    </rPh>
    <phoneticPr fontId="5" type="noConversion"/>
  </si>
  <si>
    <t>根据历史销售和2018年计划，拆解2018年秋季商品销售目标金额和件数</t>
    <rPh sb="0" eb="1">
      <t>gen'ju</t>
    </rPh>
    <rPh sb="2" eb="3">
      <t>li'shi</t>
    </rPh>
    <rPh sb="4" eb="5">
      <t>xiao'shou</t>
    </rPh>
    <rPh sb="6" eb="7">
      <t>he</t>
    </rPh>
    <rPh sb="11" eb="12">
      <t>nian</t>
    </rPh>
    <rPh sb="12" eb="13">
      <t>ji'hua</t>
    </rPh>
    <rPh sb="15" eb="16">
      <t>chai'jie</t>
    </rPh>
    <rPh sb="21" eb="22">
      <t>nian</t>
    </rPh>
    <rPh sb="22" eb="23">
      <t>qiu'ji</t>
    </rPh>
    <rPh sb="24" eb="25">
      <t>shang'pin</t>
    </rPh>
    <rPh sb="26" eb="27">
      <t>xiao'shou</t>
    </rPh>
    <rPh sb="28" eb="29">
      <t>mu'biao</t>
    </rPh>
    <rPh sb="30" eb="31">
      <t>jin'e</t>
    </rPh>
    <rPh sb="32" eb="33">
      <t>he</t>
    </rPh>
    <rPh sb="33" eb="34">
      <t>jian'shu</t>
    </rPh>
    <phoneticPr fontId="5" type="noConversion"/>
  </si>
  <si>
    <t>2. 2018年预估根据的是2016-2017当季的占比，这个结构是失真的；建议增加下单量的类目有：连衣裙和皮衣；建议减少下单量的类目有：上衣和梭织裤；</t>
    <rPh sb="7" eb="8">
      <t>nian</t>
    </rPh>
    <rPh sb="8" eb="9">
      <t>yu'gu</t>
    </rPh>
    <rPh sb="10" eb="11">
      <t>gen'ju</t>
    </rPh>
    <rPh sb="12" eb="13">
      <t>de</t>
    </rPh>
    <rPh sb="13" eb="14">
      <t>shi</t>
    </rPh>
    <rPh sb="23" eb="24">
      <t>dang'ji</t>
    </rPh>
    <rPh sb="25" eb="26">
      <t>de</t>
    </rPh>
    <rPh sb="26" eb="27">
      <t>zhan'bi</t>
    </rPh>
    <rPh sb="29" eb="30">
      <t>zhe'ge</t>
    </rPh>
    <rPh sb="31" eb="32">
      <t>jie'gou</t>
    </rPh>
    <rPh sb="33" eb="34">
      <t>shi</t>
    </rPh>
    <rPh sb="34" eb="35">
      <t>shi'zhen</t>
    </rPh>
    <rPh sb="36" eb="37">
      <t>de</t>
    </rPh>
    <rPh sb="38" eb="39">
      <t>jian'yi</t>
    </rPh>
    <rPh sb="40" eb="41">
      <t>zeng'jia</t>
    </rPh>
    <rPh sb="42" eb="43">
      <t>xia'dan'liang</t>
    </rPh>
    <rPh sb="44" eb="45">
      <t>liang</t>
    </rPh>
    <rPh sb="45" eb="46">
      <t>de</t>
    </rPh>
    <rPh sb="46" eb="47">
      <t>lei'mu</t>
    </rPh>
    <rPh sb="48" eb="49">
      <t>you</t>
    </rPh>
    <rPh sb="50" eb="51">
      <t>lian'yi'qun</t>
    </rPh>
    <rPh sb="53" eb="54">
      <t>he</t>
    </rPh>
    <rPh sb="54" eb="55">
      <t>pi'yi</t>
    </rPh>
    <rPh sb="57" eb="58">
      <t>jian'yi</t>
    </rPh>
    <rPh sb="59" eb="60">
      <t>jian'shao</t>
    </rPh>
    <rPh sb="61" eb="62">
      <t>xia'dan'liang</t>
    </rPh>
    <rPh sb="63" eb="64">
      <t>liang</t>
    </rPh>
    <rPh sb="64" eb="65">
      <t>de</t>
    </rPh>
    <rPh sb="65" eb="66">
      <t>lei'mu</t>
    </rPh>
    <rPh sb="67" eb="68">
      <t>you</t>
    </rPh>
    <rPh sb="69" eb="70">
      <t>shang'yi</t>
    </rPh>
    <rPh sb="71" eb="72">
      <t>he</t>
    </rPh>
    <rPh sb="72" eb="73">
      <t>suo'zhi'ku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</si>
</sst>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0_ "/>
    <numFmt numFmtId="182" formatCode="0_);[Red]\(0\)"/>
  </numFmts>
  <fonts count="8" x14ac:knownFonts="1">
    <font>
      <sz val="12"/>
      <color theme="1"/>
      <name val="HiraginoSansGB-W3"/>
      <family val="2"/>
      <charset val="134"/>
    </font>
    <font>
      <sz val="12"/>
      <color theme="1"/>
      <name val="HiraginoSansGB-W3"/>
      <family val="2"/>
      <charset val="134"/>
    </font>
    <font>
      <b/>
      <sz val="12"/>
      <color theme="0"/>
      <name val="HiraginoSansGB-W3"/>
      <family val="2"/>
      <charset val="134"/>
    </font>
    <font>
      <b/>
      <sz val="12"/>
      <color theme="1"/>
      <name val="HiraginoSansGB-W3"/>
      <family val="2"/>
      <charset val="134"/>
    </font>
    <font>
      <sz val="12"/>
      <color theme="0"/>
      <name val="HiraginoSansGB-W3"/>
      <family val="2"/>
      <charset val="134"/>
    </font>
    <font>
      <sz val="9"/>
      <name val="HiraginoSansGB-W3"/>
      <family val="2"/>
      <charset val="134"/>
    </font>
    <font>
      <sz val="12"/>
      <color theme="4" tint="0.79998168889431442"/>
      <name val="HiraginoSansGB-W3"/>
      <family val="2"/>
      <charset val="134"/>
    </font>
    <font>
      <b/>
      <sz val="16"/>
      <color theme="1"/>
      <name val="HiraginoSansGB-W3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double">
        <color theme="9" tint="-0.249977111117893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176" fontId="0" fillId="0" borderId="0" xfId="1" applyNumberFormat="1" applyFont="1"/>
    <xf numFmtId="0" fontId="2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0" fillId="0" borderId="4" xfId="0" applyFont="1" applyBorder="1"/>
    <xf numFmtId="0" fontId="0" fillId="0" borderId="4" xfId="0" applyNumberFormat="1" applyFont="1" applyBorder="1"/>
    <xf numFmtId="0" fontId="3" fillId="0" borderId="5" xfId="0" applyFont="1" applyBorder="1"/>
    <xf numFmtId="0" fontId="3" fillId="0" borderId="5" xfId="0" applyNumberFormat="1" applyFont="1" applyBorder="1"/>
    <xf numFmtId="0" fontId="0" fillId="0" borderId="6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right" vertical="center" wrapText="1"/>
    </xf>
    <xf numFmtId="0" fontId="0" fillId="0" borderId="7" xfId="0" applyBorder="1" applyAlignment="1">
      <alignment vertical="center"/>
    </xf>
    <xf numFmtId="0" fontId="0" fillId="3" borderId="6" xfId="0" applyFill="1" applyBorder="1" applyAlignment="1">
      <alignment horizontal="right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8" xfId="0" applyFill="1" applyBorder="1" applyAlignment="1">
      <alignment horizontal="right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vertical="center"/>
    </xf>
    <xf numFmtId="0" fontId="0" fillId="3" borderId="6" xfId="0" applyFill="1" applyBorder="1" applyAlignment="1">
      <alignment horizontal="right" vertical="center" wrapText="1"/>
    </xf>
    <xf numFmtId="176" fontId="0" fillId="3" borderId="6" xfId="1" applyNumberFormat="1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right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176" fontId="0" fillId="3" borderId="7" xfId="1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vertical="center"/>
    </xf>
    <xf numFmtId="9" fontId="0" fillId="3" borderId="6" xfId="0" applyNumberFormat="1" applyFill="1" applyBorder="1" applyAlignment="1">
      <alignment horizontal="center" vertical="center"/>
    </xf>
    <xf numFmtId="10" fontId="0" fillId="3" borderId="7" xfId="1" applyNumberFormat="1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82" fontId="0" fillId="0" borderId="0" xfId="0" applyNumberFormat="1" applyAlignment="1">
      <alignment vertical="center"/>
    </xf>
    <xf numFmtId="0" fontId="0" fillId="4" borderId="0" xfId="0" applyFill="1" applyAlignment="1">
      <alignment vertical="center"/>
    </xf>
    <xf numFmtId="182" fontId="0" fillId="4" borderId="0" xfId="0" applyNumberFormat="1" applyFill="1" applyAlignment="1">
      <alignment vertical="center"/>
    </xf>
    <xf numFmtId="176" fontId="0" fillId="4" borderId="0" xfId="1" applyNumberFormat="1" applyFont="1" applyFill="1"/>
    <xf numFmtId="177" fontId="0" fillId="4" borderId="0" xfId="0" applyNumberFormat="1" applyFill="1" applyAlignment="1">
      <alignment vertical="center"/>
    </xf>
    <xf numFmtId="0" fontId="0" fillId="4" borderId="0" xfId="0" applyFill="1"/>
    <xf numFmtId="0" fontId="7" fillId="0" borderId="0" xfId="0" applyFont="1" applyAlignment="1">
      <alignment horizontal="left" vertical="center"/>
    </xf>
  </cellXfs>
  <cellStyles count="2">
    <cellStyle name="百分比" xfId="1" builtinId="5"/>
    <cellStyle name="常规" xfId="0" builtinId="0"/>
  </cellStyles>
  <dxfs count="15">
    <dxf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iraginoSansGB-W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iraginoSansGB-W3"/>
        <scheme val="none"/>
      </font>
      <numFmt numFmtId="176" formatCode="0.0%"/>
    </dxf>
    <dxf>
      <numFmt numFmtId="182" formatCode="0_);[Red]\(0\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iraginoSansGB-W3"/>
        <scheme val="none"/>
      </font>
      <numFmt numFmtId="176" formatCode="0.0%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iraginoSansGB-W3"/>
        <scheme val="none"/>
      </font>
      <numFmt numFmtId="176" formatCode="0.0%"/>
    </dxf>
    <dxf>
      <numFmt numFmtId="182" formatCode="0_);[Red]\(0\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iraginoSansGB-W3"/>
        <scheme val="none"/>
      </font>
      <numFmt numFmtId="176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iraginoSansGB-W3"/>
        <scheme val="none"/>
      </font>
      <numFmt numFmtId="176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iraginoSansGB-W3"/>
        <scheme val="none"/>
      </font>
      <numFmt numFmtId="176" formatCode="0.0%"/>
    </dxf>
    <dxf>
      <numFmt numFmtId="177" formatCode="0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iraginoSansGB-W3"/>
        <scheme val="none"/>
      </font>
      <numFmt numFmtId="176" formatCode="0.0%"/>
    </dxf>
    <dxf>
      <numFmt numFmtId="182" formatCode="0_);[Red]\(0\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Spin" dx="16" fmlaLink="$C$4" inc="500" max="13000" page="10" val="12000"/>
</file>

<file path=xl/ctrlProps/ctrlProp2.xml><?xml version="1.0" encoding="utf-8"?>
<formControlPr xmlns="http://schemas.microsoft.com/office/spreadsheetml/2009/9/main" objectType="Spin" dx="16" fmlaLink="$C$9" inc="10" max="700" min="500" page="10" val="600"/>
</file>

<file path=xl/ctrlProps/ctrlProp3.xml><?xml version="1.0" encoding="utf-8"?>
<formControlPr xmlns="http://schemas.microsoft.com/office/spreadsheetml/2009/9/main" objectType="Spin" dx="0" fmlaLink="$D$10" max="60" min="35" page="0" val="40"/>
</file>

<file path=xl/ctrlProps/ctrlProp4.xml><?xml version="1.0" encoding="utf-8"?>
<formControlPr xmlns="http://schemas.microsoft.com/office/spreadsheetml/2009/9/main" objectType="Spin" dx="0" fmlaLink="$D$16" max="80" min="30" page="0" val="5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</xdr:row>
          <xdr:rowOff>12700</xdr:rowOff>
        </xdr:from>
        <xdr:to>
          <xdr:col>3</xdr:col>
          <xdr:colOff>182880</xdr:colOff>
          <xdr:row>3</xdr:row>
          <xdr:rowOff>431800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 type="none" w="med" len="med"/>
              <a:tailEnd type="none" w="med" len="med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25400</xdr:colOff>
          <xdr:row>8</xdr:row>
          <xdr:rowOff>12700</xdr:rowOff>
        </xdr:from>
        <xdr:to>
          <xdr:col>3</xdr:col>
          <xdr:colOff>208280</xdr:colOff>
          <xdr:row>8</xdr:row>
          <xdr:rowOff>433324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 type="none" w="med" len="med"/>
              <a:tailEnd type="none" w="med" len="med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25400</xdr:colOff>
          <xdr:row>9</xdr:row>
          <xdr:rowOff>25400</xdr:rowOff>
        </xdr:from>
        <xdr:to>
          <xdr:col>3</xdr:col>
          <xdr:colOff>203200</xdr:colOff>
          <xdr:row>10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 type="none" w="med" len="med"/>
              <a:tailEnd type="none" w="med" len="med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50800</xdr:colOff>
          <xdr:row>15</xdr:row>
          <xdr:rowOff>12700</xdr:rowOff>
        </xdr:from>
        <xdr:to>
          <xdr:col>3</xdr:col>
          <xdr:colOff>228600</xdr:colOff>
          <xdr:row>15</xdr:row>
          <xdr:rowOff>431800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 type="none" w="med" len="med"/>
              <a:tailEnd type="none" w="med" len="med"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表1" displayName="表1" ref="A1:O15" totalsRowShown="0" headerRowDxfId="0" dataDxfId="1" dataCellStyle="百分比">
  <tableColumns count="15">
    <tableColumn id="1" name="一级类目" dataDxfId="14"/>
    <tableColumn id="2" name="2018计划金额" dataDxfId="13"/>
    <tableColumn id="3" name="2018计划金额占比" dataDxfId="12" dataCellStyle="百分比">
      <calculatedColumnFormula>B2/$B$16</calculatedColumnFormula>
    </tableColumn>
    <tableColumn id="4" name="2018计划件数" dataDxfId="11"/>
    <tableColumn id="5" name="2018计划件数占比" dataDxfId="10" dataCellStyle="百分比">
      <calculatedColumnFormula>D2/$D$16</calculatedColumnFormula>
    </tableColumn>
    <tableColumn id="6" name="2017金额"/>
    <tableColumn id="7" name="2017金额占比" dataDxfId="9" dataCellStyle="百分比">
      <calculatedColumnFormula>F2/$F$16</calculatedColumnFormula>
    </tableColumn>
    <tableColumn id="8" name="2017件数"/>
    <tableColumn id="9" name="2017件数占比" dataDxfId="8" dataCellStyle="百分比">
      <calculatedColumnFormula>H2/$H$16</calculatedColumnFormula>
    </tableColumn>
    <tableColumn id="10" name="2017当季金额" dataDxfId="7"/>
    <tableColumn id="11" name="2017当季金额占比" dataDxfId="6" dataCellStyle="百分比">
      <calculatedColumnFormula>J2/$J$16</calculatedColumnFormula>
    </tableColumn>
    <tableColumn id="12" name="2017当季件数" dataDxfId="5"/>
    <tableColumn id="13" name="2017当季件数占比" dataDxfId="4" dataCellStyle="百分比">
      <calculatedColumnFormula>L2/$L$16</calculatedColumnFormula>
    </tableColumn>
    <tableColumn id="14" name="2016当季金额" dataDxfId="3"/>
    <tableColumn id="15" name="2016当季金额占比" dataDxfId="2" dataCellStyle="百分比">
      <calculatedColumnFormula>N2/$N$16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9"/>
  <sheetViews>
    <sheetView showGridLines="0" tabSelected="1" workbookViewId="0">
      <selection activeCell="I22" sqref="I22"/>
    </sheetView>
  </sheetViews>
  <sheetFormatPr baseColWidth="10" defaultRowHeight="18" x14ac:dyDescent="0.2"/>
  <cols>
    <col min="1" max="1" width="3.75" customWidth="1"/>
    <col min="2" max="2" width="12.875" customWidth="1"/>
    <col min="7" max="7" width="12.5" bestFit="1" customWidth="1"/>
  </cols>
  <sheetData>
    <row r="2" spans="2:7" ht="30" customHeight="1" x14ac:dyDescent="0.2">
      <c r="B2" s="40" t="s">
        <v>65</v>
      </c>
    </row>
    <row r="3" spans="2:7" x14ac:dyDescent="0.2">
      <c r="B3" s="9"/>
      <c r="C3" s="9"/>
      <c r="D3" s="9"/>
      <c r="E3" s="9"/>
      <c r="F3" s="9"/>
      <c r="G3" s="9"/>
    </row>
    <row r="4" spans="2:7" ht="35" customHeight="1" x14ac:dyDescent="0.2">
      <c r="B4" s="16" t="s">
        <v>43</v>
      </c>
      <c r="C4" s="17">
        <v>12000</v>
      </c>
      <c r="D4" s="18"/>
      <c r="E4" s="18"/>
      <c r="F4" s="18"/>
      <c r="G4" s="18"/>
    </row>
    <row r="5" spans="2:7" ht="24" customHeight="1" x14ac:dyDescent="0.2">
      <c r="B5" s="19" t="s">
        <v>44</v>
      </c>
      <c r="C5" s="20" t="s">
        <v>0</v>
      </c>
      <c r="D5" s="20" t="s">
        <v>1</v>
      </c>
      <c r="E5" s="21"/>
      <c r="F5" s="21"/>
      <c r="G5" s="21"/>
    </row>
    <row r="6" spans="2:7" ht="24" customHeight="1" x14ac:dyDescent="0.2">
      <c r="B6" s="22"/>
      <c r="C6" s="23">
        <v>0.4</v>
      </c>
      <c r="D6" s="23">
        <v>0.6</v>
      </c>
      <c r="E6" s="18"/>
      <c r="F6" s="18"/>
      <c r="G6" s="18"/>
    </row>
    <row r="7" spans="2:7" ht="24" customHeight="1" x14ac:dyDescent="0.2">
      <c r="B7" s="19" t="s">
        <v>45</v>
      </c>
      <c r="C7" s="20" t="s">
        <v>2</v>
      </c>
      <c r="D7" s="20" t="s">
        <v>3</v>
      </c>
      <c r="E7" s="20" t="s">
        <v>4</v>
      </c>
      <c r="F7" s="20" t="s">
        <v>5</v>
      </c>
      <c r="G7" s="20" t="s">
        <v>6</v>
      </c>
    </row>
    <row r="8" spans="2:7" ht="24" customHeight="1" x14ac:dyDescent="0.2">
      <c r="B8" s="22"/>
      <c r="C8" s="24">
        <f>7.5/100</f>
        <v>7.4999999999999997E-2</v>
      </c>
      <c r="D8" s="24">
        <f>12/100</f>
        <v>0.12</v>
      </c>
      <c r="E8" s="24">
        <f>32/100</f>
        <v>0.32</v>
      </c>
      <c r="F8" s="24">
        <f>48/100</f>
        <v>0.48</v>
      </c>
      <c r="G8" s="24">
        <f>0.5/100</f>
        <v>5.0000000000000001E-3</v>
      </c>
    </row>
    <row r="9" spans="2:7" ht="35" customHeight="1" x14ac:dyDescent="0.2">
      <c r="B9" s="25" t="s">
        <v>46</v>
      </c>
      <c r="C9" s="26">
        <v>600</v>
      </c>
      <c r="D9" s="27"/>
      <c r="E9" s="27"/>
      <c r="F9" s="27"/>
      <c r="G9" s="27"/>
    </row>
    <row r="10" spans="2:7" ht="35" customHeight="1" x14ac:dyDescent="0.2">
      <c r="B10" s="25" t="s">
        <v>47</v>
      </c>
      <c r="C10" s="28">
        <f>D10/100</f>
        <v>0.4</v>
      </c>
      <c r="D10" s="29">
        <v>40</v>
      </c>
      <c r="E10" s="27"/>
      <c r="F10" s="27"/>
      <c r="G10" s="27"/>
    </row>
    <row r="11" spans="2:7" ht="16" customHeight="1" x14ac:dyDescent="0.2">
      <c r="B11" s="14"/>
      <c r="C11" s="13"/>
      <c r="D11" s="15"/>
      <c r="E11" s="15"/>
      <c r="F11" s="15"/>
      <c r="G11" s="15"/>
    </row>
    <row r="12" spans="2:7" ht="35" customHeight="1" x14ac:dyDescent="0.2">
      <c r="B12" s="16" t="s">
        <v>48</v>
      </c>
      <c r="C12" s="17">
        <f>C4*D6*E8</f>
        <v>2304</v>
      </c>
      <c r="D12" s="18"/>
      <c r="E12" s="18"/>
      <c r="F12" s="18"/>
      <c r="G12" s="18"/>
    </row>
    <row r="13" spans="2:7" ht="35" customHeight="1" x14ac:dyDescent="0.2">
      <c r="B13" s="25" t="s">
        <v>49</v>
      </c>
      <c r="C13" s="26">
        <f>ROUND(C12/C10, 2)</f>
        <v>5760</v>
      </c>
      <c r="D13" s="27"/>
      <c r="E13" s="27"/>
      <c r="F13" s="27"/>
      <c r="G13" s="27"/>
    </row>
    <row r="14" spans="2:7" ht="35" customHeight="1" x14ac:dyDescent="0.2">
      <c r="B14" s="25" t="s">
        <v>50</v>
      </c>
      <c r="C14" s="26">
        <f>ROUND(C12/C9*10000, 0)</f>
        <v>38400</v>
      </c>
      <c r="D14" s="27"/>
      <c r="E14" s="27"/>
      <c r="F14" s="27"/>
      <c r="G14" s="27"/>
    </row>
    <row r="15" spans="2:7" ht="18" customHeight="1" x14ac:dyDescent="0.2">
      <c r="B15" s="14"/>
      <c r="C15" s="13"/>
      <c r="D15" s="15"/>
      <c r="E15" s="15"/>
      <c r="F15" s="15"/>
      <c r="G15" s="15"/>
    </row>
    <row r="16" spans="2:7" ht="35" customHeight="1" x14ac:dyDescent="0.2">
      <c r="B16" s="16" t="s">
        <v>51</v>
      </c>
      <c r="C16" s="30">
        <f>D16/100</f>
        <v>0.5</v>
      </c>
      <c r="D16" s="32">
        <v>50</v>
      </c>
      <c r="E16" s="18"/>
      <c r="F16" s="18"/>
      <c r="G16" s="18"/>
    </row>
    <row r="17" spans="2:7" ht="35" customHeight="1" x14ac:dyDescent="0.2">
      <c r="B17" s="25" t="s">
        <v>52</v>
      </c>
      <c r="C17" s="26">
        <f>ROUND(C13*C16, 2)</f>
        <v>2880</v>
      </c>
      <c r="D17" s="27"/>
      <c r="E17" s="27"/>
      <c r="F17" s="27"/>
      <c r="G17" s="27"/>
    </row>
    <row r="18" spans="2:7" ht="35" customHeight="1" x14ac:dyDescent="0.2">
      <c r="B18" s="25" t="s">
        <v>53</v>
      </c>
      <c r="C18" s="26">
        <f>C12*C16</f>
        <v>1152</v>
      </c>
      <c r="D18" s="27"/>
      <c r="E18" s="27"/>
      <c r="F18" s="27"/>
      <c r="G18" s="27"/>
    </row>
    <row r="19" spans="2:7" ht="35" customHeight="1" x14ac:dyDescent="0.2">
      <c r="B19" s="25" t="s">
        <v>54</v>
      </c>
      <c r="C19" s="26">
        <f>ROUND(C14*C16, 0)</f>
        <v>19200</v>
      </c>
      <c r="D19" s="27"/>
      <c r="E19" s="27"/>
      <c r="F19" s="27"/>
      <c r="G19" s="27"/>
    </row>
    <row r="20" spans="2:7" ht="21" customHeight="1" x14ac:dyDescent="0.2">
      <c r="B20" s="14"/>
      <c r="C20" s="13"/>
      <c r="D20" s="15"/>
      <c r="E20" s="15"/>
      <c r="F20" s="15"/>
      <c r="G20" s="15"/>
    </row>
    <row r="21" spans="2:7" ht="35" customHeight="1" x14ac:dyDescent="0.2">
      <c r="B21" s="16" t="s">
        <v>9</v>
      </c>
      <c r="C21" s="17" t="s">
        <v>8</v>
      </c>
      <c r="D21" s="17" t="s">
        <v>55</v>
      </c>
      <c r="E21" s="18"/>
      <c r="F21" s="18"/>
      <c r="G21" s="18"/>
    </row>
    <row r="22" spans="2:7" ht="35" customHeight="1" x14ac:dyDescent="0.2">
      <c r="B22" s="25" t="s">
        <v>53</v>
      </c>
      <c r="C22" s="26">
        <v>975</v>
      </c>
      <c r="D22" s="31">
        <f>C22/C12</f>
        <v>0.42317708333333331</v>
      </c>
      <c r="E22" s="27"/>
      <c r="F22" s="27"/>
      <c r="G22" s="27"/>
    </row>
    <row r="23" spans="2:7" ht="35" customHeight="1" x14ac:dyDescent="0.2">
      <c r="B23" s="25" t="s">
        <v>54</v>
      </c>
      <c r="C23" s="26">
        <v>15311</v>
      </c>
      <c r="D23" s="31">
        <f>C23/C14</f>
        <v>0.39872395833333335</v>
      </c>
      <c r="E23" s="27"/>
      <c r="F23" s="27"/>
      <c r="G23" s="27"/>
    </row>
    <row r="25" spans="2:7" ht="25" customHeight="1" x14ac:dyDescent="0.2">
      <c r="B25" s="11" t="s">
        <v>64</v>
      </c>
    </row>
    <row r="26" spans="2:7" ht="25" customHeight="1" x14ac:dyDescent="0.2">
      <c r="B26" s="11" t="s">
        <v>66</v>
      </c>
    </row>
    <row r="27" spans="2:7" ht="25" customHeight="1" x14ac:dyDescent="0.2">
      <c r="B27" t="s">
        <v>63</v>
      </c>
    </row>
    <row r="28" spans="2:7" ht="25" customHeight="1" x14ac:dyDescent="0.2"/>
    <row r="29" spans="2:7" ht="25" customHeight="1" x14ac:dyDescent="0.2"/>
  </sheetData>
  <mergeCells count="2">
    <mergeCell ref="B5:B6"/>
    <mergeCell ref="B7:B8"/>
  </mergeCells>
  <phoneticPr fontId="5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3</xdr:col>
                    <xdr:colOff>0</xdr:colOff>
                    <xdr:row>3</xdr:row>
                    <xdr:rowOff>12700</xdr:rowOff>
                  </from>
                  <to>
                    <xdr:col>3</xdr:col>
                    <xdr:colOff>177800</xdr:colOff>
                    <xdr:row>3</xdr:row>
                    <xdr:rowOff>431800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3</xdr:col>
                    <xdr:colOff>25400</xdr:colOff>
                    <xdr:row>8</xdr:row>
                    <xdr:rowOff>12700</xdr:rowOff>
                  </from>
                  <to>
                    <xdr:col>3</xdr:col>
                    <xdr:colOff>203200</xdr:colOff>
                    <xdr:row>8</xdr:row>
                    <xdr:rowOff>431800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5" name="Spinner 3">
              <controlPr defaultSize="0" autoPict="0">
                <anchor moveWithCells="1" sizeWithCells="1">
                  <from>
                    <xdr:col>3</xdr:col>
                    <xdr:colOff>25400</xdr:colOff>
                    <xdr:row>9</xdr:row>
                    <xdr:rowOff>25400</xdr:rowOff>
                  </from>
                  <to>
                    <xdr:col>3</xdr:col>
                    <xdr:colOff>203200</xdr:colOff>
                    <xdr:row>10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6" name="Spinner 4">
              <controlPr defaultSize="0" autoPict="0">
                <anchor moveWithCells="1" sizeWithCells="1">
                  <from>
                    <xdr:col>3</xdr:col>
                    <xdr:colOff>50800</xdr:colOff>
                    <xdr:row>15</xdr:row>
                    <xdr:rowOff>12700</xdr:rowOff>
                  </from>
                  <to>
                    <xdr:col>3</xdr:col>
                    <xdr:colOff>228600</xdr:colOff>
                    <xdr:row>15</xdr:row>
                    <xdr:rowOff>431800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showGridLines="0" workbookViewId="0">
      <selection activeCell="E6" sqref="E6"/>
    </sheetView>
  </sheetViews>
  <sheetFormatPr baseColWidth="10" defaultRowHeight="18" outlineLevelCol="1" x14ac:dyDescent="0.2"/>
  <cols>
    <col min="1" max="1" width="8.75" customWidth="1"/>
    <col min="2" max="2" width="12.75" customWidth="1"/>
    <col min="3" max="3" width="15.75" customWidth="1"/>
    <col min="4" max="4" width="12.75" customWidth="1"/>
    <col min="5" max="5" width="15.625" customWidth="1"/>
    <col min="6" max="6" width="9.75" customWidth="1"/>
    <col min="7" max="7" width="12.625" customWidth="1"/>
    <col min="8" max="8" width="9.625" customWidth="1"/>
    <col min="9" max="9" width="12.625" customWidth="1"/>
    <col min="10" max="10" width="12.75" hidden="1" customWidth="1" outlineLevel="1"/>
    <col min="11" max="11" width="15.625" hidden="1" customWidth="1" outlineLevel="1"/>
    <col min="12" max="12" width="12.625" hidden="1" customWidth="1" outlineLevel="1"/>
    <col min="13" max="13" width="15.625" hidden="1" customWidth="1" outlineLevel="1"/>
    <col min="14" max="14" width="12.75" hidden="1" customWidth="1" outlineLevel="1"/>
    <col min="15" max="15" width="15.625" hidden="1" customWidth="1" outlineLevel="1"/>
    <col min="16" max="16" width="10.625" collapsed="1"/>
  </cols>
  <sheetData>
    <row r="1" spans="1:15" ht="31" customHeight="1" x14ac:dyDescent="0.2">
      <c r="A1" s="12" t="s">
        <v>34</v>
      </c>
      <c r="B1" s="12" t="s">
        <v>35</v>
      </c>
      <c r="C1" s="12" t="s">
        <v>37</v>
      </c>
      <c r="D1" s="12" t="s">
        <v>36</v>
      </c>
      <c r="E1" s="12" t="s">
        <v>38</v>
      </c>
      <c r="F1" s="12" t="s">
        <v>59</v>
      </c>
      <c r="G1" s="12" t="s">
        <v>60</v>
      </c>
      <c r="H1" s="12" t="s">
        <v>61</v>
      </c>
      <c r="I1" s="12" t="s">
        <v>62</v>
      </c>
      <c r="J1" s="12" t="s">
        <v>39</v>
      </c>
      <c r="K1" s="12" t="s">
        <v>40</v>
      </c>
      <c r="L1" s="12" t="s">
        <v>57</v>
      </c>
      <c r="M1" s="12" t="s">
        <v>58</v>
      </c>
      <c r="N1" s="12" t="s">
        <v>41</v>
      </c>
      <c r="O1" s="12" t="s">
        <v>42</v>
      </c>
    </row>
    <row r="2" spans="1:15" ht="29" customHeight="1" x14ac:dyDescent="0.2">
      <c r="A2" s="10" t="s">
        <v>16</v>
      </c>
      <c r="B2" s="34">
        <v>2242500</v>
      </c>
      <c r="C2" s="1">
        <f>B2/$B$16</f>
        <v>0.23</v>
      </c>
      <c r="D2" s="33">
        <v>3611.1111111111113</v>
      </c>
      <c r="E2" s="1">
        <f>D2/$D$16</f>
        <v>0.23585075220712257</v>
      </c>
      <c r="F2">
        <v>4991300</v>
      </c>
      <c r="G2" s="1">
        <f>F2/$F$16</f>
        <v>0.30116876142664922</v>
      </c>
      <c r="H2">
        <v>10186</v>
      </c>
      <c r="I2" s="1">
        <f>H2/$H$16</f>
        <v>0.35127771838466049</v>
      </c>
      <c r="J2" s="34">
        <v>1687242.7199999997</v>
      </c>
      <c r="K2" s="1">
        <f>J2/$J$16</f>
        <v>0.22211275948019585</v>
      </c>
      <c r="L2" s="10">
        <v>2718</v>
      </c>
      <c r="M2" s="1">
        <f>L2/$L$16</f>
        <v>0.22979370984105513</v>
      </c>
      <c r="N2" s="34">
        <v>1173419.2899999993</v>
      </c>
      <c r="O2" s="1">
        <f>N2/$N$16</f>
        <v>0.23938784055757253</v>
      </c>
    </row>
    <row r="3" spans="1:15" ht="29" customHeight="1" x14ac:dyDescent="0.2">
      <c r="A3" s="10" t="s">
        <v>23</v>
      </c>
      <c r="B3" s="34">
        <v>292500</v>
      </c>
      <c r="C3" s="1">
        <f>B3/$B$16</f>
        <v>0.03</v>
      </c>
      <c r="D3" s="33">
        <v>553.97727272727275</v>
      </c>
      <c r="E3" s="1">
        <f>D3/$D$16</f>
        <v>3.6181649486319939E-2</v>
      </c>
      <c r="F3">
        <v>291300</v>
      </c>
      <c r="G3" s="1">
        <f t="shared" ref="G3:G15" si="0">F3/$F$16</f>
        <v>1.7576675456010039E-2</v>
      </c>
      <c r="H3">
        <v>670</v>
      </c>
      <c r="I3" s="1">
        <f t="shared" ref="I3:I16" si="1">H3/$H$16</f>
        <v>2.3105838535020864E-2</v>
      </c>
      <c r="J3" s="34">
        <v>205308.3</v>
      </c>
      <c r="K3" s="1">
        <f>J3/$J$16</f>
        <v>2.70272868963322E-2</v>
      </c>
      <c r="L3" s="10">
        <v>389</v>
      </c>
      <c r="M3" s="1">
        <f>L3/$L$16</f>
        <v>3.2888062225228269E-2</v>
      </c>
      <c r="N3" s="34">
        <v>99230.5</v>
      </c>
      <c r="O3" s="1">
        <f t="shared" ref="O3:O16" si="2">N3/$N$16</f>
        <v>2.0243893478560603E-2</v>
      </c>
    </row>
    <row r="4" spans="1:15" ht="29" customHeight="1" x14ac:dyDescent="0.2">
      <c r="A4" s="10" t="s">
        <v>56</v>
      </c>
      <c r="B4" s="34">
        <v>682500.00000000012</v>
      </c>
      <c r="C4" s="1">
        <f>B4/$B$16</f>
        <v>7.0000000000000007E-2</v>
      </c>
      <c r="D4" s="33">
        <v>598.68421052631584</v>
      </c>
      <c r="E4" s="1">
        <f>D4/$D$16</f>
        <v>3.9101572076444005E-2</v>
      </c>
      <c r="F4">
        <v>939700</v>
      </c>
      <c r="G4" s="1">
        <f t="shared" si="0"/>
        <v>5.6700315571619073E-2</v>
      </c>
      <c r="H4">
        <v>937</v>
      </c>
      <c r="I4" s="1">
        <f t="shared" si="1"/>
        <v>3.2313687622857537E-2</v>
      </c>
      <c r="J4" s="34">
        <v>0</v>
      </c>
      <c r="K4" s="1">
        <f>J4/$J$16</f>
        <v>0</v>
      </c>
      <c r="L4" s="10">
        <v>0</v>
      </c>
      <c r="M4" s="1">
        <f>L4/$L$16</f>
        <v>0</v>
      </c>
      <c r="N4" s="34">
        <v>329936.09999999992</v>
      </c>
      <c r="O4" s="1">
        <f t="shared" si="2"/>
        <v>6.7309862019557673E-2</v>
      </c>
    </row>
    <row r="5" spans="1:15" ht="29" customHeight="1" x14ac:dyDescent="0.2">
      <c r="A5" s="35" t="s">
        <v>18</v>
      </c>
      <c r="B5" s="36">
        <v>1267500</v>
      </c>
      <c r="C5" s="37">
        <f>B5/$B$16</f>
        <v>0.13</v>
      </c>
      <c r="D5" s="38">
        <v>3091.4634146341464</v>
      </c>
      <c r="E5" s="37">
        <f>D5/$D$16</f>
        <v>0.20191125371878052</v>
      </c>
      <c r="F5" s="39">
        <v>1170200</v>
      </c>
      <c r="G5" s="37">
        <f t="shared" si="0"/>
        <v>7.0608395532519561E-2</v>
      </c>
      <c r="H5" s="39">
        <v>3150</v>
      </c>
      <c r="I5" s="37">
        <f t="shared" si="1"/>
        <v>0.10863192744076973</v>
      </c>
      <c r="J5" s="34">
        <v>998532.91999999993</v>
      </c>
      <c r="K5" s="1">
        <f>J5/$J$16</f>
        <v>0.13144931648780067</v>
      </c>
      <c r="L5" s="10">
        <v>2433</v>
      </c>
      <c r="M5" s="1">
        <f>L5/$L$16</f>
        <v>0.20569834291511668</v>
      </c>
      <c r="N5" s="34">
        <v>220136.77999999997</v>
      </c>
      <c r="O5" s="1">
        <f t="shared" si="2"/>
        <v>4.4909836441752581E-2</v>
      </c>
    </row>
    <row r="6" spans="1:15" ht="29" customHeight="1" x14ac:dyDescent="0.2">
      <c r="A6" s="10" t="s">
        <v>20</v>
      </c>
      <c r="B6" s="34">
        <v>780000</v>
      </c>
      <c r="C6" s="1">
        <f>B6/$B$16</f>
        <v>0.08</v>
      </c>
      <c r="D6" s="33">
        <v>766.9616519174042</v>
      </c>
      <c r="E6" s="1">
        <f>D6/$D$16</f>
        <v>5.0092195159034882E-2</v>
      </c>
      <c r="F6">
        <v>1777600</v>
      </c>
      <c r="G6" s="1">
        <f t="shared" si="0"/>
        <v>0.10725814723859749</v>
      </c>
      <c r="H6">
        <v>1987</v>
      </c>
      <c r="I6" s="1">
        <f t="shared" si="1"/>
        <v>6.8524330103114109E-2</v>
      </c>
      <c r="J6" s="34">
        <v>1189218.8999999997</v>
      </c>
      <c r="K6" s="1">
        <f>J6/$J$16</f>
        <v>0.15655168540599959</v>
      </c>
      <c r="L6" s="10">
        <v>1169</v>
      </c>
      <c r="M6" s="1">
        <f>L6/$L$16</f>
        <v>9.8833276969901934E-2</v>
      </c>
      <c r="N6" s="34">
        <v>405920.39999999991</v>
      </c>
      <c r="O6" s="1">
        <f t="shared" si="2"/>
        <v>8.2811326541483821E-2</v>
      </c>
    </row>
    <row r="7" spans="1:15" ht="29" customHeight="1" x14ac:dyDescent="0.2">
      <c r="A7" s="10" t="s">
        <v>28</v>
      </c>
      <c r="B7" s="34">
        <v>0</v>
      </c>
      <c r="C7" s="1">
        <f>B7/$B$16</f>
        <v>0</v>
      </c>
      <c r="D7" s="33">
        <v>0</v>
      </c>
      <c r="E7" s="1">
        <f>D7/$D$16</f>
        <v>0</v>
      </c>
      <c r="F7">
        <v>122400</v>
      </c>
      <c r="G7" s="1">
        <f t="shared" si="0"/>
        <v>7.3854619835757949E-3</v>
      </c>
      <c r="H7">
        <v>108</v>
      </c>
      <c r="I7" s="1">
        <f t="shared" si="1"/>
        <v>3.7245232265406768E-3</v>
      </c>
      <c r="J7" s="34">
        <v>0</v>
      </c>
      <c r="K7" s="1">
        <f>J7/$J$16</f>
        <v>0</v>
      </c>
      <c r="L7" s="10">
        <v>0</v>
      </c>
      <c r="M7" s="1">
        <f>L7/$L$16</f>
        <v>0</v>
      </c>
      <c r="N7" s="34">
        <v>0</v>
      </c>
      <c r="O7" s="1">
        <f t="shared" si="2"/>
        <v>0</v>
      </c>
    </row>
    <row r="8" spans="1:15" ht="29" customHeight="1" x14ac:dyDescent="0.2">
      <c r="A8" s="10" t="s">
        <v>24</v>
      </c>
      <c r="B8" s="34">
        <v>0</v>
      </c>
      <c r="C8" s="1">
        <f>B8/$B$16</f>
        <v>0</v>
      </c>
      <c r="D8" s="33">
        <v>0</v>
      </c>
      <c r="E8" s="1">
        <f>D8/$D$16</f>
        <v>0</v>
      </c>
      <c r="F8">
        <v>134500</v>
      </c>
      <c r="G8" s="1">
        <f t="shared" si="0"/>
        <v>8.1155607580959514E-3</v>
      </c>
      <c r="H8">
        <v>256</v>
      </c>
      <c r="I8" s="1">
        <f t="shared" si="1"/>
        <v>8.8284994999482704E-3</v>
      </c>
      <c r="J8" s="34">
        <v>14540.4</v>
      </c>
      <c r="K8" s="1">
        <f>J8/$J$16</f>
        <v>1.9141338289169446E-3</v>
      </c>
      <c r="L8" s="10">
        <v>22</v>
      </c>
      <c r="M8" s="1">
        <f>L8/$L$16</f>
        <v>1.8599932363882314E-3</v>
      </c>
      <c r="N8" s="34">
        <v>76571.899999999994</v>
      </c>
      <c r="O8" s="1">
        <f t="shared" si="2"/>
        <v>1.5621340082444354E-2</v>
      </c>
    </row>
    <row r="9" spans="1:15" ht="29" customHeight="1" x14ac:dyDescent="0.2">
      <c r="A9" s="35" t="s">
        <v>17</v>
      </c>
      <c r="B9" s="36">
        <v>975000</v>
      </c>
      <c r="C9" s="37">
        <f>B9/$B$16</f>
        <v>0.1</v>
      </c>
      <c r="D9" s="38">
        <v>1766.304347826087</v>
      </c>
      <c r="E9" s="37">
        <f>D9/$D$16</f>
        <v>0.11536178097087516</v>
      </c>
      <c r="F9" s="39">
        <v>1067500</v>
      </c>
      <c r="G9" s="37">
        <f t="shared" si="0"/>
        <v>6.4411606760352624E-2</v>
      </c>
      <c r="H9" s="39">
        <v>2428</v>
      </c>
      <c r="I9" s="37">
        <f t="shared" si="1"/>
        <v>8.3732799944821884E-2</v>
      </c>
      <c r="J9" s="34">
        <v>789649.14999999967</v>
      </c>
      <c r="K9" s="1">
        <f>J9/$J$16</f>
        <v>0.1039513459733233</v>
      </c>
      <c r="L9" s="10">
        <v>1431</v>
      </c>
      <c r="M9" s="1">
        <f>L9/$L$16</f>
        <v>0.12098410551234359</v>
      </c>
      <c r="N9" s="34">
        <v>350291.75</v>
      </c>
      <c r="O9" s="1">
        <f t="shared" si="2"/>
        <v>7.1462593390324361E-2</v>
      </c>
    </row>
    <row r="10" spans="1:15" ht="29" customHeight="1" x14ac:dyDescent="0.2">
      <c r="A10" s="35" t="s">
        <v>19</v>
      </c>
      <c r="B10" s="36">
        <v>390000</v>
      </c>
      <c r="C10" s="37">
        <f>B10/$B$16</f>
        <v>0.04</v>
      </c>
      <c r="D10" s="38">
        <v>546.21848739495795</v>
      </c>
      <c r="E10" s="37">
        <f>D10/$D$16</f>
        <v>3.5674903695195007E-2</v>
      </c>
      <c r="F10" s="39">
        <v>909599.99999999988</v>
      </c>
      <c r="G10" s="37">
        <f t="shared" si="0"/>
        <v>5.4884119446573051E-2</v>
      </c>
      <c r="H10" s="39">
        <v>2150</v>
      </c>
      <c r="I10" s="37">
        <f t="shared" si="1"/>
        <v>7.4145601269096806E-2</v>
      </c>
      <c r="J10" s="34">
        <v>95614.1</v>
      </c>
      <c r="K10" s="1">
        <f>J10/$J$16</f>
        <v>1.2586874042766887E-2</v>
      </c>
      <c r="L10" s="10">
        <v>134</v>
      </c>
      <c r="M10" s="1">
        <f>L10/$L$16</f>
        <v>1.13290497125465E-2</v>
      </c>
      <c r="N10" s="34">
        <v>389015</v>
      </c>
      <c r="O10" s="1">
        <f t="shared" si="2"/>
        <v>7.9362476472075144E-2</v>
      </c>
    </row>
    <row r="11" spans="1:15" ht="29" customHeight="1" x14ac:dyDescent="0.2">
      <c r="A11" s="10" t="s">
        <v>22</v>
      </c>
      <c r="B11" s="34">
        <v>487500</v>
      </c>
      <c r="C11" s="1">
        <f>B11/$B$16</f>
        <v>0.05</v>
      </c>
      <c r="D11" s="33">
        <v>889.59854014598545</v>
      </c>
      <c r="E11" s="1">
        <f>D11/$D$16</f>
        <v>5.8101918883141507E-2</v>
      </c>
      <c r="F11">
        <v>577500</v>
      </c>
      <c r="G11" s="1">
        <f t="shared" si="0"/>
        <v>3.4845623329371092E-2</v>
      </c>
      <c r="H11">
        <v>1336</v>
      </c>
      <c r="I11" s="1">
        <f t="shared" si="1"/>
        <v>4.6073731765355036E-2</v>
      </c>
      <c r="J11" s="34">
        <v>283272.73999999993</v>
      </c>
      <c r="K11" s="1">
        <f>J11/$J$16</f>
        <v>3.7290716517014252E-2</v>
      </c>
      <c r="L11" s="10">
        <v>517</v>
      </c>
      <c r="M11" s="1">
        <f>L11/$L$16</f>
        <v>4.3709841055123433E-2</v>
      </c>
      <c r="N11" s="34">
        <v>243631.80000000005</v>
      </c>
      <c r="O11" s="1">
        <f t="shared" si="2"/>
        <v>4.9703026863615343E-2</v>
      </c>
    </row>
    <row r="12" spans="1:15" ht="29" customHeight="1" x14ac:dyDescent="0.2">
      <c r="A12" s="35" t="s">
        <v>25</v>
      </c>
      <c r="B12" s="36">
        <v>195000</v>
      </c>
      <c r="C12" s="37">
        <f>B12/$B$16</f>
        <v>0.02</v>
      </c>
      <c r="D12" s="38">
        <v>97.5</v>
      </c>
      <c r="E12" s="37">
        <f>D12/$D$16</f>
        <v>6.367970309592309E-3</v>
      </c>
      <c r="F12" s="39">
        <v>1217200</v>
      </c>
      <c r="G12" s="37">
        <f t="shared" si="0"/>
        <v>7.3444316392225956E-2</v>
      </c>
      <c r="H12" s="39">
        <v>639</v>
      </c>
      <c r="I12" s="37">
        <f t="shared" si="1"/>
        <v>2.2036762423699004E-2</v>
      </c>
      <c r="J12" s="34">
        <v>147287.70000000001</v>
      </c>
      <c r="K12" s="1">
        <f>J12/$J$16</f>
        <v>1.938931316561926E-2</v>
      </c>
      <c r="L12" s="10">
        <v>53</v>
      </c>
      <c r="M12" s="1">
        <f>L12/$L$16</f>
        <v>4.4808927967534664E-3</v>
      </c>
      <c r="N12" s="34">
        <v>0</v>
      </c>
      <c r="O12" s="1">
        <f t="shared" si="2"/>
        <v>0</v>
      </c>
    </row>
    <row r="13" spans="1:15" ht="29" customHeight="1" x14ac:dyDescent="0.2">
      <c r="A13" s="10" t="s">
        <v>26</v>
      </c>
      <c r="B13" s="34">
        <v>97500</v>
      </c>
      <c r="C13" s="1">
        <f>B13/$B$16</f>
        <v>0.01</v>
      </c>
      <c r="D13" s="33">
        <v>158.27922077922079</v>
      </c>
      <c r="E13" s="1">
        <f>D13/$D$16</f>
        <v>1.0337614138948554E-2</v>
      </c>
      <c r="F13">
        <v>117700</v>
      </c>
      <c r="G13" s="1">
        <f t="shared" si="0"/>
        <v>7.1018698976051554E-3</v>
      </c>
      <c r="H13">
        <v>267</v>
      </c>
      <c r="I13" s="1">
        <f t="shared" si="1"/>
        <v>9.2078490878366726E-3</v>
      </c>
      <c r="J13" s="34">
        <v>64638.3</v>
      </c>
      <c r="K13" s="1">
        <f>J13/$J$16</f>
        <v>8.5091439488378679E-3</v>
      </c>
      <c r="L13" s="10">
        <v>105</v>
      </c>
      <c r="M13" s="1">
        <f>L13/$L$16</f>
        <v>8.8772404463983764E-3</v>
      </c>
      <c r="N13" s="34">
        <v>29087</v>
      </c>
      <c r="O13" s="1">
        <f t="shared" si="2"/>
        <v>5.9340034526772743E-3</v>
      </c>
    </row>
    <row r="14" spans="1:15" ht="29" customHeight="1" x14ac:dyDescent="0.2">
      <c r="A14" s="10" t="s">
        <v>21</v>
      </c>
      <c r="B14" s="34">
        <v>292500</v>
      </c>
      <c r="C14" s="1">
        <f>B14/$B$16</f>
        <v>0.03</v>
      </c>
      <c r="D14" s="33">
        <v>703.125</v>
      </c>
      <c r="E14" s="1">
        <f>D14/$D$16</f>
        <v>4.5922862809559921E-2</v>
      </c>
      <c r="F14">
        <v>252200</v>
      </c>
      <c r="G14" s="1">
        <f t="shared" si="0"/>
        <v>1.5217430655701107E-2</v>
      </c>
      <c r="H14">
        <v>746</v>
      </c>
      <c r="I14" s="1">
        <f t="shared" si="1"/>
        <v>2.5726799324068007E-2</v>
      </c>
      <c r="J14" s="34">
        <v>203620.09999999998</v>
      </c>
      <c r="K14" s="1">
        <f>J14/$J$16</f>
        <v>2.6805048118170829E-2</v>
      </c>
      <c r="L14" s="10">
        <v>489</v>
      </c>
      <c r="M14" s="1">
        <f>L14/$L$16</f>
        <v>4.1342576936083869E-2</v>
      </c>
      <c r="N14" s="34">
        <v>71660.399999999994</v>
      </c>
      <c r="O14" s="1">
        <f t="shared" si="2"/>
        <v>1.461935094785418E-2</v>
      </c>
    </row>
    <row r="15" spans="1:15" ht="29" customHeight="1" x14ac:dyDescent="0.2">
      <c r="A15" s="10" t="s">
        <v>15</v>
      </c>
      <c r="B15" s="34">
        <v>2047500</v>
      </c>
      <c r="C15" s="1">
        <f>B15/$B$16</f>
        <v>0.21</v>
      </c>
      <c r="D15" s="33">
        <v>2527.7777777777778</v>
      </c>
      <c r="E15" s="1">
        <f>D15/$D$16</f>
        <v>0.16509552654498577</v>
      </c>
      <c r="F15">
        <v>3004400</v>
      </c>
      <c r="G15" s="1">
        <f t="shared" si="0"/>
        <v>0.18128171555110389</v>
      </c>
      <c r="H15">
        <v>4137</v>
      </c>
      <c r="I15" s="1">
        <f t="shared" si="1"/>
        <v>0.14266993137221093</v>
      </c>
      <c r="J15" s="34">
        <v>1917408.7300000009</v>
      </c>
      <c r="K15" s="1">
        <f>J15/$J$16</f>
        <v>0.25241237613502227</v>
      </c>
      <c r="L15" s="10">
        <v>2368</v>
      </c>
      <c r="M15" s="1">
        <f>L15/$L$16</f>
        <v>0.20020290835306054</v>
      </c>
      <c r="N15" s="34">
        <v>1512848.8400000008</v>
      </c>
      <c r="O15" s="1">
        <f t="shared" si="2"/>
        <v>0.30863444975208215</v>
      </c>
    </row>
    <row r="16" spans="1:15" ht="29" customHeight="1" x14ac:dyDescent="0.2">
      <c r="A16" s="10" t="s">
        <v>7</v>
      </c>
      <c r="B16" s="34">
        <v>9750000</v>
      </c>
      <c r="C16" s="1">
        <f>B16/$B$16</f>
        <v>1</v>
      </c>
      <c r="D16" s="33">
        <v>15311.001034840277</v>
      </c>
      <c r="E16" s="1">
        <f>D16/$D$16</f>
        <v>1</v>
      </c>
      <c r="F16">
        <f>SUM(F2:F15)</f>
        <v>16573100</v>
      </c>
      <c r="G16" s="1">
        <f>F16/$F$16</f>
        <v>1</v>
      </c>
      <c r="H16">
        <f>SUM(H2:H15)</f>
        <v>28997</v>
      </c>
      <c r="I16" s="1">
        <f>H16/$H$16</f>
        <v>1</v>
      </c>
      <c r="J16" s="34">
        <v>7596334.0600000005</v>
      </c>
      <c r="K16" s="1">
        <f>J16/$J$16</f>
        <v>1</v>
      </c>
      <c r="L16" s="10">
        <v>11828</v>
      </c>
      <c r="M16" s="1">
        <f>L16/$L$16</f>
        <v>1</v>
      </c>
      <c r="N16" s="34">
        <v>4901749.76</v>
      </c>
      <c r="O16" s="1">
        <f t="shared" si="2"/>
        <v>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showGridLines="0" workbookViewId="0">
      <selection activeCell="L16" sqref="L16"/>
    </sheetView>
  </sheetViews>
  <sheetFormatPr baseColWidth="10" defaultRowHeight="18" x14ac:dyDescent="0.2"/>
  <cols>
    <col min="1" max="1" width="7.125" bestFit="1" customWidth="1"/>
    <col min="2" max="2" width="7.75" bestFit="1" customWidth="1"/>
    <col min="3" max="8" width="5.125" bestFit="1" customWidth="1"/>
    <col min="9" max="9" width="6.125" bestFit="1" customWidth="1"/>
    <col min="10" max="10" width="5.125" bestFit="1" customWidth="1"/>
    <col min="11" max="11" width="7.75" bestFit="1" customWidth="1"/>
    <col min="12" max="12" width="5.125" bestFit="1" customWidth="1"/>
    <col min="13" max="15" width="6.125" bestFit="1" customWidth="1"/>
    <col min="16" max="17" width="8.125" bestFit="1" customWidth="1"/>
    <col min="18" max="18" width="9.125" bestFit="1" customWidth="1"/>
    <col min="19" max="19" width="6.125" bestFit="1" customWidth="1"/>
    <col min="20" max="21" width="10.75" bestFit="1" customWidth="1"/>
  </cols>
  <sheetData>
    <row r="1" spans="1:21" x14ac:dyDescent="0.2">
      <c r="A1" s="2"/>
      <c r="B1" s="3" t="s">
        <v>10</v>
      </c>
      <c r="C1" s="3"/>
      <c r="D1" s="3"/>
      <c r="E1" s="3"/>
      <c r="F1" s="3"/>
      <c r="G1" s="3"/>
      <c r="H1" s="3"/>
      <c r="I1" s="3"/>
      <c r="J1" s="3"/>
      <c r="K1" s="3" t="s">
        <v>11</v>
      </c>
      <c r="L1" s="3"/>
      <c r="M1" s="3"/>
      <c r="N1" s="3"/>
      <c r="O1" s="3"/>
      <c r="P1" s="3"/>
      <c r="Q1" s="3"/>
      <c r="R1" s="3"/>
      <c r="S1" s="3"/>
      <c r="T1" s="3" t="s">
        <v>12</v>
      </c>
      <c r="U1" s="3" t="s">
        <v>13</v>
      </c>
    </row>
    <row r="2" spans="1:21" x14ac:dyDescent="0.2">
      <c r="A2" s="4" t="s">
        <v>14</v>
      </c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  <c r="J2" s="4">
        <v>2018</v>
      </c>
      <c r="K2" s="4">
        <v>2010</v>
      </c>
      <c r="L2" s="4">
        <v>2011</v>
      </c>
      <c r="M2" s="4">
        <v>2012</v>
      </c>
      <c r="N2" s="4">
        <v>2013</v>
      </c>
      <c r="O2" s="4">
        <v>2014</v>
      </c>
      <c r="P2" s="4">
        <v>2015</v>
      </c>
      <c r="Q2" s="4">
        <v>2016</v>
      </c>
      <c r="R2" s="4">
        <v>2017</v>
      </c>
      <c r="S2" s="4">
        <v>2018</v>
      </c>
      <c r="T2" s="3"/>
      <c r="U2" s="3"/>
    </row>
    <row r="3" spans="1:21" x14ac:dyDescent="0.2">
      <c r="A3" s="5" t="s">
        <v>15</v>
      </c>
      <c r="B3" s="6">
        <v>5</v>
      </c>
      <c r="C3" s="6"/>
      <c r="D3" s="6">
        <v>7</v>
      </c>
      <c r="E3" s="6"/>
      <c r="F3" s="6">
        <v>22</v>
      </c>
      <c r="G3" s="6">
        <v>104</v>
      </c>
      <c r="H3" s="6">
        <v>601</v>
      </c>
      <c r="I3" s="6">
        <v>3000</v>
      </c>
      <c r="J3" s="6">
        <v>29</v>
      </c>
      <c r="K3" s="6">
        <v>13450</v>
      </c>
      <c r="L3" s="6"/>
      <c r="M3" s="6">
        <v>9730</v>
      </c>
      <c r="N3" s="6"/>
      <c r="O3" s="6">
        <v>32080</v>
      </c>
      <c r="P3" s="6">
        <v>171260</v>
      </c>
      <c r="Q3" s="6">
        <v>1061590</v>
      </c>
      <c r="R3" s="6">
        <v>4381100</v>
      </c>
      <c r="S3" s="6">
        <v>26172</v>
      </c>
      <c r="T3" s="6">
        <v>3768</v>
      </c>
      <c r="U3" s="6">
        <v>5695382</v>
      </c>
    </row>
    <row r="4" spans="1:21" x14ac:dyDescent="0.2">
      <c r="A4" s="5" t="s">
        <v>16</v>
      </c>
      <c r="B4" s="6"/>
      <c r="C4" s="6"/>
      <c r="D4" s="6">
        <v>5</v>
      </c>
      <c r="E4" s="6">
        <v>2</v>
      </c>
      <c r="F4" s="6"/>
      <c r="G4" s="6">
        <v>150</v>
      </c>
      <c r="H4" s="6">
        <v>133</v>
      </c>
      <c r="I4" s="6">
        <v>2110</v>
      </c>
      <c r="J4" s="6"/>
      <c r="K4" s="6"/>
      <c r="L4" s="6"/>
      <c r="M4" s="6">
        <v>6650</v>
      </c>
      <c r="N4" s="6">
        <v>2980</v>
      </c>
      <c r="O4" s="6"/>
      <c r="P4" s="6">
        <v>189600</v>
      </c>
      <c r="Q4" s="6">
        <v>73470</v>
      </c>
      <c r="R4" s="6">
        <v>2874800</v>
      </c>
      <c r="S4" s="6"/>
      <c r="T4" s="6">
        <v>2400</v>
      </c>
      <c r="U4" s="6">
        <v>3147500</v>
      </c>
    </row>
    <row r="5" spans="1:21" x14ac:dyDescent="0.2">
      <c r="A5" s="5" t="s">
        <v>17</v>
      </c>
      <c r="B5" s="6"/>
      <c r="C5" s="6">
        <v>1</v>
      </c>
      <c r="D5" s="6">
        <v>5</v>
      </c>
      <c r="E5" s="6">
        <v>3</v>
      </c>
      <c r="F5" s="6">
        <v>9</v>
      </c>
      <c r="G5" s="6">
        <v>68</v>
      </c>
      <c r="H5" s="6">
        <v>655</v>
      </c>
      <c r="I5" s="6">
        <v>1592</v>
      </c>
      <c r="J5" s="6">
        <v>4</v>
      </c>
      <c r="K5" s="6"/>
      <c r="L5" s="6">
        <v>990</v>
      </c>
      <c r="M5" s="6">
        <v>4950</v>
      </c>
      <c r="N5" s="6">
        <v>2610</v>
      </c>
      <c r="O5" s="6">
        <v>6110</v>
      </c>
      <c r="P5" s="6">
        <v>61820</v>
      </c>
      <c r="Q5" s="6">
        <v>715350</v>
      </c>
      <c r="R5" s="6">
        <v>1660480</v>
      </c>
      <c r="S5" s="6">
        <v>3196</v>
      </c>
      <c r="T5" s="6">
        <v>2337</v>
      </c>
      <c r="U5" s="6">
        <v>2455506</v>
      </c>
    </row>
    <row r="6" spans="1:21" x14ac:dyDescent="0.2">
      <c r="A6" s="5" t="s">
        <v>18</v>
      </c>
      <c r="B6" s="6"/>
      <c r="C6" s="6"/>
      <c r="D6" s="6"/>
      <c r="E6" s="6">
        <v>3</v>
      </c>
      <c r="F6" s="6">
        <v>10</v>
      </c>
      <c r="G6" s="6">
        <v>177</v>
      </c>
      <c r="H6" s="6">
        <v>242</v>
      </c>
      <c r="I6" s="6">
        <v>1749</v>
      </c>
      <c r="J6" s="6">
        <v>11</v>
      </c>
      <c r="K6" s="6"/>
      <c r="L6" s="6"/>
      <c r="M6" s="6"/>
      <c r="N6" s="6">
        <v>2580</v>
      </c>
      <c r="O6" s="6">
        <v>8400</v>
      </c>
      <c r="P6" s="6">
        <v>154550</v>
      </c>
      <c r="Q6" s="6">
        <v>205480</v>
      </c>
      <c r="R6" s="6">
        <v>1670410</v>
      </c>
      <c r="S6" s="6">
        <v>16978</v>
      </c>
      <c r="T6" s="6">
        <v>2192</v>
      </c>
      <c r="U6" s="6">
        <v>2058398</v>
      </c>
    </row>
    <row r="7" spans="1:21" x14ac:dyDescent="0.2">
      <c r="A7" s="5" t="s">
        <v>19</v>
      </c>
      <c r="B7" s="6"/>
      <c r="C7" s="6"/>
      <c r="D7" s="6"/>
      <c r="E7" s="6">
        <v>13</v>
      </c>
      <c r="F7" s="6">
        <v>9</v>
      </c>
      <c r="G7" s="6">
        <v>166</v>
      </c>
      <c r="H7" s="6">
        <v>248</v>
      </c>
      <c r="I7" s="6">
        <v>1659</v>
      </c>
      <c r="J7" s="6">
        <v>2</v>
      </c>
      <c r="K7" s="6"/>
      <c r="L7" s="6"/>
      <c r="M7" s="6"/>
      <c r="N7" s="6">
        <v>14970</v>
      </c>
      <c r="O7" s="6">
        <v>8410</v>
      </c>
      <c r="P7" s="6">
        <v>194840</v>
      </c>
      <c r="Q7" s="6">
        <v>291320</v>
      </c>
      <c r="R7" s="6">
        <v>1956990</v>
      </c>
      <c r="S7" s="6">
        <v>5796</v>
      </c>
      <c r="T7" s="6">
        <v>2097</v>
      </c>
      <c r="U7" s="6">
        <v>2472326</v>
      </c>
    </row>
    <row r="8" spans="1:21" x14ac:dyDescent="0.2">
      <c r="A8" s="5" t="s">
        <v>20</v>
      </c>
      <c r="B8" s="6"/>
      <c r="C8" s="6"/>
      <c r="D8" s="6"/>
      <c r="E8" s="6"/>
      <c r="F8" s="6">
        <v>4</v>
      </c>
      <c r="G8" s="6">
        <v>12</v>
      </c>
      <c r="H8" s="6">
        <v>114</v>
      </c>
      <c r="I8" s="6">
        <v>1665</v>
      </c>
      <c r="J8" s="6">
        <v>4</v>
      </c>
      <c r="K8" s="6"/>
      <c r="L8" s="6"/>
      <c r="M8" s="6"/>
      <c r="N8" s="6"/>
      <c r="O8" s="6">
        <v>6060</v>
      </c>
      <c r="P8" s="6">
        <v>16680</v>
      </c>
      <c r="Q8" s="6">
        <v>173360</v>
      </c>
      <c r="R8" s="6">
        <v>3092350</v>
      </c>
      <c r="S8" s="6">
        <v>7992</v>
      </c>
      <c r="T8" s="6">
        <v>1799</v>
      </c>
      <c r="U8" s="6">
        <v>3296442</v>
      </c>
    </row>
    <row r="9" spans="1:21" x14ac:dyDescent="0.2">
      <c r="A9" s="5" t="s">
        <v>21</v>
      </c>
      <c r="B9" s="6"/>
      <c r="C9" s="6"/>
      <c r="D9" s="6"/>
      <c r="E9" s="6">
        <v>11</v>
      </c>
      <c r="F9" s="6">
        <v>4</v>
      </c>
      <c r="G9" s="6">
        <v>52</v>
      </c>
      <c r="H9" s="6">
        <v>564</v>
      </c>
      <c r="I9" s="6">
        <v>381</v>
      </c>
      <c r="J9" s="6"/>
      <c r="K9" s="6"/>
      <c r="L9" s="6"/>
      <c r="M9" s="6"/>
      <c r="N9" s="6">
        <v>8900</v>
      </c>
      <c r="O9" s="6">
        <v>2360</v>
      </c>
      <c r="P9" s="6">
        <v>40020</v>
      </c>
      <c r="Q9" s="6">
        <v>421560</v>
      </c>
      <c r="R9" s="6">
        <v>305990</v>
      </c>
      <c r="S9" s="6"/>
      <c r="T9" s="6">
        <v>1012</v>
      </c>
      <c r="U9" s="6">
        <v>778830</v>
      </c>
    </row>
    <row r="10" spans="1:21" x14ac:dyDescent="0.2">
      <c r="A10" s="5" t="s">
        <v>22</v>
      </c>
      <c r="B10" s="6"/>
      <c r="C10" s="6">
        <v>1</v>
      </c>
      <c r="D10" s="6">
        <v>2</v>
      </c>
      <c r="E10" s="6">
        <v>-7</v>
      </c>
      <c r="F10" s="6">
        <v>2</v>
      </c>
      <c r="G10" s="6">
        <v>51</v>
      </c>
      <c r="H10" s="6">
        <v>149</v>
      </c>
      <c r="I10" s="6">
        <v>732</v>
      </c>
      <c r="J10" s="6"/>
      <c r="K10" s="6"/>
      <c r="L10" s="6">
        <v>1290</v>
      </c>
      <c r="M10" s="6">
        <v>2520</v>
      </c>
      <c r="N10" s="6">
        <v>-7730</v>
      </c>
      <c r="O10" s="6">
        <v>2380</v>
      </c>
      <c r="P10" s="6">
        <v>50290</v>
      </c>
      <c r="Q10" s="6">
        <v>147010</v>
      </c>
      <c r="R10" s="6">
        <v>811980</v>
      </c>
      <c r="S10" s="6"/>
      <c r="T10" s="6">
        <v>930</v>
      </c>
      <c r="U10" s="6">
        <v>1007740</v>
      </c>
    </row>
    <row r="11" spans="1:21" x14ac:dyDescent="0.2">
      <c r="A11" s="5" t="s">
        <v>23</v>
      </c>
      <c r="B11" s="6"/>
      <c r="C11" s="6"/>
      <c r="D11" s="6">
        <v>4</v>
      </c>
      <c r="E11" s="6">
        <v>1</v>
      </c>
      <c r="F11" s="6"/>
      <c r="G11" s="6">
        <v>80</v>
      </c>
      <c r="H11" s="6">
        <v>312</v>
      </c>
      <c r="I11" s="6">
        <v>414</v>
      </c>
      <c r="J11" s="6">
        <v>6</v>
      </c>
      <c r="K11" s="6"/>
      <c r="L11" s="6"/>
      <c r="M11" s="6">
        <v>3560</v>
      </c>
      <c r="N11" s="6">
        <v>930</v>
      </c>
      <c r="O11" s="6"/>
      <c r="P11" s="6">
        <v>79540</v>
      </c>
      <c r="Q11" s="6">
        <v>306880</v>
      </c>
      <c r="R11" s="6">
        <v>472960</v>
      </c>
      <c r="S11" s="6">
        <v>3894</v>
      </c>
      <c r="T11" s="6">
        <v>817</v>
      </c>
      <c r="U11" s="6">
        <v>867764</v>
      </c>
    </row>
    <row r="12" spans="1:21" x14ac:dyDescent="0.2">
      <c r="A12" s="5" t="s">
        <v>24</v>
      </c>
      <c r="B12" s="6"/>
      <c r="C12" s="6"/>
      <c r="D12" s="6"/>
      <c r="E12" s="6"/>
      <c r="F12" s="6"/>
      <c r="G12" s="6">
        <v>24</v>
      </c>
      <c r="H12" s="6">
        <v>87</v>
      </c>
      <c r="I12" s="6">
        <v>231</v>
      </c>
      <c r="J12" s="6"/>
      <c r="K12" s="6"/>
      <c r="L12" s="6"/>
      <c r="M12" s="6"/>
      <c r="N12" s="6"/>
      <c r="O12" s="6"/>
      <c r="P12" s="6">
        <v>45160</v>
      </c>
      <c r="Q12" s="6">
        <v>122630</v>
      </c>
      <c r="R12" s="6">
        <v>325890</v>
      </c>
      <c r="S12" s="6"/>
      <c r="T12" s="6">
        <v>342</v>
      </c>
      <c r="U12" s="6">
        <v>493680</v>
      </c>
    </row>
    <row r="13" spans="1:21" x14ac:dyDescent="0.2">
      <c r="A13" s="5" t="s">
        <v>25</v>
      </c>
      <c r="B13" s="6"/>
      <c r="C13" s="6"/>
      <c r="D13" s="6"/>
      <c r="E13" s="6"/>
      <c r="F13" s="6">
        <v>-1</v>
      </c>
      <c r="G13" s="6">
        <v>1</v>
      </c>
      <c r="H13" s="6"/>
      <c r="I13" s="6">
        <v>212</v>
      </c>
      <c r="J13" s="6"/>
      <c r="K13" s="6"/>
      <c r="L13" s="6"/>
      <c r="M13" s="6"/>
      <c r="N13" s="6"/>
      <c r="O13" s="6">
        <v>-5890</v>
      </c>
      <c r="P13" s="6">
        <v>5590</v>
      </c>
      <c r="Q13" s="6"/>
      <c r="R13" s="6">
        <v>1286430</v>
      </c>
      <c r="S13" s="6"/>
      <c r="T13" s="6">
        <v>212</v>
      </c>
      <c r="U13" s="6">
        <v>1286130</v>
      </c>
    </row>
    <row r="14" spans="1:21" x14ac:dyDescent="0.2">
      <c r="A14" s="5" t="s">
        <v>26</v>
      </c>
      <c r="B14" s="6"/>
      <c r="C14" s="6"/>
      <c r="D14" s="6"/>
      <c r="E14" s="6">
        <v>-4</v>
      </c>
      <c r="F14" s="6">
        <v>20</v>
      </c>
      <c r="G14" s="6">
        <v>14</v>
      </c>
      <c r="H14" s="6">
        <v>7</v>
      </c>
      <c r="I14" s="6">
        <v>134</v>
      </c>
      <c r="J14" s="6"/>
      <c r="K14" s="6"/>
      <c r="L14" s="6"/>
      <c r="M14" s="6"/>
      <c r="N14" s="6">
        <v>-3560</v>
      </c>
      <c r="O14" s="6">
        <v>15300</v>
      </c>
      <c r="P14" s="6">
        <v>16120</v>
      </c>
      <c r="Q14" s="6">
        <v>8330</v>
      </c>
      <c r="R14" s="6">
        <v>170360</v>
      </c>
      <c r="S14" s="6"/>
      <c r="T14" s="6">
        <v>171</v>
      </c>
      <c r="U14" s="6">
        <v>206550</v>
      </c>
    </row>
    <row r="15" spans="1:21" x14ac:dyDescent="0.2">
      <c r="A15" s="5" t="s">
        <v>27</v>
      </c>
      <c r="B15" s="6"/>
      <c r="C15" s="6">
        <v>2</v>
      </c>
      <c r="D15" s="6">
        <v>1</v>
      </c>
      <c r="E15" s="6"/>
      <c r="F15" s="6">
        <v>11</v>
      </c>
      <c r="G15" s="6"/>
      <c r="H15" s="6"/>
      <c r="I15" s="6"/>
      <c r="J15" s="6"/>
      <c r="K15" s="6"/>
      <c r="L15" s="6">
        <v>520</v>
      </c>
      <c r="M15" s="6">
        <v>690</v>
      </c>
      <c r="N15" s="6"/>
      <c r="O15" s="6">
        <v>3250</v>
      </c>
      <c r="P15" s="6"/>
      <c r="Q15" s="6"/>
      <c r="R15" s="6"/>
      <c r="S15" s="6"/>
      <c r="T15" s="6">
        <v>14</v>
      </c>
      <c r="U15" s="6">
        <v>4460</v>
      </c>
    </row>
    <row r="16" spans="1:21" x14ac:dyDescent="0.2">
      <c r="A16" s="5" t="s">
        <v>28</v>
      </c>
      <c r="B16" s="6"/>
      <c r="C16" s="6"/>
      <c r="D16" s="6"/>
      <c r="E16" s="6"/>
      <c r="F16" s="6"/>
      <c r="G16" s="6"/>
      <c r="H16" s="6">
        <v>4</v>
      </c>
      <c r="I16" s="6">
        <v>9</v>
      </c>
      <c r="J16" s="6"/>
      <c r="K16" s="6"/>
      <c r="L16" s="6"/>
      <c r="M16" s="6"/>
      <c r="N16" s="6"/>
      <c r="O16" s="6"/>
      <c r="P16" s="6"/>
      <c r="Q16" s="6">
        <v>26960</v>
      </c>
      <c r="R16" s="6">
        <v>82820</v>
      </c>
      <c r="S16" s="6"/>
      <c r="T16" s="6">
        <v>13</v>
      </c>
      <c r="U16" s="6">
        <v>109780</v>
      </c>
    </row>
    <row r="17" spans="1:21" x14ac:dyDescent="0.2">
      <c r="A17" s="5" t="s">
        <v>29</v>
      </c>
      <c r="B17" s="6"/>
      <c r="C17" s="6"/>
      <c r="D17" s="6"/>
      <c r="E17" s="6"/>
      <c r="F17" s="6"/>
      <c r="G17" s="6"/>
      <c r="H17" s="6"/>
      <c r="I17" s="6">
        <v>9</v>
      </c>
      <c r="J17" s="6"/>
      <c r="K17" s="6"/>
      <c r="L17" s="6"/>
      <c r="M17" s="6"/>
      <c r="N17" s="6"/>
      <c r="O17" s="6"/>
      <c r="P17" s="6"/>
      <c r="Q17" s="6"/>
      <c r="R17" s="6">
        <v>15210</v>
      </c>
      <c r="S17" s="6"/>
      <c r="T17" s="6">
        <v>9</v>
      </c>
      <c r="U17" s="6">
        <v>15210</v>
      </c>
    </row>
    <row r="18" spans="1:21" x14ac:dyDescent="0.2">
      <c r="A18" s="5" t="s">
        <v>30</v>
      </c>
      <c r="B18" s="6"/>
      <c r="C18" s="6">
        <v>2</v>
      </c>
      <c r="D18" s="6">
        <v>1</v>
      </c>
      <c r="E18" s="6">
        <v>1</v>
      </c>
      <c r="F18" s="6">
        <v>2</v>
      </c>
      <c r="G18" s="6"/>
      <c r="H18" s="6"/>
      <c r="I18" s="6"/>
      <c r="J18" s="6"/>
      <c r="K18" s="6"/>
      <c r="L18" s="6">
        <v>2580</v>
      </c>
      <c r="M18" s="6">
        <v>1390</v>
      </c>
      <c r="N18" s="6">
        <v>1490</v>
      </c>
      <c r="O18" s="6">
        <v>2380</v>
      </c>
      <c r="P18" s="6"/>
      <c r="Q18" s="6"/>
      <c r="R18" s="6"/>
      <c r="S18" s="6"/>
      <c r="T18" s="6">
        <v>6</v>
      </c>
      <c r="U18" s="6">
        <v>7840</v>
      </c>
    </row>
    <row r="19" spans="1:21" x14ac:dyDescent="0.2">
      <c r="A19" s="5" t="s">
        <v>31</v>
      </c>
      <c r="B19" s="6"/>
      <c r="C19" s="6"/>
      <c r="D19" s="6"/>
      <c r="E19" s="6"/>
      <c r="F19" s="6"/>
      <c r="G19" s="6"/>
      <c r="H19" s="6"/>
      <c r="I19" s="6">
        <v>5</v>
      </c>
      <c r="J19" s="6"/>
      <c r="K19" s="6"/>
      <c r="L19" s="6"/>
      <c r="M19" s="6"/>
      <c r="N19" s="6"/>
      <c r="O19" s="6"/>
      <c r="P19" s="6"/>
      <c r="Q19" s="6"/>
      <c r="R19" s="6">
        <v>4950</v>
      </c>
      <c r="S19" s="6"/>
      <c r="T19" s="6">
        <v>5</v>
      </c>
      <c r="U19" s="6">
        <v>4950</v>
      </c>
    </row>
    <row r="20" spans="1:21" ht="19" thickBot="1" x14ac:dyDescent="0.25">
      <c r="A20" s="5" t="s">
        <v>32</v>
      </c>
      <c r="B20" s="6"/>
      <c r="C20" s="6"/>
      <c r="D20" s="6"/>
      <c r="E20" s="6"/>
      <c r="F20" s="6"/>
      <c r="G20" s="6"/>
      <c r="H20" s="6">
        <v>2</v>
      </c>
      <c r="I20" s="6"/>
      <c r="J20" s="6"/>
      <c r="K20" s="6"/>
      <c r="L20" s="6"/>
      <c r="M20" s="6"/>
      <c r="N20" s="6"/>
      <c r="O20" s="6"/>
      <c r="P20" s="6"/>
      <c r="Q20" s="6">
        <v>1180</v>
      </c>
      <c r="R20" s="6"/>
      <c r="S20" s="6"/>
      <c r="T20" s="6">
        <v>2</v>
      </c>
      <c r="U20" s="6">
        <v>1180</v>
      </c>
    </row>
    <row r="21" spans="1:21" ht="19" thickTop="1" x14ac:dyDescent="0.2">
      <c r="A21" s="7" t="s">
        <v>33</v>
      </c>
      <c r="B21" s="8">
        <v>5</v>
      </c>
      <c r="C21" s="8">
        <v>6</v>
      </c>
      <c r="D21" s="8">
        <v>25</v>
      </c>
      <c r="E21" s="8">
        <v>23</v>
      </c>
      <c r="F21" s="8">
        <v>92</v>
      </c>
      <c r="G21" s="8">
        <v>899</v>
      </c>
      <c r="H21" s="8">
        <v>3118</v>
      </c>
      <c r="I21" s="8">
        <v>13902</v>
      </c>
      <c r="J21" s="8">
        <v>56</v>
      </c>
      <c r="K21" s="8">
        <v>13450</v>
      </c>
      <c r="L21" s="8">
        <v>5380</v>
      </c>
      <c r="M21" s="8">
        <v>29490</v>
      </c>
      <c r="N21" s="8">
        <v>23170</v>
      </c>
      <c r="O21" s="8">
        <v>80840</v>
      </c>
      <c r="P21" s="8">
        <v>1025470</v>
      </c>
      <c r="Q21" s="8">
        <v>3555120</v>
      </c>
      <c r="R21" s="8">
        <v>19112720</v>
      </c>
      <c r="S21" s="8">
        <v>64028</v>
      </c>
      <c r="T21" s="8">
        <v>18126</v>
      </c>
      <c r="U21" s="8">
        <v>23909668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测算</vt:lpstr>
      <vt:lpstr>类目结构</vt:lpstr>
      <vt:lpstr>历史库存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2018-05-02T02:11:42Z</dcterms:created>
  <dcterms:modified xsi:type="dcterms:W3CDTF">2018-05-02T07:43:37Z</dcterms:modified>
</cp:coreProperties>
</file>