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remycolon/jc_git/plotly_adventures/other_charts/XmR_chart/"/>
    </mc:Choice>
  </mc:AlternateContent>
  <xr:revisionPtr revIDLastSave="0" documentId="13_ncr:1_{60A29DBE-5FA9-0441-98E2-09D9A2070E9B}" xr6:coauthVersionLast="47" xr6:coauthVersionMax="47" xr10:uidLastSave="{00000000-0000-0000-0000-000000000000}"/>
  <bookViews>
    <workbookView xWindow="42960" yWindow="-2420" windowWidth="35620" windowHeight="22780" activeTab="3" xr2:uid="{22D7E62F-AAC4-4CD1-8A58-D4A65E635E47}"/>
  </bookViews>
  <sheets>
    <sheet name="Monthly Income Statement" sheetId="1" r:id="rId1"/>
    <sheet name="Online Costs" sheetId="3" r:id="rId2"/>
    <sheet name="Instore Costs" sheetId="4" r:id="rId3"/>
    <sheet name="Revenue" sheetId="2" r:id="rId4"/>
  </sheets>
  <externalReferences>
    <externalReference r:id="rId5"/>
  </externalReferences>
  <definedNames>
    <definedName name="PriorYearEnd">[1]Assumptions!$C$2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#REF!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BB35" i="1"/>
  <c r="BA35" i="1"/>
  <c r="AZ35" i="1"/>
  <c r="AY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B35" i="1"/>
  <c r="AY33" i="1" l="1"/>
  <c r="AZ33" i="1"/>
  <c r="BA33" i="1"/>
  <c r="AY30" i="1"/>
  <c r="AZ30" i="1"/>
  <c r="BA30" i="1"/>
  <c r="AY18" i="1"/>
  <c r="AZ18" i="1"/>
  <c r="AY19" i="1"/>
  <c r="AZ19" i="1"/>
  <c r="AY20" i="1"/>
  <c r="AZ20" i="1"/>
  <c r="AY21" i="1"/>
  <c r="AZ21" i="1"/>
  <c r="AY22" i="1"/>
  <c r="AZ22" i="1"/>
  <c r="BA22" i="1"/>
  <c r="BA21" i="1"/>
  <c r="BA20" i="1"/>
  <c r="BA19" i="1"/>
  <c r="BA18" i="1"/>
  <c r="AY12" i="1"/>
  <c r="AZ12" i="1"/>
  <c r="AY13" i="1"/>
  <c r="AZ13" i="1"/>
  <c r="AY14" i="1"/>
  <c r="AZ14" i="1"/>
  <c r="AY15" i="1"/>
  <c r="AZ15" i="1"/>
  <c r="BA15" i="1"/>
  <c r="BA14" i="1"/>
  <c r="BA13" i="1"/>
  <c r="BA12" i="1"/>
  <c r="AY4" i="1"/>
  <c r="AZ4" i="1"/>
  <c r="AZ8" i="1" s="1"/>
  <c r="AZ34" i="1" s="1"/>
  <c r="AY5" i="1"/>
  <c r="AZ5" i="1"/>
  <c r="AY6" i="1"/>
  <c r="AZ6" i="1"/>
  <c r="AY7" i="1"/>
  <c r="AZ7" i="1"/>
  <c r="BA5" i="1"/>
  <c r="BA6" i="1"/>
  <c r="BA7" i="1"/>
  <c r="BA4" i="1"/>
  <c r="Y23" i="1"/>
  <c r="Y28" i="1" s="1"/>
  <c r="X23" i="1"/>
  <c r="X28" i="1" s="1"/>
  <c r="W23" i="1"/>
  <c r="W28" i="1" s="1"/>
  <c r="V23" i="1"/>
  <c r="U23" i="1"/>
  <c r="U28" i="1" s="1"/>
  <c r="T23" i="1"/>
  <c r="T28" i="1" s="1"/>
  <c r="S23" i="1"/>
  <c r="S28" i="1" s="1"/>
  <c r="R23" i="1"/>
  <c r="R28" i="1" s="1"/>
  <c r="Q23" i="1"/>
  <c r="Q28" i="1" s="1"/>
  <c r="P23" i="1"/>
  <c r="P28" i="1" s="1"/>
  <c r="O23" i="1"/>
  <c r="O28" i="1" s="1"/>
  <c r="N23" i="1"/>
  <c r="N28" i="1" s="1"/>
  <c r="M23" i="1"/>
  <c r="M28" i="1" s="1"/>
  <c r="L23" i="1"/>
  <c r="L28" i="1" s="1"/>
  <c r="K23" i="1"/>
  <c r="K28" i="1" s="1"/>
  <c r="J23" i="1"/>
  <c r="J28" i="1" s="1"/>
  <c r="I23" i="1"/>
  <c r="I28" i="1" s="1"/>
  <c r="H23" i="1"/>
  <c r="H28" i="1" s="1"/>
  <c r="G23" i="1"/>
  <c r="G28" i="1" s="1"/>
  <c r="F23" i="1"/>
  <c r="F28" i="1" s="1"/>
  <c r="E23" i="1"/>
  <c r="E28" i="1" s="1"/>
  <c r="D23" i="1"/>
  <c r="D28" i="1" s="1"/>
  <c r="C23" i="1"/>
  <c r="C28" i="1" s="1"/>
  <c r="B23" i="1"/>
  <c r="B28" i="1" s="1"/>
  <c r="Y16" i="1"/>
  <c r="Y27" i="1" s="1"/>
  <c r="X16" i="1"/>
  <c r="X27" i="1" s="1"/>
  <c r="W16" i="1"/>
  <c r="W27" i="1" s="1"/>
  <c r="V16" i="1"/>
  <c r="V27" i="1" s="1"/>
  <c r="U16" i="1"/>
  <c r="U27" i="1" s="1"/>
  <c r="T16" i="1"/>
  <c r="T27" i="1" s="1"/>
  <c r="S16" i="1"/>
  <c r="S27" i="1" s="1"/>
  <c r="R16" i="1"/>
  <c r="R27" i="1" s="1"/>
  <c r="Q16" i="1"/>
  <c r="Q27" i="1" s="1"/>
  <c r="P16" i="1"/>
  <c r="P27" i="1" s="1"/>
  <c r="O16" i="1"/>
  <c r="O27" i="1" s="1"/>
  <c r="N16" i="1"/>
  <c r="N27" i="1" s="1"/>
  <c r="M16" i="1"/>
  <c r="M27" i="1" s="1"/>
  <c r="L16" i="1"/>
  <c r="L27" i="1" s="1"/>
  <c r="K16" i="1"/>
  <c r="K27" i="1" s="1"/>
  <c r="J16" i="1"/>
  <c r="J27" i="1" s="1"/>
  <c r="I16" i="1"/>
  <c r="I27" i="1" s="1"/>
  <c r="H16" i="1"/>
  <c r="H27" i="1" s="1"/>
  <c r="G16" i="1"/>
  <c r="G27" i="1" s="1"/>
  <c r="F16" i="1"/>
  <c r="F27" i="1" s="1"/>
  <c r="E16" i="1"/>
  <c r="E27" i="1" s="1"/>
  <c r="D16" i="1"/>
  <c r="D27" i="1" s="1"/>
  <c r="C16" i="1"/>
  <c r="C27" i="1" s="1"/>
  <c r="B16" i="1"/>
  <c r="B27" i="1" s="1"/>
  <c r="Y8" i="1"/>
  <c r="Y34" i="1" s="1"/>
  <c r="X8" i="1"/>
  <c r="X34" i="1" s="1"/>
  <c r="W8" i="1"/>
  <c r="W34" i="1" s="1"/>
  <c r="V8" i="1"/>
  <c r="V34" i="1" s="1"/>
  <c r="U8" i="1"/>
  <c r="U34" i="1" s="1"/>
  <c r="T8" i="1"/>
  <c r="T34" i="1" s="1"/>
  <c r="S8" i="1"/>
  <c r="S34" i="1" s="1"/>
  <c r="R8" i="1"/>
  <c r="R34" i="1" s="1"/>
  <c r="Q8" i="1"/>
  <c r="Q34" i="1" s="1"/>
  <c r="P8" i="1"/>
  <c r="P34" i="1" s="1"/>
  <c r="O8" i="1"/>
  <c r="O34" i="1" s="1"/>
  <c r="N8" i="1"/>
  <c r="N34" i="1" s="1"/>
  <c r="M8" i="1"/>
  <c r="M34" i="1" s="1"/>
  <c r="L8" i="1"/>
  <c r="L34" i="1" s="1"/>
  <c r="K8" i="1"/>
  <c r="K34" i="1" s="1"/>
  <c r="J8" i="1"/>
  <c r="J34" i="1" s="1"/>
  <c r="I8" i="1"/>
  <c r="I34" i="1" s="1"/>
  <c r="H8" i="1"/>
  <c r="H34" i="1" s="1"/>
  <c r="G8" i="1"/>
  <c r="G34" i="1" s="1"/>
  <c r="F8" i="1"/>
  <c r="F34" i="1" s="1"/>
  <c r="E8" i="1"/>
  <c r="E34" i="1" s="1"/>
  <c r="D8" i="1"/>
  <c r="D34" i="1" s="1"/>
  <c r="C8" i="1"/>
  <c r="C34" i="1" s="1"/>
  <c r="B8" i="1"/>
  <c r="B34" i="1" s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Z23" i="1"/>
  <c r="AY23" i="1"/>
  <c r="BZ8" i="1"/>
  <c r="BZ7" i="1"/>
  <c r="BM50" i="1"/>
  <c r="BM20" i="1" s="1"/>
  <c r="BM65" i="1" s="1"/>
  <c r="BM35" i="1" s="1"/>
  <c r="BL51" i="1"/>
  <c r="BL21" i="1" s="1"/>
  <c r="BL66" i="1" s="1"/>
  <c r="BL36" i="1" s="1"/>
  <c r="BH16" i="1"/>
  <c r="BH23" i="1"/>
  <c r="BN5" i="1"/>
  <c r="BO5" i="1" s="1"/>
  <c r="BP5" i="1" s="1"/>
  <c r="BQ5" i="1" s="1"/>
  <c r="BR5" i="1" s="1"/>
  <c r="BS5" i="1" s="1"/>
  <c r="BT5" i="1" s="1"/>
  <c r="BU5" i="1" s="1"/>
  <c r="BV5" i="1" s="1"/>
  <c r="BW5" i="1" s="1"/>
  <c r="BW50" i="1" s="1"/>
  <c r="BW20" i="1" s="1"/>
  <c r="BW65" i="1" s="1"/>
  <c r="BW35" i="1" s="1"/>
  <c r="BL7" i="1"/>
  <c r="BL8" i="1" s="1"/>
  <c r="BE23" i="1"/>
  <c r="BE16" i="1"/>
  <c r="AY28" i="1" l="1"/>
  <c r="AY8" i="1"/>
  <c r="AY34" i="1" s="1"/>
  <c r="V24" i="1"/>
  <c r="V25" i="1" s="1"/>
  <c r="V26" i="1" s="1"/>
  <c r="B24" i="1"/>
  <c r="B25" i="1" s="1"/>
  <c r="N24" i="1"/>
  <c r="N25" i="1" s="1"/>
  <c r="C24" i="1"/>
  <c r="C25" i="1" s="1"/>
  <c r="O24" i="1"/>
  <c r="O25" i="1" s="1"/>
  <c r="D24" i="1"/>
  <c r="D25" i="1" s="1"/>
  <c r="P24" i="1"/>
  <c r="P25" i="1" s="1"/>
  <c r="E24" i="1"/>
  <c r="E25" i="1" s="1"/>
  <c r="Q24" i="1"/>
  <c r="Q25" i="1" s="1"/>
  <c r="F24" i="1"/>
  <c r="F25" i="1" s="1"/>
  <c r="R24" i="1"/>
  <c r="R25" i="1" s="1"/>
  <c r="G24" i="1"/>
  <c r="G25" i="1" s="1"/>
  <c r="S24" i="1"/>
  <c r="S25" i="1" s="1"/>
  <c r="H24" i="1"/>
  <c r="H25" i="1" s="1"/>
  <c r="T24" i="1"/>
  <c r="T25" i="1" s="1"/>
  <c r="I24" i="1"/>
  <c r="I25" i="1" s="1"/>
  <c r="U24" i="1"/>
  <c r="U25" i="1" s="1"/>
  <c r="J24" i="1"/>
  <c r="J25" i="1" s="1"/>
  <c r="V28" i="1"/>
  <c r="K24" i="1"/>
  <c r="K25" i="1" s="1"/>
  <c r="W24" i="1"/>
  <c r="W25" i="1" s="1"/>
  <c r="L24" i="1"/>
  <c r="L25" i="1" s="1"/>
  <c r="X24" i="1"/>
  <c r="X25" i="1" s="1"/>
  <c r="M24" i="1"/>
  <c r="M25" i="1" s="1"/>
  <c r="Y24" i="1"/>
  <c r="Y25" i="1" s="1"/>
  <c r="AZ28" i="1"/>
  <c r="BT50" i="1"/>
  <c r="BT20" i="1" s="1"/>
  <c r="BT65" i="1" s="1"/>
  <c r="BT35" i="1" s="1"/>
  <c r="BL9" i="1"/>
  <c r="BL53" i="1"/>
  <c r="BL23" i="1" s="1"/>
  <c r="BL68" i="1" s="1"/>
  <c r="BL38" i="1" s="1"/>
  <c r="BL52" i="1"/>
  <c r="BL22" i="1" s="1"/>
  <c r="BL67" i="1" s="1"/>
  <c r="BL37" i="1" s="1"/>
  <c r="BU50" i="1"/>
  <c r="BU20" i="1" s="1"/>
  <c r="BU65" i="1" s="1"/>
  <c r="BU35" i="1" s="1"/>
  <c r="BP50" i="1"/>
  <c r="BP20" i="1" s="1"/>
  <c r="BP65" i="1" s="1"/>
  <c r="BP35" i="1" s="1"/>
  <c r="BR50" i="1"/>
  <c r="BR20" i="1" s="1"/>
  <c r="BR65" i="1" s="1"/>
  <c r="BR35" i="1" s="1"/>
  <c r="BV50" i="1"/>
  <c r="BV20" i="1" s="1"/>
  <c r="BV65" i="1" s="1"/>
  <c r="BV35" i="1" s="1"/>
  <c r="BN50" i="1"/>
  <c r="BO50" i="1"/>
  <c r="BO20" i="1" s="1"/>
  <c r="BO65" i="1" s="1"/>
  <c r="BO35" i="1" s="1"/>
  <c r="BQ50" i="1"/>
  <c r="BQ20" i="1" s="1"/>
  <c r="BQ65" i="1" s="1"/>
  <c r="BQ35" i="1" s="1"/>
  <c r="BS50" i="1"/>
  <c r="BS20" i="1" s="1"/>
  <c r="BS65" i="1" s="1"/>
  <c r="BS35" i="1" s="1"/>
  <c r="AW23" i="1"/>
  <c r="AW28" i="1" s="1"/>
  <c r="AV23" i="1"/>
  <c r="AV28" i="1" s="1"/>
  <c r="AU23" i="1"/>
  <c r="AU28" i="1" s="1"/>
  <c r="AT23" i="1"/>
  <c r="AT28" i="1" s="1"/>
  <c r="AS23" i="1"/>
  <c r="AS28" i="1" s="1"/>
  <c r="AR23" i="1"/>
  <c r="AR28" i="1" s="1"/>
  <c r="AQ23" i="1"/>
  <c r="AQ28" i="1" s="1"/>
  <c r="AP23" i="1"/>
  <c r="AP28" i="1" s="1"/>
  <c r="AO23" i="1"/>
  <c r="AO28" i="1" s="1"/>
  <c r="AN23" i="1"/>
  <c r="AM23" i="1"/>
  <c r="AM28" i="1" s="1"/>
  <c r="AL23" i="1"/>
  <c r="AL28" i="1" s="1"/>
  <c r="AK23" i="1"/>
  <c r="AK28" i="1" s="1"/>
  <c r="AJ23" i="1"/>
  <c r="AJ28" i="1" s="1"/>
  <c r="AI23" i="1"/>
  <c r="AI28" i="1" s="1"/>
  <c r="AH23" i="1"/>
  <c r="AH28" i="1" s="1"/>
  <c r="AG23" i="1"/>
  <c r="AG28" i="1" s="1"/>
  <c r="AF23" i="1"/>
  <c r="AF28" i="1" s="1"/>
  <c r="AE23" i="1"/>
  <c r="AE28" i="1" s="1"/>
  <c r="AD23" i="1"/>
  <c r="AC23" i="1"/>
  <c r="AC28" i="1" s="1"/>
  <c r="AB23" i="1"/>
  <c r="AB28" i="1" s="1"/>
  <c r="AA23" i="1"/>
  <c r="AA28" i="1" s="1"/>
  <c r="Z23" i="1"/>
  <c r="Z28" i="1" s="1"/>
  <c r="AW16" i="1"/>
  <c r="AW27" i="1" s="1"/>
  <c r="AV16" i="1"/>
  <c r="AV27" i="1" s="1"/>
  <c r="AU16" i="1"/>
  <c r="AU27" i="1" s="1"/>
  <c r="AT16" i="1"/>
  <c r="AS16" i="1"/>
  <c r="AR16" i="1"/>
  <c r="AQ16" i="1"/>
  <c r="AP16" i="1"/>
  <c r="AP27" i="1" s="1"/>
  <c r="AO16" i="1"/>
  <c r="AO27" i="1" s="1"/>
  <c r="AN16" i="1"/>
  <c r="AN27" i="1" s="1"/>
  <c r="AM16" i="1"/>
  <c r="AL16" i="1"/>
  <c r="AL27" i="1" s="1"/>
  <c r="AK16" i="1"/>
  <c r="AJ16" i="1"/>
  <c r="AI16" i="1"/>
  <c r="AH16" i="1"/>
  <c r="AG16" i="1"/>
  <c r="AF16" i="1"/>
  <c r="AF27" i="1" s="1"/>
  <c r="AE16" i="1"/>
  <c r="AE27" i="1" s="1"/>
  <c r="AD16" i="1"/>
  <c r="AD27" i="1" s="1"/>
  <c r="AC16" i="1"/>
  <c r="AC27" i="1" s="1"/>
  <c r="AB16" i="1"/>
  <c r="AB27" i="1" s="1"/>
  <c r="AA16" i="1"/>
  <c r="AA27" i="1" s="1"/>
  <c r="Z16" i="1"/>
  <c r="Z27" i="1" s="1"/>
  <c r="AW8" i="1"/>
  <c r="AW34" i="1" s="1"/>
  <c r="AV8" i="1"/>
  <c r="AV34" i="1" s="1"/>
  <c r="AU8" i="1"/>
  <c r="AU34" i="1" s="1"/>
  <c r="AT8" i="1"/>
  <c r="AT34" i="1" s="1"/>
  <c r="AS8" i="1"/>
  <c r="AS34" i="1" s="1"/>
  <c r="AR8" i="1"/>
  <c r="AR34" i="1" s="1"/>
  <c r="AQ8" i="1"/>
  <c r="AQ34" i="1" s="1"/>
  <c r="AP8" i="1"/>
  <c r="AP34" i="1" s="1"/>
  <c r="AO8" i="1"/>
  <c r="AO34" i="1" s="1"/>
  <c r="AN8" i="1"/>
  <c r="AN34" i="1" s="1"/>
  <c r="AM8" i="1"/>
  <c r="AM34" i="1" s="1"/>
  <c r="AL8" i="1"/>
  <c r="AL34" i="1" s="1"/>
  <c r="AK8" i="1"/>
  <c r="AK34" i="1" s="1"/>
  <c r="AJ8" i="1"/>
  <c r="AJ34" i="1" s="1"/>
  <c r="AI8" i="1"/>
  <c r="AI34" i="1" s="1"/>
  <c r="AH8" i="1"/>
  <c r="AH34" i="1" s="1"/>
  <c r="AG8" i="1"/>
  <c r="AG34" i="1" s="1"/>
  <c r="AF8" i="1"/>
  <c r="AF34" i="1" s="1"/>
  <c r="AE8" i="1"/>
  <c r="AE34" i="1" s="1"/>
  <c r="AD8" i="1"/>
  <c r="AD34" i="1" s="1"/>
  <c r="AC8" i="1"/>
  <c r="AC34" i="1" s="1"/>
  <c r="AB8" i="1"/>
  <c r="AA8" i="1"/>
  <c r="AA34" i="1" s="1"/>
  <c r="Z8" i="1"/>
  <c r="Z34" i="1" s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V31" i="1" l="1"/>
  <c r="G26" i="1"/>
  <c r="G31" i="1"/>
  <c r="X26" i="1"/>
  <c r="X31" i="1"/>
  <c r="F26" i="1"/>
  <c r="F31" i="1"/>
  <c r="W26" i="1"/>
  <c r="W31" i="1"/>
  <c r="E26" i="1"/>
  <c r="E31" i="1"/>
  <c r="P26" i="1"/>
  <c r="P31" i="1"/>
  <c r="J26" i="1"/>
  <c r="J31" i="1"/>
  <c r="D26" i="1"/>
  <c r="D31" i="1"/>
  <c r="U26" i="1"/>
  <c r="U31" i="1"/>
  <c r="O26" i="1"/>
  <c r="O31" i="1"/>
  <c r="I26" i="1"/>
  <c r="I31" i="1"/>
  <c r="C26" i="1"/>
  <c r="C31" i="1"/>
  <c r="T26" i="1"/>
  <c r="T31" i="1"/>
  <c r="N26" i="1"/>
  <c r="N31" i="1"/>
  <c r="M26" i="1"/>
  <c r="M31" i="1"/>
  <c r="R26" i="1"/>
  <c r="R31" i="1"/>
  <c r="L26" i="1"/>
  <c r="L31" i="1"/>
  <c r="Q26" i="1"/>
  <c r="Q31" i="1"/>
  <c r="K26" i="1"/>
  <c r="K31" i="1"/>
  <c r="H26" i="1"/>
  <c r="H31" i="1"/>
  <c r="B26" i="1"/>
  <c r="B31" i="1"/>
  <c r="Y26" i="1"/>
  <c r="Y31" i="1"/>
  <c r="S26" i="1"/>
  <c r="S31" i="1"/>
  <c r="AZ16" i="1"/>
  <c r="AY16" i="1"/>
  <c r="BN20" i="1"/>
  <c r="BN65" i="1" s="1"/>
  <c r="BN35" i="1" s="1"/>
  <c r="BL10" i="1"/>
  <c r="BL54" i="1"/>
  <c r="BL24" i="1" s="1"/>
  <c r="BL69" i="1" s="1"/>
  <c r="BL39" i="1" s="1"/>
  <c r="AK24" i="1"/>
  <c r="AK25" i="1" s="1"/>
  <c r="AK26" i="1" s="1"/>
  <c r="AI24" i="1"/>
  <c r="AI25" i="1" s="1"/>
  <c r="AI26" i="1" s="1"/>
  <c r="AS24" i="1"/>
  <c r="AS25" i="1" s="1"/>
  <c r="AS26" i="1" s="1"/>
  <c r="Z24" i="1"/>
  <c r="Z25" i="1" s="1"/>
  <c r="Z31" i="1" s="1"/>
  <c r="AJ24" i="1"/>
  <c r="AJ25" i="1" s="1"/>
  <c r="AT24" i="1"/>
  <c r="AT25" i="1" s="1"/>
  <c r="BG33" i="1"/>
  <c r="BD33" i="1"/>
  <c r="BG30" i="1"/>
  <c r="BD30" i="1"/>
  <c r="AQ24" i="1"/>
  <c r="AQ25" i="1" s="1"/>
  <c r="AQ31" i="1" s="1"/>
  <c r="AH24" i="1"/>
  <c r="AH25" i="1" s="1"/>
  <c r="AH26" i="1" s="1"/>
  <c r="AR24" i="1"/>
  <c r="AR25" i="1" s="1"/>
  <c r="AD24" i="1"/>
  <c r="AD25" i="1" s="1"/>
  <c r="AN24" i="1"/>
  <c r="AN25" i="1" s="1"/>
  <c r="AJ27" i="1"/>
  <c r="AN28" i="1"/>
  <c r="AI27" i="1"/>
  <c r="AM24" i="1"/>
  <c r="AM25" i="1" s="1"/>
  <c r="AM26" i="1" s="1"/>
  <c r="AK27" i="1"/>
  <c r="AM27" i="1"/>
  <c r="AG24" i="1"/>
  <c r="AG25" i="1" s="1"/>
  <c r="AG31" i="1" s="1"/>
  <c r="AQ27" i="1"/>
  <c r="AR27" i="1"/>
  <c r="BB22" i="1"/>
  <c r="AD28" i="1"/>
  <c r="BB15" i="1"/>
  <c r="AG27" i="1"/>
  <c r="AS27" i="1"/>
  <c r="AH27" i="1"/>
  <c r="AT27" i="1"/>
  <c r="AV24" i="1"/>
  <c r="AV25" i="1" s="1"/>
  <c r="AV26" i="1" s="1"/>
  <c r="BB5" i="1"/>
  <c r="BG5" i="1" s="1"/>
  <c r="AW24" i="1"/>
  <c r="AW25" i="1" s="1"/>
  <c r="AW26" i="1" s="1"/>
  <c r="BD6" i="1"/>
  <c r="AA24" i="1"/>
  <c r="AA25" i="1" s="1"/>
  <c r="AA31" i="1" s="1"/>
  <c r="AB24" i="1"/>
  <c r="AB25" i="1" s="1"/>
  <c r="BD5" i="1"/>
  <c r="BD23" i="1" s="1"/>
  <c r="AU24" i="1"/>
  <c r="AU25" i="1" s="1"/>
  <c r="AU26" i="1" s="1"/>
  <c r="AL24" i="1"/>
  <c r="AL25" i="1" s="1"/>
  <c r="AL26" i="1" s="1"/>
  <c r="AE24" i="1"/>
  <c r="AE25" i="1" s="1"/>
  <c r="AE26" i="1" s="1"/>
  <c r="AO24" i="1"/>
  <c r="AO25" i="1" s="1"/>
  <c r="BB12" i="1"/>
  <c r="AF24" i="1"/>
  <c r="AF25" i="1" s="1"/>
  <c r="AP24" i="1"/>
  <c r="AP25" i="1" s="1"/>
  <c r="BB30" i="1"/>
  <c r="BB18" i="1"/>
  <c r="AB34" i="1"/>
  <c r="BB19" i="1"/>
  <c r="BD4" i="1"/>
  <c r="BD16" i="1" s="1"/>
  <c r="BB13" i="1"/>
  <c r="BB20" i="1"/>
  <c r="BB7" i="1"/>
  <c r="BG7" i="1" s="1"/>
  <c r="BB33" i="1"/>
  <c r="BD7" i="1"/>
  <c r="BB14" i="1"/>
  <c r="BB21" i="1"/>
  <c r="AC24" i="1"/>
  <c r="AC25" i="1" s="1"/>
  <c r="AC26" i="1" s="1"/>
  <c r="BB4" i="1"/>
  <c r="BG4" i="1" s="1"/>
  <c r="BB6" i="1"/>
  <c r="BG6" i="1" s="1"/>
  <c r="AY27" i="1" l="1"/>
  <c r="AY24" i="1"/>
  <c r="AY25" i="1" s="1"/>
  <c r="AZ27" i="1"/>
  <c r="AZ24" i="1"/>
  <c r="AZ25" i="1" s="1"/>
  <c r="AS31" i="1"/>
  <c r="AI31" i="1"/>
  <c r="BG23" i="1"/>
  <c r="BL65" i="1"/>
  <c r="BG16" i="1"/>
  <c r="BL50" i="1"/>
  <c r="BM51" i="1" s="1"/>
  <c r="BL11" i="1"/>
  <c r="BZ17" i="1" s="1"/>
  <c r="BL55" i="1"/>
  <c r="BL25" i="1" s="1"/>
  <c r="BL70" i="1" s="1"/>
  <c r="BL40" i="1" s="1"/>
  <c r="BD24" i="1"/>
  <c r="AQ26" i="1"/>
  <c r="BG8" i="1"/>
  <c r="AT26" i="1"/>
  <c r="AT31" i="1"/>
  <c r="BD8" i="1"/>
  <c r="BD34" i="1" s="1"/>
  <c r="AH31" i="1"/>
  <c r="AG26" i="1"/>
  <c r="AV31" i="1"/>
  <c r="AP26" i="1"/>
  <c r="AP31" i="1"/>
  <c r="AU31" i="1"/>
  <c r="BA8" i="1"/>
  <c r="BA34" i="1" s="1"/>
  <c r="AB26" i="1"/>
  <c r="AB31" i="1"/>
  <c r="AO26" i="1"/>
  <c r="AO31" i="1"/>
  <c r="AR26" i="1"/>
  <c r="AR31" i="1"/>
  <c r="AM31" i="1"/>
  <c r="BB8" i="1"/>
  <c r="AL31" i="1"/>
  <c r="BB16" i="1"/>
  <c r="BH12" i="1" s="1"/>
  <c r="AW31" i="1"/>
  <c r="BB23" i="1"/>
  <c r="BH18" i="1" s="1"/>
  <c r="AF26" i="1"/>
  <c r="AF31" i="1"/>
  <c r="AA26" i="1"/>
  <c r="AJ26" i="1"/>
  <c r="AJ31" i="1"/>
  <c r="AE31" i="1"/>
  <c r="BA16" i="1"/>
  <c r="BE12" i="1" s="1"/>
  <c r="BD12" i="1" s="1"/>
  <c r="AD26" i="1"/>
  <c r="AD31" i="1"/>
  <c r="AK31" i="1"/>
  <c r="Z26" i="1"/>
  <c r="AC31" i="1"/>
  <c r="BA23" i="1"/>
  <c r="BE19" i="1" s="1"/>
  <c r="BD19" i="1" s="1"/>
  <c r="AN26" i="1"/>
  <c r="AN31" i="1"/>
  <c r="AZ31" i="1" l="1"/>
  <c r="AZ26" i="1"/>
  <c r="AY31" i="1"/>
  <c r="AY26" i="1"/>
  <c r="BG24" i="1"/>
  <c r="BG18" i="1"/>
  <c r="BL12" i="1"/>
  <c r="BL56" i="1"/>
  <c r="BL26" i="1" s="1"/>
  <c r="BL71" i="1" s="1"/>
  <c r="BS71" i="1" s="1"/>
  <c r="BW61" i="1"/>
  <c r="BM61" i="1"/>
  <c r="BN60" i="1"/>
  <c r="BO59" i="1"/>
  <c r="BP58" i="1"/>
  <c r="BQ57" i="1"/>
  <c r="BR56" i="1"/>
  <c r="BS55" i="1"/>
  <c r="BT54" i="1"/>
  <c r="BU53" i="1"/>
  <c r="BV52" i="1"/>
  <c r="BW51" i="1"/>
  <c r="BV61" i="1"/>
  <c r="BW60" i="1"/>
  <c r="BM60" i="1"/>
  <c r="BN59" i="1"/>
  <c r="BO58" i="1"/>
  <c r="BP57" i="1"/>
  <c r="BQ56" i="1"/>
  <c r="BR55" i="1"/>
  <c r="BS54" i="1"/>
  <c r="BT53" i="1"/>
  <c r="BU52" i="1"/>
  <c r="BV51" i="1"/>
  <c r="BU61" i="1"/>
  <c r="BV60" i="1"/>
  <c r="BW59" i="1"/>
  <c r="BM59" i="1"/>
  <c r="BN58" i="1"/>
  <c r="BO57" i="1"/>
  <c r="BQ55" i="1"/>
  <c r="BR54" i="1"/>
  <c r="BS53" i="1"/>
  <c r="BU51" i="1"/>
  <c r="BP56" i="1"/>
  <c r="BT52" i="1"/>
  <c r="BT61" i="1"/>
  <c r="BV59" i="1"/>
  <c r="BW58" i="1"/>
  <c r="BQ61" i="1"/>
  <c r="BO60" i="1"/>
  <c r="BS58" i="1"/>
  <c r="BN57" i="1"/>
  <c r="BW55" i="1"/>
  <c r="BU54" i="1"/>
  <c r="BP53" i="1"/>
  <c r="BN52" i="1"/>
  <c r="BP61" i="1"/>
  <c r="BR58" i="1"/>
  <c r="BM57" i="1"/>
  <c r="BV55" i="1"/>
  <c r="BQ54" i="1"/>
  <c r="BM52" i="1"/>
  <c r="BO61" i="1"/>
  <c r="BQ58" i="1"/>
  <c r="BU55" i="1"/>
  <c r="BN53" i="1"/>
  <c r="BT51" i="1"/>
  <c r="BT60" i="1"/>
  <c r="BT56" i="1"/>
  <c r="BS52" i="1"/>
  <c r="BU59" i="1"/>
  <c r="BO53" i="1"/>
  <c r="BV57" i="1"/>
  <c r="BM54" i="1"/>
  <c r="BP59" i="1"/>
  <c r="BS56" i="1"/>
  <c r="BR52" i="1"/>
  <c r="BR60" i="1"/>
  <c r="BV58" i="1"/>
  <c r="BO56" i="1"/>
  <c r="BQ52" i="1"/>
  <c r="BT59" i="1"/>
  <c r="BW56" i="1"/>
  <c r="BP54" i="1"/>
  <c r="BQ59" i="1"/>
  <c r="BO55" i="1"/>
  <c r="BQ51" i="1"/>
  <c r="BU57" i="1"/>
  <c r="BW53" i="1"/>
  <c r="BT57" i="1"/>
  <c r="BM55" i="1"/>
  <c r="BO51" i="1"/>
  <c r="BN61" i="1"/>
  <c r="BS59" i="1"/>
  <c r="BM58" i="1"/>
  <c r="BV56" i="1"/>
  <c r="BT55" i="1"/>
  <c r="BO54" i="1"/>
  <c r="BM53" i="1"/>
  <c r="BS51" i="1"/>
  <c r="BU60" i="1"/>
  <c r="BR59" i="1"/>
  <c r="BW57" i="1"/>
  <c r="BU56" i="1"/>
  <c r="BP55" i="1"/>
  <c r="BN54" i="1"/>
  <c r="BW52" i="1"/>
  <c r="BR51" i="1"/>
  <c r="BZ23" i="1" s="1"/>
  <c r="BS60" i="1"/>
  <c r="BN55" i="1"/>
  <c r="BP51" i="1"/>
  <c r="BV53" i="1"/>
  <c r="BS61" i="1"/>
  <c r="BQ60" i="1"/>
  <c r="BU58" i="1"/>
  <c r="BS57" i="1"/>
  <c r="BN56" i="1"/>
  <c r="BW54" i="1"/>
  <c r="BR53" i="1"/>
  <c r="BP52" i="1"/>
  <c r="BN51" i="1"/>
  <c r="BR61" i="1"/>
  <c r="BP60" i="1"/>
  <c r="BT58" i="1"/>
  <c r="BR57" i="1"/>
  <c r="BM56" i="1"/>
  <c r="BV54" i="1"/>
  <c r="BQ53" i="1"/>
  <c r="BO52" i="1"/>
  <c r="BR70" i="1"/>
  <c r="BS69" i="1"/>
  <c r="BT68" i="1"/>
  <c r="BU67" i="1"/>
  <c r="BV66" i="1"/>
  <c r="BQ70" i="1"/>
  <c r="BR69" i="1"/>
  <c r="BS68" i="1"/>
  <c r="BT67" i="1"/>
  <c r="BU66" i="1"/>
  <c r="BP70" i="1"/>
  <c r="BQ69" i="1"/>
  <c r="BR68" i="1"/>
  <c r="BS67" i="1"/>
  <c r="BT66" i="1"/>
  <c r="BO70" i="1"/>
  <c r="BQ68" i="1"/>
  <c r="BS66" i="1"/>
  <c r="BP69" i="1"/>
  <c r="BP39" i="1" s="1"/>
  <c r="BR67" i="1"/>
  <c r="BW69" i="1"/>
  <c r="BP68" i="1"/>
  <c r="BM67" i="1"/>
  <c r="BV69" i="1"/>
  <c r="BO68" i="1"/>
  <c r="BW66" i="1"/>
  <c r="BV67" i="1"/>
  <c r="BU70" i="1"/>
  <c r="BO66" i="1"/>
  <c r="BQ67" i="1"/>
  <c r="BS70" i="1"/>
  <c r="BP67" i="1"/>
  <c r="BU69" i="1"/>
  <c r="BN68" i="1"/>
  <c r="BR66" i="1"/>
  <c r="BN69" i="1"/>
  <c r="BM69" i="1"/>
  <c r="BN66" i="1"/>
  <c r="BV71" i="1"/>
  <c r="BM66" i="1"/>
  <c r="BW70" i="1"/>
  <c r="BT69" i="1"/>
  <c r="BM68" i="1"/>
  <c r="BM38" i="1" s="1"/>
  <c r="BQ66" i="1"/>
  <c r="BV70" i="1"/>
  <c r="BO69" i="1"/>
  <c r="BW67" i="1"/>
  <c r="BP66" i="1"/>
  <c r="BT70" i="1"/>
  <c r="BW68" i="1"/>
  <c r="BN70" i="1"/>
  <c r="BV68" i="1"/>
  <c r="BO67" i="1"/>
  <c r="BM70" i="1"/>
  <c r="BU68" i="1"/>
  <c r="BN67" i="1"/>
  <c r="BG12" i="1"/>
  <c r="BG34" i="1"/>
  <c r="BH14" i="1"/>
  <c r="BE15" i="1"/>
  <c r="BE13" i="1"/>
  <c r="BD13" i="1" s="1"/>
  <c r="BH22" i="1"/>
  <c r="BH19" i="1"/>
  <c r="BH21" i="1"/>
  <c r="BH15" i="1"/>
  <c r="BH13" i="1"/>
  <c r="BE14" i="1"/>
  <c r="BD14" i="1" s="1"/>
  <c r="BH20" i="1"/>
  <c r="BE20" i="1"/>
  <c r="BD20" i="1" s="1"/>
  <c r="BE21" i="1"/>
  <c r="BD21" i="1" s="1"/>
  <c r="BE18" i="1"/>
  <c r="BD18" i="1" s="1"/>
  <c r="BE22" i="1"/>
  <c r="BD22" i="1" s="1"/>
  <c r="BA27" i="1"/>
  <c r="BA24" i="1"/>
  <c r="BE24" i="1" s="1"/>
  <c r="BA28" i="1"/>
  <c r="BB34" i="1"/>
  <c r="BB28" i="1"/>
  <c r="BB24" i="1"/>
  <c r="BH24" i="1" s="1"/>
  <c r="BB27" i="1"/>
  <c r="BO37" i="1" l="1"/>
  <c r="BU40" i="1"/>
  <c r="BN36" i="1"/>
  <c r="BS37" i="1"/>
  <c r="BP36" i="1"/>
  <c r="BM37" i="1"/>
  <c r="BU39" i="1"/>
  <c r="BG22" i="1"/>
  <c r="BG14" i="1"/>
  <c r="BG20" i="1"/>
  <c r="BG13" i="1"/>
  <c r="BG19" i="1"/>
  <c r="BG15" i="1"/>
  <c r="BG21" i="1"/>
  <c r="BM40" i="1"/>
  <c r="BQ36" i="1"/>
  <c r="BN38" i="1"/>
  <c r="BV39" i="1"/>
  <c r="BT36" i="1"/>
  <c r="BV36" i="1"/>
  <c r="BU37" i="1"/>
  <c r="BT38" i="1"/>
  <c r="BR38" i="1"/>
  <c r="BV38" i="1"/>
  <c r="BP37" i="1"/>
  <c r="BN40" i="1"/>
  <c r="BT39" i="1"/>
  <c r="BP38" i="1"/>
  <c r="BW39" i="1"/>
  <c r="BU38" i="1"/>
  <c r="BV40" i="1"/>
  <c r="BR36" i="1"/>
  <c r="BO38" i="1"/>
  <c r="BO40" i="1"/>
  <c r="BQ40" i="1"/>
  <c r="BW40" i="1"/>
  <c r="BS40" i="1"/>
  <c r="BS39" i="1"/>
  <c r="BW38" i="1"/>
  <c r="BM36" i="1"/>
  <c r="BQ37" i="1"/>
  <c r="BS41" i="1"/>
  <c r="BP40" i="1"/>
  <c r="BQ39" i="1"/>
  <c r="BT40" i="1"/>
  <c r="BV41" i="1"/>
  <c r="BO36" i="1"/>
  <c r="BR40" i="1"/>
  <c r="BR37" i="1"/>
  <c r="BU36" i="1"/>
  <c r="BQ71" i="1"/>
  <c r="BQ41" i="1" s="1"/>
  <c r="BL41" i="1"/>
  <c r="BT37" i="1"/>
  <c r="BW37" i="1"/>
  <c r="BM39" i="1"/>
  <c r="BV37" i="1"/>
  <c r="BS36" i="1"/>
  <c r="BS38" i="1"/>
  <c r="BN37" i="1"/>
  <c r="BO39" i="1"/>
  <c r="BN39" i="1"/>
  <c r="BW36" i="1"/>
  <c r="BQ38" i="1"/>
  <c r="BR39" i="1"/>
  <c r="BW71" i="1"/>
  <c r="BW41" i="1" s="1"/>
  <c r="BO71" i="1"/>
  <c r="BO41" i="1" s="1"/>
  <c r="BP71" i="1"/>
  <c r="BP41" i="1" s="1"/>
  <c r="BZ33" i="1"/>
  <c r="BU71" i="1"/>
  <c r="BU41" i="1" s="1"/>
  <c r="BM71" i="1"/>
  <c r="BM41" i="1" s="1"/>
  <c r="BR71" i="1"/>
  <c r="BR41" i="1" s="1"/>
  <c r="BN71" i="1"/>
  <c r="BN41" i="1" s="1"/>
  <c r="BT71" i="1"/>
  <c r="BT41" i="1" s="1"/>
  <c r="BL13" i="1"/>
  <c r="BL57" i="1"/>
  <c r="BL27" i="1" s="1"/>
  <c r="BL72" i="1" s="1"/>
  <c r="BL42" i="1" s="1"/>
  <c r="BW27" i="1"/>
  <c r="BA25" i="1"/>
  <c r="BB25" i="1"/>
  <c r="BZ32" i="1" l="1"/>
  <c r="BZ31" i="1"/>
  <c r="BZ30" i="1"/>
  <c r="BO72" i="1"/>
  <c r="BO42" i="1" s="1"/>
  <c r="BW72" i="1"/>
  <c r="BW42" i="1" s="1"/>
  <c r="BN72" i="1"/>
  <c r="BN42" i="1" s="1"/>
  <c r="BQ72" i="1"/>
  <c r="BQ42" i="1" s="1"/>
  <c r="BT72" i="1"/>
  <c r="BT42" i="1" s="1"/>
  <c r="BR72" i="1"/>
  <c r="BR42" i="1" s="1"/>
  <c r="BM72" i="1"/>
  <c r="BM42" i="1" s="1"/>
  <c r="BU72" i="1"/>
  <c r="BU42" i="1" s="1"/>
  <c r="BS72" i="1"/>
  <c r="BS42" i="1" s="1"/>
  <c r="BV72" i="1"/>
  <c r="BV42" i="1" s="1"/>
  <c r="BP72" i="1"/>
  <c r="BP42" i="1" s="1"/>
  <c r="BL14" i="1"/>
  <c r="BL58" i="1"/>
  <c r="BL28" i="1" s="1"/>
  <c r="BL73" i="1" s="1"/>
  <c r="BL43" i="1" s="1"/>
  <c r="BO26" i="1"/>
  <c r="BP24" i="1"/>
  <c r="BM29" i="1"/>
  <c r="BO27" i="1"/>
  <c r="BM22" i="1"/>
  <c r="BN31" i="1"/>
  <c r="BM30" i="1"/>
  <c r="BQ29" i="1"/>
  <c r="BW24" i="1"/>
  <c r="BU28" i="1"/>
  <c r="BW26" i="1"/>
  <c r="BV31" i="1"/>
  <c r="BW22" i="1"/>
  <c r="BO21" i="1"/>
  <c r="BP30" i="1"/>
  <c r="BU23" i="1"/>
  <c r="BV25" i="1"/>
  <c r="BN24" i="1"/>
  <c r="BM25" i="1"/>
  <c r="BT22" i="1"/>
  <c r="BN25" i="1"/>
  <c r="BN28" i="1"/>
  <c r="BO23" i="1"/>
  <c r="BM28" i="1"/>
  <c r="BU31" i="1"/>
  <c r="BM21" i="1"/>
  <c r="BO31" i="1"/>
  <c r="BU26" i="1"/>
  <c r="BN27" i="1"/>
  <c r="BQ23" i="1"/>
  <c r="BV22" i="1"/>
  <c r="BM23" i="1"/>
  <c r="BQ27" i="1"/>
  <c r="BW25" i="1"/>
  <c r="BO24" i="1"/>
  <c r="BV30" i="1"/>
  <c r="BP23" i="1"/>
  <c r="BW23" i="1"/>
  <c r="BO29" i="1"/>
  <c r="BV26" i="1"/>
  <c r="BT31" i="1"/>
  <c r="BM26" i="1"/>
  <c r="BR26" i="1"/>
  <c r="BV24" i="1"/>
  <c r="BW31" i="1"/>
  <c r="BU27" i="1"/>
  <c r="BQ25" i="1"/>
  <c r="BT21" i="1"/>
  <c r="BP28" i="1"/>
  <c r="BU25" i="1"/>
  <c r="BP21" i="1"/>
  <c r="BQ30" i="1"/>
  <c r="BR22" i="1"/>
  <c r="BM27" i="1"/>
  <c r="BV29" i="1"/>
  <c r="BQ28" i="1"/>
  <c r="BO28" i="1"/>
  <c r="BO22" i="1"/>
  <c r="BP31" i="1"/>
  <c r="BW28" i="1"/>
  <c r="BS30" i="1"/>
  <c r="BU22" i="1"/>
  <c r="BT30" i="1"/>
  <c r="BS24" i="1"/>
  <c r="BM31" i="1"/>
  <c r="BP29" i="1"/>
  <c r="BS27" i="1"/>
  <c r="BN29" i="1"/>
  <c r="BN23" i="1"/>
  <c r="BQ21" i="1"/>
  <c r="BR30" i="1"/>
  <c r="BW21" i="1"/>
  <c r="BS21" i="1"/>
  <c r="BU29" i="1"/>
  <c r="BU30" i="1"/>
  <c r="BR24" i="1"/>
  <c r="BV23" i="1"/>
  <c r="BN22" i="1"/>
  <c r="BS25" i="1"/>
  <c r="BP26" i="1"/>
  <c r="BS31" i="1"/>
  <c r="BU24" i="1"/>
  <c r="BV21" i="1"/>
  <c r="BT27" i="1"/>
  <c r="BT29" i="1"/>
  <c r="BW29" i="1"/>
  <c r="BT24" i="1"/>
  <c r="BT25" i="1"/>
  <c r="BT23" i="1"/>
  <c r="BS28" i="1"/>
  <c r="BQ22" i="1"/>
  <c r="BQ24" i="1"/>
  <c r="BP25" i="1"/>
  <c r="BS26" i="1"/>
  <c r="BR25" i="1"/>
  <c r="BR29" i="1"/>
  <c r="BV28" i="1"/>
  <c r="BR31" i="1"/>
  <c r="BV27" i="1"/>
  <c r="BR27" i="1"/>
  <c r="BQ26" i="1"/>
  <c r="BT28" i="1"/>
  <c r="BR23" i="1"/>
  <c r="BN26" i="1"/>
  <c r="BN30" i="1"/>
  <c r="BT26" i="1"/>
  <c r="BS29" i="1"/>
  <c r="BR21" i="1"/>
  <c r="BZ19" i="1" s="1"/>
  <c r="BS22" i="1"/>
  <c r="BS23" i="1"/>
  <c r="BO25" i="1"/>
  <c r="BU21" i="1"/>
  <c r="BP27" i="1"/>
  <c r="BN21" i="1"/>
  <c r="BO30" i="1"/>
  <c r="BR28" i="1"/>
  <c r="BW30" i="1"/>
  <c r="BM24" i="1"/>
  <c r="BP22" i="1"/>
  <c r="BQ31" i="1"/>
  <c r="BB26" i="1"/>
  <c r="BB31" i="1"/>
  <c r="BA26" i="1"/>
  <c r="BA31" i="1"/>
  <c r="CA33" i="1" l="1"/>
  <c r="BM73" i="1"/>
  <c r="BM43" i="1" s="1"/>
  <c r="BU73" i="1"/>
  <c r="BU43" i="1" s="1"/>
  <c r="BT73" i="1"/>
  <c r="BT43" i="1" s="1"/>
  <c r="BQ73" i="1"/>
  <c r="BQ43" i="1" s="1"/>
  <c r="BP73" i="1"/>
  <c r="BP43" i="1" s="1"/>
  <c r="BV73" i="1"/>
  <c r="BV43" i="1" s="1"/>
  <c r="BS73" i="1"/>
  <c r="BS43" i="1" s="1"/>
  <c r="BO73" i="1"/>
  <c r="BO43" i="1" s="1"/>
  <c r="BR73" i="1"/>
  <c r="BR43" i="1" s="1"/>
  <c r="BN73" i="1"/>
  <c r="BN43" i="1" s="1"/>
  <c r="BW73" i="1"/>
  <c r="BW43" i="1" s="1"/>
  <c r="BL15" i="1"/>
  <c r="BL59" i="1"/>
  <c r="BL29" i="1" s="1"/>
  <c r="BL74" i="1" s="1"/>
  <c r="BL44" i="1" s="1"/>
  <c r="CA29" i="1" l="1"/>
  <c r="CA32" i="1"/>
  <c r="CA30" i="1"/>
  <c r="CA31" i="1"/>
  <c r="BT74" i="1"/>
  <c r="BT44" i="1" s="1"/>
  <c r="BW74" i="1"/>
  <c r="BW44" i="1" s="1"/>
  <c r="BQ74" i="1"/>
  <c r="BQ44" i="1" s="1"/>
  <c r="BP74" i="1"/>
  <c r="BP44" i="1" s="1"/>
  <c r="BO74" i="1"/>
  <c r="BO44" i="1" s="1"/>
  <c r="BR74" i="1"/>
  <c r="BR44" i="1" s="1"/>
  <c r="BN74" i="1"/>
  <c r="BN44" i="1" s="1"/>
  <c r="BM74" i="1"/>
  <c r="BM44" i="1" s="1"/>
  <c r="BV74" i="1"/>
  <c r="BV44" i="1" s="1"/>
  <c r="BU74" i="1"/>
  <c r="BU44" i="1" s="1"/>
  <c r="BS74" i="1"/>
  <c r="BS44" i="1" s="1"/>
  <c r="BL16" i="1"/>
  <c r="BL61" i="1" s="1"/>
  <c r="BL31" i="1" s="1"/>
  <c r="BL76" i="1" s="1"/>
  <c r="BL60" i="1"/>
  <c r="BL30" i="1" s="1"/>
  <c r="BL75" i="1" s="1"/>
  <c r="BL45" i="1" s="1"/>
  <c r="BZ24" i="1" l="1"/>
  <c r="BZ25" i="1" s="1"/>
  <c r="BZ41" i="1" s="1"/>
  <c r="BL46" i="1"/>
  <c r="BZ20" i="1" s="1"/>
  <c r="BP75" i="1"/>
  <c r="BP45" i="1" s="1"/>
  <c r="BN75" i="1"/>
  <c r="BN45" i="1" s="1"/>
  <c r="BS75" i="1"/>
  <c r="BS45" i="1" s="1"/>
  <c r="BQ75" i="1"/>
  <c r="BQ45" i="1" s="1"/>
  <c r="BR75" i="1"/>
  <c r="BR45" i="1" s="1"/>
  <c r="BW75" i="1"/>
  <c r="BW45" i="1" s="1"/>
  <c r="BM75" i="1"/>
  <c r="BM45" i="1" s="1"/>
  <c r="BV75" i="1"/>
  <c r="BV45" i="1" s="1"/>
  <c r="BT75" i="1"/>
  <c r="BT45" i="1" s="1"/>
  <c r="BU75" i="1"/>
  <c r="BU45" i="1" s="1"/>
  <c r="BO75" i="1"/>
  <c r="BO45" i="1" s="1"/>
  <c r="BT76" i="1"/>
  <c r="BT46" i="1" s="1"/>
  <c r="BS76" i="1"/>
  <c r="BS46" i="1" s="1"/>
  <c r="BP76" i="1"/>
  <c r="BP46" i="1" s="1"/>
  <c r="BR76" i="1"/>
  <c r="BR46" i="1" s="1"/>
  <c r="BW76" i="1"/>
  <c r="BW46" i="1" s="1"/>
  <c r="BQ76" i="1"/>
  <c r="BQ46" i="1" s="1"/>
  <c r="BM76" i="1"/>
  <c r="BM46" i="1" s="1"/>
  <c r="BV76" i="1"/>
  <c r="BV46" i="1" s="1"/>
  <c r="BU76" i="1"/>
  <c r="BU46" i="1" s="1"/>
  <c r="BO76" i="1"/>
  <c r="BO46" i="1" s="1"/>
  <c r="BN76" i="1"/>
  <c r="BN46" i="1" s="1"/>
  <c r="BZ40" i="1" l="1"/>
  <c r="BZ37" i="1" s="1"/>
  <c r="CA40" i="1"/>
  <c r="BZ21" i="1"/>
  <c r="CA41" i="1" s="1"/>
  <c r="CA35" i="1" l="1"/>
  <c r="CA39" i="1"/>
  <c r="CA36" i="1"/>
  <c r="CA38" i="1"/>
  <c r="CA37" i="1"/>
  <c r="BZ35" i="1"/>
  <c r="BZ36" i="1"/>
  <c r="BZ39" i="1"/>
  <c r="BZ38" i="1"/>
  <c r="BG25" i="1" l="1"/>
  <c r="BG31" i="1" s="1"/>
  <c r="BG26" i="1" l="1"/>
  <c r="BL5" i="1" s="1"/>
  <c r="BD25" i="1"/>
  <c r="BD26" i="1" s="1"/>
  <c r="BD15" i="1"/>
  <c r="BD31" i="1" l="1"/>
  <c r="BZ29" i="1"/>
</calcChain>
</file>

<file path=xl/sharedStrings.xml><?xml version="1.0" encoding="utf-8"?>
<sst xmlns="http://schemas.openxmlformats.org/spreadsheetml/2006/main" count="137" uniqueCount="60">
  <si>
    <t>4110 - Online Revenue</t>
  </si>
  <si>
    <t>4115 - Instore Revenue</t>
  </si>
  <si>
    <t>4160 - Professional Services Revenue</t>
  </si>
  <si>
    <t>4180 - Operational Reserve</t>
  </si>
  <si>
    <t>Total - Income</t>
  </si>
  <si>
    <t>Cost Of Sales</t>
  </si>
  <si>
    <t>5000 - Cost of Goods Sold - Online</t>
  </si>
  <si>
    <t>5050 - Hosting Costs - Online</t>
  </si>
  <si>
    <t>5055 - Crowd Costs - Online</t>
  </si>
  <si>
    <t>5060 - Proxy Costs</t>
  </si>
  <si>
    <t>5070 - Barter COGS</t>
  </si>
  <si>
    <t>Total - 5000 - Cost of Goods Sold - Online</t>
  </si>
  <si>
    <t>5100 - Cost of Goods Sold - Instore</t>
  </si>
  <si>
    <t>5105 - Mission Reward Expense</t>
  </si>
  <si>
    <t>5110 - Reward Expirations</t>
  </si>
  <si>
    <t>5115 - Rewards Processing Fees</t>
  </si>
  <si>
    <t>5125 - Hosting Costs - Instore</t>
  </si>
  <si>
    <t>5130 - Crowd Costs - Instore</t>
  </si>
  <si>
    <t>Total - 5100 - Cost of Goods Sold - Instore</t>
  </si>
  <si>
    <t>Total - Cost Of Sales</t>
  </si>
  <si>
    <t>Gross Profit</t>
  </si>
  <si>
    <t>Gross Margin %</t>
  </si>
  <si>
    <t>Online Margin %</t>
  </si>
  <si>
    <t>Instore Margin %</t>
  </si>
  <si>
    <t>Total Operating Expense</t>
  </si>
  <si>
    <t>EBITDA</t>
  </si>
  <si>
    <t>EBITDA Margin %</t>
  </si>
  <si>
    <t>Budget</t>
  </si>
  <si>
    <t>Actual</t>
  </si>
  <si>
    <t>Operating Margin %</t>
  </si>
  <si>
    <t>Online GM%</t>
  </si>
  <si>
    <t>Instore GM %</t>
  </si>
  <si>
    <t>For Sensitivity Analysis</t>
  </si>
  <si>
    <t>Gross Margin Senstivity</t>
  </si>
  <si>
    <t>Instore GM%</t>
  </si>
  <si>
    <t>$$ to Find</t>
  </si>
  <si>
    <t>Total Cost</t>
  </si>
  <si>
    <t>Total Cost - Online</t>
  </si>
  <si>
    <t>Total Cost - Instore</t>
  </si>
  <si>
    <t>$$ to Find - Online</t>
  </si>
  <si>
    <t>$$ to Find - Instore</t>
  </si>
  <si>
    <t>Implied $$ to Find</t>
  </si>
  <si>
    <t>Implied Costs</t>
  </si>
  <si>
    <t>Total Costs</t>
  </si>
  <si>
    <t>2/28/2022</t>
  </si>
  <si>
    <t>Month</t>
  </si>
  <si>
    <t>Proxy</t>
  </si>
  <si>
    <t>Barter</t>
  </si>
  <si>
    <t>Mission Reward Expense</t>
  </si>
  <si>
    <t>Reward Expirations</t>
  </si>
  <si>
    <t>Rewards Processing Fees</t>
  </si>
  <si>
    <t>Online</t>
  </si>
  <si>
    <t>Instore Hosting</t>
  </si>
  <si>
    <t>Instore Crowd</t>
  </si>
  <si>
    <t>Online Hosting</t>
  </si>
  <si>
    <t>Online Crowd</t>
  </si>
  <si>
    <t>Proxy % of Rev</t>
  </si>
  <si>
    <t>Proxy Cost as % of Rev</t>
  </si>
  <si>
    <t>Online Hosting % of Rev</t>
  </si>
  <si>
    <t>Online Crowd % of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</si>
</sst>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_(&quot;$&quot;* #,##0.0_);_(&quot;$&quot;* \(#,##0.0\);_(&quot;$&quot;* &quot;-&quot;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rgb="FF0000FF"/>
      <name val="Arial Narrow"/>
      <family val="2"/>
    </font>
    <font>
      <sz val="12"/>
      <name val="Arial Narrow"/>
      <family val="2"/>
    </font>
    <font>
      <sz val="11"/>
      <color rgb="FFC6EFCD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D"/>
        <bgColor indexed="64"/>
      </patternFill>
    </fill>
    <fill>
      <patternFill patternType="solid">
        <fgColor rgb="FFFFC7CD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14" fontId="2" fillId="2" borderId="0" xfId="0" quotePrefix="1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3" fillId="0" borderId="1" xfId="1" applyNumberFormat="1" applyFont="1" applyBorder="1"/>
    <xf numFmtId="0" fontId="3" fillId="0" borderId="1" xfId="0" applyFont="1" applyBorder="1"/>
    <xf numFmtId="165" fontId="0" fillId="0" borderId="0" xfId="2" applyNumberFormat="1" applyFont="1"/>
    <xf numFmtId="165" fontId="3" fillId="0" borderId="0" xfId="2" applyNumberFormat="1" applyFont="1" applyFill="1" applyBorder="1"/>
    <xf numFmtId="9" fontId="7" fillId="0" borderId="1" xfId="2" applyFont="1" applyBorder="1" applyProtection="1">
      <protection locked="0"/>
    </xf>
    <xf numFmtId="165" fontId="4" fillId="0" borderId="1" xfId="0" applyNumberFormat="1" applyFont="1" applyBorder="1" applyProtection="1">
      <protection locked="0"/>
    </xf>
    <xf numFmtId="165" fontId="7" fillId="0" borderId="3" xfId="2" applyNumberFormat="1" applyFont="1" applyBorder="1" applyAlignment="1" applyProtection="1">
      <alignment horizontal="center"/>
      <protection locked="0"/>
    </xf>
    <xf numFmtId="165" fontId="4" fillId="0" borderId="3" xfId="0" applyNumberFormat="1" applyFont="1" applyBorder="1" applyAlignment="1" applyProtection="1">
      <alignment horizontal="center"/>
      <protection locked="0"/>
    </xf>
    <xf numFmtId="10" fontId="0" fillId="0" borderId="0" xfId="0" applyNumberFormat="1"/>
    <xf numFmtId="10" fontId="8" fillId="0" borderId="0" xfId="2" applyNumberFormat="1" applyFont="1" applyProtection="1">
      <protection locked="0"/>
    </xf>
    <xf numFmtId="165" fontId="5" fillId="0" borderId="0" xfId="2" applyNumberFormat="1" applyFont="1" applyBorder="1" applyProtection="1">
      <protection locked="0"/>
    </xf>
    <xf numFmtId="166" fontId="0" fillId="0" borderId="0" xfId="3" applyNumberFormat="1" applyFont="1"/>
    <xf numFmtId="0" fontId="4" fillId="0" borderId="0" xfId="0" applyFont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0" fontId="9" fillId="7" borderId="0" xfId="0" applyFont="1" applyFill="1"/>
    <xf numFmtId="0" fontId="0" fillId="6" borderId="0" xfId="0" applyFill="1"/>
    <xf numFmtId="0" fontId="0" fillId="8" borderId="0" xfId="0" applyFill="1"/>
    <xf numFmtId="9" fontId="3" fillId="3" borderId="0" xfId="2" applyFont="1" applyFill="1"/>
    <xf numFmtId="166" fontId="0" fillId="0" borderId="0" xfId="0" applyNumberFormat="1"/>
    <xf numFmtId="165" fontId="3" fillId="0" borderId="0" xfId="2" applyNumberFormat="1" applyFont="1"/>
    <xf numFmtId="167" fontId="0" fillId="0" borderId="0" xfId="0" applyNumberFormat="1"/>
    <xf numFmtId="166" fontId="0" fillId="0" borderId="0" xfId="3" applyNumberFormat="1" applyFont="1" applyBorder="1"/>
    <xf numFmtId="166" fontId="3" fillId="0" borderId="0" xfId="3" applyNumberFormat="1" applyFont="1" applyBorder="1"/>
    <xf numFmtId="0" fontId="3" fillId="0" borderId="0" xfId="0" applyFont="1"/>
    <xf numFmtId="9" fontId="10" fillId="0" borderId="0" xfId="2" applyFont="1" applyBorder="1" applyProtection="1">
      <protection locked="0"/>
    </xf>
    <xf numFmtId="9" fontId="10" fillId="3" borderId="0" xfId="2" applyFont="1" applyFill="1" applyBorder="1" applyProtection="1">
      <protection locked="0"/>
    </xf>
    <xf numFmtId="10" fontId="0" fillId="0" borderId="0" xfId="2" applyNumberFormat="1" applyFont="1" applyFill="1"/>
    <xf numFmtId="0" fontId="3" fillId="0" borderId="0" xfId="0" applyFont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165" fontId="0" fillId="0" borderId="0" xfId="0" applyNumberFormat="1"/>
    <xf numFmtId="165" fontId="4" fillId="0" borderId="7" xfId="0" applyNumberFormat="1" applyFont="1" applyBorder="1" applyProtection="1">
      <protection locked="0"/>
    </xf>
    <xf numFmtId="166" fontId="0" fillId="0" borderId="2" xfId="3" applyNumberFormat="1" applyFont="1" applyBorder="1"/>
    <xf numFmtId="165" fontId="4" fillId="0" borderId="11" xfId="0" applyNumberFormat="1" applyFont="1" applyBorder="1" applyAlignment="1" applyProtection="1">
      <alignment horizontal="center"/>
      <protection locked="0"/>
    </xf>
    <xf numFmtId="166" fontId="0" fillId="0" borderId="4" xfId="3" applyNumberFormat="1" applyFont="1" applyBorder="1"/>
    <xf numFmtId="166" fontId="0" fillId="0" borderId="9" xfId="3" applyNumberFormat="1" applyFont="1" applyBorder="1"/>
    <xf numFmtId="0" fontId="0" fillId="0" borderId="2" xfId="0" applyBorder="1"/>
    <xf numFmtId="14" fontId="0" fillId="0" borderId="0" xfId="0" applyNumberFormat="1"/>
    <xf numFmtId="44" fontId="0" fillId="0" borderId="0" xfId="3" applyFont="1"/>
    <xf numFmtId="10" fontId="0" fillId="9" borderId="0" xfId="2" applyNumberFormat="1" applyFont="1" applyFill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9" fontId="4" fillId="0" borderId="1" xfId="2" applyFont="1" applyBorder="1" applyAlignment="1" applyProtection="1">
      <alignment horizontal="center"/>
      <protection locked="0"/>
    </xf>
    <xf numFmtId="9" fontId="4" fillId="0" borderId="7" xfId="2" applyFont="1" applyBorder="1" applyAlignment="1" applyProtection="1">
      <alignment horizontal="center"/>
      <protection locked="0"/>
    </xf>
    <xf numFmtId="9" fontId="4" fillId="0" borderId="4" xfId="2" applyFont="1" applyBorder="1" applyAlignment="1" applyProtection="1">
      <alignment horizontal="center"/>
      <protection locked="0"/>
    </xf>
    <xf numFmtId="9" fontId="4" fillId="0" borderId="9" xfId="2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6" fillId="5" borderId="0" xfId="0" applyFont="1" applyFill="1" applyProtection="1">
      <protection locked="0"/>
    </xf>
    <xf numFmtId="0" fontId="3" fillId="4" borderId="0" xfId="0" applyFont="1" applyFill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C7CD"/>
      <color rgb="FFFFEB9C"/>
      <color rgb="FFC6E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quadanalytix.sharepoint.com/Shared%20Documents/Finance/Budget/2023%20Budget/Forecast/2023_Forecast_R1_02.xlsx" TargetMode="External"/><Relationship Id="rId1" Type="http://schemas.openxmlformats.org/officeDocument/2006/relationships/externalLinkPath" Target="https://quadanalytix.sharepoint.com/Shared%20Documents/Finance/Budget/2023%20Budget/Forecast/2023_Forecast_R1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ric"/>
      <sheetName val="Sheet5"/>
      <sheetName val="Actual (2)"/>
      <sheetName val="2024"/>
      <sheetName val="23 forecast dept"/>
      <sheetName val="Opex"/>
      <sheetName val="23 Budget"/>
      <sheetName val="Total bva"/>
      <sheetName val="Sheet2"/>
      <sheetName val="Opex Dept bva"/>
      <sheetName val="COGS Report"/>
      <sheetName val="Budget to Forecast Changes"/>
      <sheetName val="Headcount"/>
      <sheetName val="Sheet7"/>
      <sheetName val="Sheet12"/>
      <sheetName val="Sheet10"/>
      <sheetName val="Actual"/>
      <sheetName val="Expenses"/>
      <sheetName val="Sheet14"/>
      <sheetName val="Sheet15"/>
      <sheetName val="Sheet16"/>
      <sheetName val="Sheet17"/>
      <sheetName val="Sheet18"/>
      <sheetName val="Sheet3"/>
      <sheetName val="reclass"/>
      <sheetName val="Actual with no department"/>
      <sheetName val="Highlevel Summary - Dept"/>
      <sheetName val="Highlevel Summary - Exp Type"/>
      <sheetName val="Bookings"/>
      <sheetName val="HC"/>
      <sheetName val="Margin"/>
      <sheetName val="Headcount Summary"/>
      <sheetName val="Go Forward"/>
      <sheetName val="Sheet8"/>
      <sheetName val="sko"/>
      <sheetName val="Sheet9"/>
      <sheetName val="Sheet6"/>
      <sheetName val="Prod PL"/>
      <sheetName val="Assumptions"/>
      <sheetName val="Product PL"/>
      <sheetName val="Sheet4"/>
      <sheetName val="bookings and rev"/>
      <sheetName val="Cashflow"/>
      <sheetName val="Expenses (2)"/>
      <sheetName val="Employees 2.8.22"/>
      <sheetName val="Conractors"/>
      <sheetName val="Sheet1"/>
      <sheetName val="MEX Payroll Run 2.23.23"/>
      <sheetName val="Sheet11"/>
      <sheetName val="Payroll Adjustments"/>
      <sheetName val="Payroll Adjustments - Liz"/>
      <sheetName val="ENG-COGS"/>
      <sheetName val="OPS-COGS"/>
      <sheetName val="OpsCOGS"/>
      <sheetName val="Variable Comp 2023"/>
      <sheetName val="FX Rate Sheet"/>
      <sheetName val="ConReport"/>
      <sheetName val="Contr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>
            <v>44926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B365-A7F2-4D47-B328-49C70141CF73}">
  <sheetPr codeName="Sheet1"/>
  <dimension ref="A1:CA76"/>
  <sheetViews>
    <sheetView zoomScale="120" zoomScaleNormal="120" workbookViewId="0">
      <pane xSplit="1" ySplit="3" topLeftCell="AL4" activePane="bottomRight" state="frozen"/>
      <selection pane="topRight" activeCell="B1" sqref="B1"/>
      <selection pane="bottomLeft" activeCell="A4" sqref="A4"/>
      <selection pane="bottomRight" activeCell="BB35" sqref="BB35"/>
    </sheetView>
  </sheetViews>
  <sheetFormatPr baseColWidth="10" defaultColWidth="8.6640625" defaultRowHeight="15" outlineLevelRow="1" outlineLevelCol="2" x14ac:dyDescent="0.2"/>
  <cols>
    <col min="1" max="1" width="33.5" bestFit="1" customWidth="1"/>
    <col min="2" max="24" width="10.6640625" bestFit="1" customWidth="1" outlineLevel="2"/>
    <col min="25" max="25" width="11.1640625" bestFit="1" customWidth="1" outlineLevel="2"/>
    <col min="26" max="49" width="10.6640625" customWidth="1" outlineLevel="2"/>
    <col min="51" max="54" width="11.6640625" bestFit="1" customWidth="1"/>
    <col min="56" max="56" width="11.6640625" bestFit="1" customWidth="1"/>
    <col min="57" max="57" width="6" bestFit="1" customWidth="1"/>
    <col min="58" max="58" width="1.6640625" customWidth="1"/>
    <col min="59" max="59" width="11.6640625" bestFit="1" customWidth="1"/>
    <col min="60" max="60" width="6" bestFit="1" customWidth="1"/>
    <col min="61" max="61" width="7" customWidth="1"/>
    <col min="62" max="62" width="9.33203125" bestFit="1" customWidth="1"/>
    <col min="63" max="63" width="11.6640625" bestFit="1" customWidth="1"/>
    <col min="64" max="65" width="12.1640625" bestFit="1" customWidth="1"/>
    <col min="66" max="75" width="11.6640625" bestFit="1" customWidth="1"/>
    <col min="77" max="77" width="33.5" bestFit="1" customWidth="1"/>
    <col min="78" max="78" width="12.1640625" bestFit="1" customWidth="1"/>
    <col min="79" max="79" width="15.1640625" bestFit="1" customWidth="1"/>
  </cols>
  <sheetData>
    <row r="1" spans="1:79" x14ac:dyDescent="0.2"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28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  <c r="V1" t="s">
        <v>28</v>
      </c>
      <c r="W1" t="s">
        <v>28</v>
      </c>
      <c r="X1" t="s">
        <v>28</v>
      </c>
      <c r="Y1" t="s">
        <v>28</v>
      </c>
      <c r="Z1" t="s">
        <v>28</v>
      </c>
      <c r="AA1" t="s">
        <v>28</v>
      </c>
      <c r="AB1" t="s">
        <v>28</v>
      </c>
      <c r="AC1" t="s">
        <v>28</v>
      </c>
      <c r="AD1" t="s">
        <v>28</v>
      </c>
      <c r="AE1" t="s">
        <v>28</v>
      </c>
      <c r="AF1" t="s">
        <v>28</v>
      </c>
      <c r="AG1" t="s">
        <v>28</v>
      </c>
      <c r="AH1" t="s">
        <v>28</v>
      </c>
      <c r="AI1" t="s">
        <v>28</v>
      </c>
      <c r="AJ1" t="s">
        <v>28</v>
      </c>
      <c r="AK1" t="s">
        <v>28</v>
      </c>
      <c r="AL1" t="s">
        <v>27</v>
      </c>
      <c r="AM1" t="s">
        <v>27</v>
      </c>
      <c r="AN1" t="s">
        <v>27</v>
      </c>
      <c r="AO1" t="s">
        <v>27</v>
      </c>
      <c r="AP1" t="s">
        <v>27</v>
      </c>
      <c r="AQ1" t="s">
        <v>27</v>
      </c>
      <c r="AR1" t="s">
        <v>27</v>
      </c>
      <c r="AS1" t="s">
        <v>27</v>
      </c>
      <c r="AT1" t="s">
        <v>27</v>
      </c>
      <c r="AU1" t="s">
        <v>27</v>
      </c>
      <c r="AV1" t="s">
        <v>27</v>
      </c>
      <c r="AW1" t="s">
        <v>27</v>
      </c>
    </row>
    <row r="2" spans="1:79" x14ac:dyDescent="0.2">
      <c r="B2">
        <f>YEAR(B3)</f>
        <v>2021</v>
      </c>
      <c r="C2">
        <f t="shared" ref="C2:Y2" si="0">YEAR(C3)</f>
        <v>2021</v>
      </c>
      <c r="D2">
        <f t="shared" si="0"/>
        <v>2021</v>
      </c>
      <c r="E2">
        <f t="shared" si="0"/>
        <v>2021</v>
      </c>
      <c r="F2">
        <f t="shared" si="0"/>
        <v>2021</v>
      </c>
      <c r="G2">
        <f t="shared" si="0"/>
        <v>2021</v>
      </c>
      <c r="H2">
        <f t="shared" si="0"/>
        <v>2021</v>
      </c>
      <c r="I2">
        <f t="shared" si="0"/>
        <v>2021</v>
      </c>
      <c r="J2">
        <f t="shared" si="0"/>
        <v>2021</v>
      </c>
      <c r="K2">
        <f t="shared" si="0"/>
        <v>2021</v>
      </c>
      <c r="L2">
        <f t="shared" si="0"/>
        <v>2021</v>
      </c>
      <c r="M2">
        <f t="shared" si="0"/>
        <v>2021</v>
      </c>
      <c r="N2">
        <f t="shared" si="0"/>
        <v>2022</v>
      </c>
      <c r="O2">
        <f t="shared" si="0"/>
        <v>2022</v>
      </c>
      <c r="P2">
        <f t="shared" si="0"/>
        <v>2022</v>
      </c>
      <c r="Q2">
        <f t="shared" si="0"/>
        <v>2022</v>
      </c>
      <c r="R2">
        <f t="shared" si="0"/>
        <v>2022</v>
      </c>
      <c r="S2">
        <f t="shared" si="0"/>
        <v>2022</v>
      </c>
      <c r="T2">
        <f t="shared" si="0"/>
        <v>2022</v>
      </c>
      <c r="U2">
        <f t="shared" si="0"/>
        <v>2022</v>
      </c>
      <c r="V2">
        <f t="shared" si="0"/>
        <v>2022</v>
      </c>
      <c r="W2">
        <f t="shared" si="0"/>
        <v>2022</v>
      </c>
      <c r="X2">
        <f t="shared" si="0"/>
        <v>2022</v>
      </c>
      <c r="Y2">
        <f t="shared" si="0"/>
        <v>2022</v>
      </c>
      <c r="Z2">
        <f>YEAR(Z3)</f>
        <v>2023</v>
      </c>
      <c r="AA2">
        <f t="shared" ref="AA2:AW2" si="1">YEAR(AA3)</f>
        <v>2023</v>
      </c>
      <c r="AB2">
        <f t="shared" si="1"/>
        <v>2023</v>
      </c>
      <c r="AC2">
        <f t="shared" si="1"/>
        <v>2023</v>
      </c>
      <c r="AD2">
        <f t="shared" si="1"/>
        <v>2023</v>
      </c>
      <c r="AE2">
        <f t="shared" si="1"/>
        <v>2023</v>
      </c>
      <c r="AF2">
        <f t="shared" si="1"/>
        <v>2023</v>
      </c>
      <c r="AG2">
        <f t="shared" si="1"/>
        <v>2023</v>
      </c>
      <c r="AH2">
        <f t="shared" si="1"/>
        <v>2023</v>
      </c>
      <c r="AI2">
        <f t="shared" si="1"/>
        <v>2023</v>
      </c>
      <c r="AJ2">
        <f t="shared" si="1"/>
        <v>2023</v>
      </c>
      <c r="AK2">
        <f t="shared" si="1"/>
        <v>2023</v>
      </c>
      <c r="AL2">
        <f t="shared" si="1"/>
        <v>2024</v>
      </c>
      <c r="AM2">
        <f t="shared" si="1"/>
        <v>2024</v>
      </c>
      <c r="AN2">
        <f t="shared" si="1"/>
        <v>2024</v>
      </c>
      <c r="AO2">
        <f t="shared" si="1"/>
        <v>2024</v>
      </c>
      <c r="AP2">
        <f t="shared" si="1"/>
        <v>2024</v>
      </c>
      <c r="AQ2">
        <f t="shared" si="1"/>
        <v>2024</v>
      </c>
      <c r="AR2">
        <f t="shared" si="1"/>
        <v>2024</v>
      </c>
      <c r="AS2">
        <f t="shared" si="1"/>
        <v>2024</v>
      </c>
      <c r="AT2">
        <f t="shared" si="1"/>
        <v>2024</v>
      </c>
      <c r="AU2">
        <f t="shared" si="1"/>
        <v>2024</v>
      </c>
      <c r="AV2">
        <f t="shared" si="1"/>
        <v>2024</v>
      </c>
      <c r="AW2">
        <f t="shared" si="1"/>
        <v>2024</v>
      </c>
      <c r="BD2" s="58" t="s">
        <v>32</v>
      </c>
      <c r="BE2" s="58"/>
      <c r="BF2" s="58"/>
      <c r="BG2" s="58"/>
      <c r="BH2" s="58"/>
      <c r="BI2" s="35"/>
    </row>
    <row r="3" spans="1:79" ht="16" x14ac:dyDescent="0.2">
      <c r="A3" t="s">
        <v>45</v>
      </c>
      <c r="B3" s="4">
        <v>44227</v>
      </c>
      <c r="C3" s="4">
        <v>44255</v>
      </c>
      <c r="D3" s="4">
        <v>44286</v>
      </c>
      <c r="E3" s="4">
        <v>44316</v>
      </c>
      <c r="F3" s="4">
        <v>44347</v>
      </c>
      <c r="G3" s="4">
        <v>44377</v>
      </c>
      <c r="H3" s="4">
        <v>44408</v>
      </c>
      <c r="I3" s="4">
        <v>44439</v>
      </c>
      <c r="J3" s="4">
        <v>44469</v>
      </c>
      <c r="K3" s="4">
        <v>44500</v>
      </c>
      <c r="L3" s="4">
        <v>44530</v>
      </c>
      <c r="M3" s="4">
        <v>44561</v>
      </c>
      <c r="N3" s="4">
        <v>44592</v>
      </c>
      <c r="O3" s="4" t="s">
        <v>44</v>
      </c>
      <c r="P3" s="4">
        <v>44651</v>
      </c>
      <c r="Q3" s="4">
        <v>44681</v>
      </c>
      <c r="R3" s="4">
        <v>44712</v>
      </c>
      <c r="S3" s="4">
        <v>44742</v>
      </c>
      <c r="T3" s="4">
        <v>44773</v>
      </c>
      <c r="U3" s="4">
        <v>44804</v>
      </c>
      <c r="V3" s="4">
        <v>44834</v>
      </c>
      <c r="W3" s="4">
        <v>44865</v>
      </c>
      <c r="X3" s="4">
        <v>44895</v>
      </c>
      <c r="Y3" s="4">
        <v>44926</v>
      </c>
      <c r="Z3" s="4">
        <v>44957</v>
      </c>
      <c r="AA3" s="4">
        <v>44985</v>
      </c>
      <c r="AB3" s="4">
        <v>45016</v>
      </c>
      <c r="AC3" s="4">
        <v>45046</v>
      </c>
      <c r="AD3" s="4">
        <v>45077</v>
      </c>
      <c r="AE3" s="4">
        <v>45107</v>
      </c>
      <c r="AF3" s="4">
        <v>45138</v>
      </c>
      <c r="AG3" s="4">
        <v>45169</v>
      </c>
      <c r="AH3" s="4">
        <v>45199</v>
      </c>
      <c r="AI3" s="4">
        <v>45230</v>
      </c>
      <c r="AJ3" s="4">
        <v>45260</v>
      </c>
      <c r="AK3" s="4">
        <v>45291</v>
      </c>
      <c r="AL3" s="4">
        <v>45322</v>
      </c>
      <c r="AM3" s="4">
        <v>45351</v>
      </c>
      <c r="AN3" s="4">
        <v>45382</v>
      </c>
      <c r="AO3" s="4">
        <v>45412</v>
      </c>
      <c r="AP3" s="4">
        <v>45443</v>
      </c>
      <c r="AQ3" s="4">
        <v>45473</v>
      </c>
      <c r="AR3" s="4">
        <v>45504</v>
      </c>
      <c r="AS3" s="4">
        <v>45535</v>
      </c>
      <c r="AT3" s="4">
        <v>45565</v>
      </c>
      <c r="AU3" s="4">
        <v>45596</v>
      </c>
      <c r="AV3" s="4">
        <v>45626</v>
      </c>
      <c r="AW3" s="4">
        <v>45657</v>
      </c>
      <c r="AY3" s="5">
        <v>2021</v>
      </c>
      <c r="AZ3" s="5">
        <v>2022</v>
      </c>
      <c r="BA3" s="5">
        <v>2023</v>
      </c>
      <c r="BB3" s="5">
        <v>2024</v>
      </c>
      <c r="BD3" s="5">
        <v>2023</v>
      </c>
      <c r="BG3" s="5">
        <v>2024</v>
      </c>
      <c r="BK3" s="57" t="s">
        <v>33</v>
      </c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</row>
    <row r="4" spans="1:79" ht="16" x14ac:dyDescent="0.2">
      <c r="A4" s="6" t="s">
        <v>0</v>
      </c>
      <c r="B4" s="1">
        <v>635333.65</v>
      </c>
      <c r="C4" s="1">
        <v>718665.77</v>
      </c>
      <c r="D4" s="1">
        <v>651485.36</v>
      </c>
      <c r="E4" s="1">
        <v>720995.79</v>
      </c>
      <c r="F4" s="1">
        <v>689917.89</v>
      </c>
      <c r="G4" s="1">
        <v>686151.12</v>
      </c>
      <c r="H4" s="1">
        <v>696236.42</v>
      </c>
      <c r="I4" s="1">
        <v>715294.08</v>
      </c>
      <c r="J4" s="1">
        <v>784840.02</v>
      </c>
      <c r="K4" s="1">
        <v>770037.88</v>
      </c>
      <c r="L4" s="1">
        <v>815559.44</v>
      </c>
      <c r="M4" s="1">
        <v>772480.65</v>
      </c>
      <c r="N4" s="1">
        <v>932309.84</v>
      </c>
      <c r="O4" s="1">
        <v>834081.81</v>
      </c>
      <c r="P4" s="1">
        <v>914175.97</v>
      </c>
      <c r="Q4" s="1">
        <v>945682.96</v>
      </c>
      <c r="R4" s="1">
        <v>2072657.71</v>
      </c>
      <c r="S4" s="1">
        <v>1961653.42</v>
      </c>
      <c r="T4" s="1">
        <v>2324593.9</v>
      </c>
      <c r="U4" s="1">
        <v>2163487.2400000002</v>
      </c>
      <c r="V4" s="1">
        <v>1953240.9</v>
      </c>
      <c r="W4" s="1">
        <v>2193976.2000000002</v>
      </c>
      <c r="X4" s="1">
        <v>2084582.82</v>
      </c>
      <c r="Y4" s="1">
        <v>2352177.89</v>
      </c>
      <c r="Z4" s="1">
        <v>2070371.5228640006</v>
      </c>
      <c r="AA4" s="1">
        <v>2053076.8216765001</v>
      </c>
      <c r="AB4" s="1">
        <v>2233402.0780890509</v>
      </c>
      <c r="AC4" s="1">
        <v>1959405.8934030002</v>
      </c>
      <c r="AD4" s="1">
        <v>2091959.5592642005</v>
      </c>
      <c r="AE4" s="1">
        <v>2101905.1971118008</v>
      </c>
      <c r="AF4" s="1">
        <v>2120106.9294797</v>
      </c>
      <c r="AG4" s="1">
        <v>2047767.5254262509</v>
      </c>
      <c r="AH4" s="1">
        <v>2094729.2288204988</v>
      </c>
      <c r="AI4" s="1">
        <v>2044289.1502167492</v>
      </c>
      <c r="AJ4" s="1">
        <v>1981787.5278332001</v>
      </c>
      <c r="AK4" s="1">
        <v>1933389.8916899986</v>
      </c>
      <c r="AL4" s="1">
        <v>1976176.8219264704</v>
      </c>
      <c r="AM4" s="1">
        <v>1990571.0144476914</v>
      </c>
      <c r="AN4" s="1">
        <v>2010060.7605274245</v>
      </c>
      <c r="AO4" s="1">
        <v>2021598.4460758832</v>
      </c>
      <c r="AP4" s="1">
        <v>2054582.8705816809</v>
      </c>
      <c r="AQ4" s="1">
        <v>2089772.04050188</v>
      </c>
      <c r="AR4" s="1">
        <v>2101561.57600071</v>
      </c>
      <c r="AS4" s="1">
        <v>2134262.8303129892</v>
      </c>
      <c r="AT4" s="1">
        <v>2169831.7309004259</v>
      </c>
      <c r="AU4" s="1">
        <v>2214562.5463535599</v>
      </c>
      <c r="AV4" s="1">
        <v>2265067.4908076464</v>
      </c>
      <c r="AW4" s="1">
        <v>2328722.3058666079</v>
      </c>
      <c r="AY4" s="1">
        <f t="shared" ref="AY4:AZ4" si="2">SUMIF($B$2:$AW$2,AY$3,$B4:$AW4)</f>
        <v>8656998.0700000003</v>
      </c>
      <c r="AZ4" s="1">
        <f t="shared" si="2"/>
        <v>20732620.66</v>
      </c>
      <c r="BA4" s="1">
        <f>SUMIF($B$2:$AW$2,BA$3,$B4:$AW4)</f>
        <v>24732191.325874951</v>
      </c>
      <c r="BB4" s="1">
        <f>SUMIF($Z$2:$AW$2,BB$3,$Z4:$AW4)</f>
        <v>25356770.434302967</v>
      </c>
      <c r="BD4" s="1">
        <f>BA4</f>
        <v>24732191.325874951</v>
      </c>
      <c r="BG4" s="1">
        <f>BB4</f>
        <v>25356770.434302967</v>
      </c>
      <c r="BL4" s="18">
        <v>1.4999999999999999E-2</v>
      </c>
      <c r="BM4" s="54" t="s">
        <v>30</v>
      </c>
      <c r="BN4" s="54"/>
      <c r="BO4" s="54"/>
      <c r="BP4" s="54"/>
      <c r="BQ4" s="54"/>
      <c r="BR4" s="54"/>
      <c r="BS4" s="54"/>
      <c r="BT4" s="54"/>
      <c r="BU4" s="54"/>
      <c r="BV4" s="54"/>
      <c r="BW4" s="54"/>
    </row>
    <row r="5" spans="1:79" ht="16" x14ac:dyDescent="0.2">
      <c r="A5" s="6" t="s">
        <v>1</v>
      </c>
      <c r="B5" s="1">
        <v>270422.63</v>
      </c>
      <c r="C5" s="1">
        <v>252213.13</v>
      </c>
      <c r="D5" s="1">
        <v>289794.71999999997</v>
      </c>
      <c r="E5" s="1">
        <v>407665.88</v>
      </c>
      <c r="F5" s="1">
        <v>405213.75</v>
      </c>
      <c r="G5" s="1">
        <v>404729.74</v>
      </c>
      <c r="H5" s="1">
        <v>381943.4</v>
      </c>
      <c r="I5" s="1">
        <v>386653.38</v>
      </c>
      <c r="J5" s="1">
        <v>372570.85</v>
      </c>
      <c r="K5" s="1">
        <v>422049</v>
      </c>
      <c r="L5" s="1">
        <v>374312.94</v>
      </c>
      <c r="M5" s="1">
        <v>395790.31</v>
      </c>
      <c r="N5" s="1">
        <v>493545.31</v>
      </c>
      <c r="O5" s="1">
        <v>502724.64</v>
      </c>
      <c r="P5" s="1">
        <v>591631.52</v>
      </c>
      <c r="Q5" s="1">
        <v>548041.62</v>
      </c>
      <c r="R5" s="1">
        <v>511235.11</v>
      </c>
      <c r="S5" s="1">
        <v>488634.67</v>
      </c>
      <c r="T5" s="1">
        <v>553758.69999999995</v>
      </c>
      <c r="U5" s="1">
        <v>703266.16</v>
      </c>
      <c r="V5" s="1">
        <v>804654.57</v>
      </c>
      <c r="W5" s="1">
        <v>772600.73</v>
      </c>
      <c r="X5" s="1">
        <v>759857.55</v>
      </c>
      <c r="Y5" s="1">
        <v>782742.15</v>
      </c>
      <c r="Z5" s="1">
        <v>643506.04861200007</v>
      </c>
      <c r="AA5" s="1">
        <v>651743.88634865009</v>
      </c>
      <c r="AB5" s="1">
        <v>627169.85252699989</v>
      </c>
      <c r="AC5" s="1">
        <v>691166.04994499986</v>
      </c>
      <c r="AD5" s="1">
        <v>683280.68344900012</v>
      </c>
      <c r="AE5" s="1">
        <v>630284.34480620013</v>
      </c>
      <c r="AF5" s="1">
        <v>695377.71000000008</v>
      </c>
      <c r="AG5" s="1">
        <v>863927.60676809994</v>
      </c>
      <c r="AH5" s="1">
        <v>721440.8250000003</v>
      </c>
      <c r="AI5" s="1">
        <v>742306.65740024997</v>
      </c>
      <c r="AJ5" s="1">
        <v>831176.14331840049</v>
      </c>
      <c r="AK5" s="1">
        <v>834277.68823840003</v>
      </c>
      <c r="AL5" s="1">
        <v>685571.64807703835</v>
      </c>
      <c r="AM5" s="1">
        <v>697685.15930917941</v>
      </c>
      <c r="AN5" s="1">
        <v>744984.62900614913</v>
      </c>
      <c r="AO5" s="1">
        <v>731616.45243645215</v>
      </c>
      <c r="AP5" s="1">
        <v>755408.15878514922</v>
      </c>
      <c r="AQ5" s="1">
        <v>793679.70254982833</v>
      </c>
      <c r="AR5" s="1">
        <v>758842.39005125989</v>
      </c>
      <c r="AS5" s="1">
        <v>801364.92476595682</v>
      </c>
      <c r="AT5" s="1">
        <v>821210.5816835803</v>
      </c>
      <c r="AU5" s="1">
        <v>839377.21154519962</v>
      </c>
      <c r="AV5" s="1">
        <v>871979.67700607132</v>
      </c>
      <c r="AW5" s="1">
        <v>915686.37782376329</v>
      </c>
      <c r="AY5" s="1">
        <f t="shared" ref="AY5:BA7" si="3">SUMIF($B$2:$AW$2,AY$3,$B5:$AW5)</f>
        <v>4363359.7299999995</v>
      </c>
      <c r="AZ5" s="1">
        <f t="shared" si="3"/>
        <v>7512692.7299999995</v>
      </c>
      <c r="BA5" s="1">
        <f t="shared" si="3"/>
        <v>8615657.4964129999</v>
      </c>
      <c r="BB5" s="1">
        <f t="shared" ref="BB5:BB7" si="4">SUMIF($Z$2:$AW$2,BB$3,$Z5:$AW5)</f>
        <v>9417406.9130396266</v>
      </c>
      <c r="BD5" s="1">
        <f t="shared" ref="BD5:BD7" si="5">BA5</f>
        <v>8615657.4964129999</v>
      </c>
      <c r="BG5" s="1">
        <f t="shared" ref="BG5:BG7" si="6">BB5</f>
        <v>9417406.9130396266</v>
      </c>
      <c r="BK5" s="18">
        <v>0.02</v>
      </c>
      <c r="BL5" s="17">
        <f>BG26</f>
        <v>0.65663115944896622</v>
      </c>
      <c r="BM5" s="12">
        <v>0.6</v>
      </c>
      <c r="BN5" s="13">
        <f>BM5+$BL$4</f>
        <v>0.61499999999999999</v>
      </c>
      <c r="BO5" s="13">
        <f t="shared" ref="BO5:BW5" si="7">BN5+$BL$4</f>
        <v>0.63</v>
      </c>
      <c r="BP5" s="13">
        <f t="shared" si="7"/>
        <v>0.64500000000000002</v>
      </c>
      <c r="BQ5" s="13">
        <f t="shared" si="7"/>
        <v>0.66</v>
      </c>
      <c r="BR5" s="13">
        <f t="shared" si="7"/>
        <v>0.67500000000000004</v>
      </c>
      <c r="BS5" s="13">
        <f t="shared" si="7"/>
        <v>0.69000000000000006</v>
      </c>
      <c r="BT5" s="13">
        <f t="shared" si="7"/>
        <v>0.70500000000000007</v>
      </c>
      <c r="BU5" s="13">
        <f t="shared" si="7"/>
        <v>0.72000000000000008</v>
      </c>
      <c r="BV5" s="13">
        <f t="shared" si="7"/>
        <v>0.7350000000000001</v>
      </c>
      <c r="BW5" s="13">
        <f t="shared" si="7"/>
        <v>0.75000000000000011</v>
      </c>
    </row>
    <row r="6" spans="1:79" ht="16" x14ac:dyDescent="0.2">
      <c r="A6" s="6" t="s">
        <v>2</v>
      </c>
      <c r="B6" s="1">
        <v>38874.44</v>
      </c>
      <c r="C6" s="1">
        <v>6294.65</v>
      </c>
      <c r="D6" s="1">
        <v>15897.87</v>
      </c>
      <c r="E6" s="1">
        <v>2452.79</v>
      </c>
      <c r="F6" s="1">
        <v>48135.8</v>
      </c>
      <c r="G6" s="1">
        <v>42060.18</v>
      </c>
      <c r="H6" s="1">
        <v>26728.73</v>
      </c>
      <c r="I6" s="1">
        <v>32883.26</v>
      </c>
      <c r="J6" s="1">
        <v>50706.45</v>
      </c>
      <c r="K6" s="1">
        <v>29361.16</v>
      </c>
      <c r="L6" s="1">
        <v>27221.42</v>
      </c>
      <c r="M6" s="1">
        <v>-432.43</v>
      </c>
      <c r="N6" s="1">
        <v>28893.94</v>
      </c>
      <c r="O6" s="1">
        <v>23922.89</v>
      </c>
      <c r="P6" s="1">
        <v>50963.87</v>
      </c>
      <c r="Q6" s="1">
        <v>93127.91</v>
      </c>
      <c r="R6" s="1">
        <v>60128.21</v>
      </c>
      <c r="S6" s="1">
        <v>92071.31</v>
      </c>
      <c r="T6" s="1">
        <v>107818.65</v>
      </c>
      <c r="U6" s="1">
        <v>80747.289999999994</v>
      </c>
      <c r="V6" s="1">
        <v>107885.8</v>
      </c>
      <c r="W6" s="1">
        <v>59607.21</v>
      </c>
      <c r="X6" s="1">
        <v>29876.06</v>
      </c>
      <c r="Y6" s="1">
        <v>39258.49</v>
      </c>
      <c r="Z6" s="1">
        <v>46516.701282999995</v>
      </c>
      <c r="AA6" s="1">
        <v>53713.973857500001</v>
      </c>
      <c r="AB6" s="1">
        <v>110343.8244344</v>
      </c>
      <c r="AC6" s="1">
        <v>90201.744071999987</v>
      </c>
      <c r="AD6" s="1">
        <v>123449.15047099999</v>
      </c>
      <c r="AE6" s="1">
        <v>58784.164571249879</v>
      </c>
      <c r="AF6" s="1">
        <v>84988.101949999997</v>
      </c>
      <c r="AG6" s="1">
        <v>70831.587395499999</v>
      </c>
      <c r="AH6" s="1">
        <v>85899.437989600032</v>
      </c>
      <c r="AI6" s="1">
        <v>89918.76030899999</v>
      </c>
      <c r="AJ6" s="1">
        <v>101674.18348839997</v>
      </c>
      <c r="AK6" s="1">
        <v>127210.19600000001</v>
      </c>
      <c r="AL6" s="1">
        <v>109423.16831683168</v>
      </c>
      <c r="AM6" s="1">
        <v>36960</v>
      </c>
      <c r="AN6" s="1">
        <v>56600</v>
      </c>
      <c r="AO6" s="1">
        <v>52300</v>
      </c>
      <c r="AP6" s="1">
        <v>39620.000000000007</v>
      </c>
      <c r="AQ6" s="1">
        <v>56600</v>
      </c>
      <c r="AR6" s="1">
        <v>28300</v>
      </c>
      <c r="AS6" s="1">
        <v>67582.5</v>
      </c>
      <c r="AT6" s="1">
        <v>56600</v>
      </c>
      <c r="AU6" s="1">
        <v>58600</v>
      </c>
      <c r="AV6" s="1">
        <v>62260</v>
      </c>
      <c r="AW6" s="1">
        <v>97640</v>
      </c>
      <c r="AY6" s="1">
        <f t="shared" si="3"/>
        <v>320184.32000000001</v>
      </c>
      <c r="AZ6" s="1">
        <f t="shared" si="3"/>
        <v>774301.63000000012</v>
      </c>
      <c r="BA6" s="1">
        <f t="shared" si="3"/>
        <v>1043531.8258216499</v>
      </c>
      <c r="BB6" s="1">
        <f t="shared" si="4"/>
        <v>722485.6683168317</v>
      </c>
      <c r="BD6" s="1">
        <f t="shared" si="5"/>
        <v>1043531.8258216499</v>
      </c>
      <c r="BG6" s="1">
        <f t="shared" si="6"/>
        <v>722485.6683168317</v>
      </c>
      <c r="BK6" s="51" t="s">
        <v>31</v>
      </c>
      <c r="BL6" s="14">
        <v>0.6</v>
      </c>
      <c r="BM6" s="10">
        <f t="dataTable" ref="BM6:BW16" dt2D="1" dtr="1" r1="BG27" r2="BG28"/>
        <v>0.60780998954439081</v>
      </c>
      <c r="BN6" s="10">
        <v>0.61853418867038734</v>
      </c>
      <c r="BO6" s="10">
        <v>0.62925838779638366</v>
      </c>
      <c r="BP6" s="10">
        <v>0.63998258692238008</v>
      </c>
      <c r="BQ6" s="10">
        <v>0.65070678604837651</v>
      </c>
      <c r="BR6" s="10">
        <v>0.66143098517437304</v>
      </c>
      <c r="BS6" s="10">
        <v>0.67215518430036947</v>
      </c>
      <c r="BT6" s="10">
        <v>0.68287938342636589</v>
      </c>
      <c r="BU6" s="10">
        <v>0.69360358255236232</v>
      </c>
      <c r="BV6" s="10">
        <v>0.70432778167835863</v>
      </c>
      <c r="BW6" s="10">
        <v>0.71505198080435517</v>
      </c>
    </row>
    <row r="7" spans="1:79" ht="16" x14ac:dyDescent="0.2">
      <c r="A7" s="6" t="s">
        <v>3</v>
      </c>
      <c r="B7" s="1">
        <v>-5000</v>
      </c>
      <c r="C7" s="1">
        <v>0</v>
      </c>
      <c r="D7" s="1">
        <v>-2500</v>
      </c>
      <c r="E7" s="1">
        <v>-2500</v>
      </c>
      <c r="F7" s="1">
        <v>-2500</v>
      </c>
      <c r="G7" s="1">
        <v>-2500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-2500</v>
      </c>
      <c r="O7" s="1">
        <v>-2500</v>
      </c>
      <c r="P7" s="1">
        <v>-2500</v>
      </c>
      <c r="Q7" s="1">
        <v>-2500</v>
      </c>
      <c r="R7" s="1">
        <v>-2500</v>
      </c>
      <c r="S7" s="1">
        <v>-2500</v>
      </c>
      <c r="T7" s="1">
        <v>-2500</v>
      </c>
      <c r="U7" s="1">
        <v>-2500</v>
      </c>
      <c r="V7" s="1">
        <v>-2500</v>
      </c>
      <c r="W7" s="1">
        <v>-2500</v>
      </c>
      <c r="X7" s="1">
        <v>-2500</v>
      </c>
      <c r="Y7" s="1">
        <v>-2500</v>
      </c>
      <c r="Z7" s="1">
        <v>-2500</v>
      </c>
      <c r="AA7" s="1">
        <v>-2500</v>
      </c>
      <c r="AB7" s="1">
        <v>-2500</v>
      </c>
      <c r="AC7" s="1">
        <v>-2500</v>
      </c>
      <c r="AD7" s="1">
        <v>-2500</v>
      </c>
      <c r="AE7" s="1">
        <v>-2500</v>
      </c>
      <c r="AF7" s="1">
        <v>-2500</v>
      </c>
      <c r="AG7" s="1">
        <v>-2500</v>
      </c>
      <c r="AH7" s="1">
        <v>-2500</v>
      </c>
      <c r="AI7" s="1">
        <v>-2500</v>
      </c>
      <c r="AJ7" s="1">
        <v>-2500</v>
      </c>
      <c r="AK7" s="1">
        <v>-2500</v>
      </c>
      <c r="AL7" s="1">
        <v>-2500</v>
      </c>
      <c r="AM7" s="1">
        <v>-2500</v>
      </c>
      <c r="AN7" s="1">
        <v>-2500</v>
      </c>
      <c r="AO7" s="1">
        <v>-2500</v>
      </c>
      <c r="AP7" s="1">
        <v>-2500</v>
      </c>
      <c r="AQ7" s="1">
        <v>-2500</v>
      </c>
      <c r="AR7" s="1">
        <v>-2500</v>
      </c>
      <c r="AS7" s="1">
        <v>-2500</v>
      </c>
      <c r="AT7" s="1">
        <v>-2500</v>
      </c>
      <c r="AU7" s="1">
        <v>-2500</v>
      </c>
      <c r="AV7" s="1">
        <v>-2500</v>
      </c>
      <c r="AW7" s="1">
        <v>-2500</v>
      </c>
      <c r="AY7" s="1">
        <f t="shared" si="3"/>
        <v>-15000</v>
      </c>
      <c r="AZ7" s="1">
        <f t="shared" si="3"/>
        <v>-30000</v>
      </c>
      <c r="BA7" s="1">
        <f t="shared" si="3"/>
        <v>-30000</v>
      </c>
      <c r="BB7" s="1">
        <f t="shared" si="4"/>
        <v>-30000</v>
      </c>
      <c r="BD7" s="1">
        <f t="shared" si="5"/>
        <v>-30000</v>
      </c>
      <c r="BG7" s="1">
        <f t="shared" si="6"/>
        <v>-30000</v>
      </c>
      <c r="BK7" s="51"/>
      <c r="BL7" s="15">
        <f t="shared" ref="BL7:BL16" si="8">BL6+$BK$5</f>
        <v>0.62</v>
      </c>
      <c r="BM7" s="10">
        <v>0.61312055789917608</v>
      </c>
      <c r="BN7" s="10">
        <v>0.62384475702517239</v>
      </c>
      <c r="BO7" s="10">
        <v>0.63456895615116893</v>
      </c>
      <c r="BP7" s="10">
        <v>0.64529315527716535</v>
      </c>
      <c r="BQ7" s="10">
        <v>0.65601735440316189</v>
      </c>
      <c r="BR7" s="10">
        <v>0.6667415535291582</v>
      </c>
      <c r="BS7" s="10">
        <v>0.67746575265515463</v>
      </c>
      <c r="BT7" s="10">
        <v>0.68818995178115105</v>
      </c>
      <c r="BU7" s="10">
        <v>0.69891415090714759</v>
      </c>
      <c r="BV7" s="10">
        <v>0.70963835003314402</v>
      </c>
      <c r="BW7" s="10">
        <v>0.72036254915914044</v>
      </c>
      <c r="BY7" s="22"/>
      <c r="BZ7" s="2">
        <f>CA8</f>
        <v>0.72</v>
      </c>
      <c r="CA7" s="2">
        <v>1</v>
      </c>
    </row>
    <row r="8" spans="1:79" ht="16" x14ac:dyDescent="0.2">
      <c r="A8" s="9" t="s">
        <v>4</v>
      </c>
      <c r="B8" s="8">
        <f t="shared" ref="B8:Y8" si="9">SUM(B4:B7)</f>
        <v>939630.72</v>
      </c>
      <c r="C8" s="8">
        <f t="shared" si="9"/>
        <v>977173.55</v>
      </c>
      <c r="D8" s="8">
        <f t="shared" si="9"/>
        <v>954677.95</v>
      </c>
      <c r="E8" s="8">
        <f t="shared" si="9"/>
        <v>1128614.46</v>
      </c>
      <c r="F8" s="8">
        <f t="shared" si="9"/>
        <v>1140767.4400000002</v>
      </c>
      <c r="G8" s="8">
        <f t="shared" si="9"/>
        <v>1130441.0399999998</v>
      </c>
      <c r="H8" s="8">
        <f t="shared" si="9"/>
        <v>1104908.55</v>
      </c>
      <c r="I8" s="8">
        <f t="shared" si="9"/>
        <v>1134830.72</v>
      </c>
      <c r="J8" s="8">
        <f t="shared" si="9"/>
        <v>1208117.32</v>
      </c>
      <c r="K8" s="8">
        <f t="shared" si="9"/>
        <v>1221448.0399999998</v>
      </c>
      <c r="L8" s="8">
        <f t="shared" si="9"/>
        <v>1217093.7999999998</v>
      </c>
      <c r="M8" s="8">
        <f t="shared" si="9"/>
        <v>1167838.53</v>
      </c>
      <c r="N8" s="8">
        <f t="shared" si="9"/>
        <v>1452249.0899999999</v>
      </c>
      <c r="O8" s="8">
        <f t="shared" si="9"/>
        <v>1358229.34</v>
      </c>
      <c r="P8" s="8">
        <f t="shared" si="9"/>
        <v>1554271.36</v>
      </c>
      <c r="Q8" s="8">
        <f t="shared" si="9"/>
        <v>1584352.49</v>
      </c>
      <c r="R8" s="8">
        <f t="shared" si="9"/>
        <v>2641521.0299999998</v>
      </c>
      <c r="S8" s="8">
        <f t="shared" si="9"/>
        <v>2539859.4</v>
      </c>
      <c r="T8" s="8">
        <f t="shared" si="9"/>
        <v>2983671.2499999995</v>
      </c>
      <c r="U8" s="8">
        <f t="shared" si="9"/>
        <v>2945000.6900000004</v>
      </c>
      <c r="V8" s="8">
        <f t="shared" si="9"/>
        <v>2863281.2699999996</v>
      </c>
      <c r="W8" s="8">
        <f t="shared" si="9"/>
        <v>3023684.14</v>
      </c>
      <c r="X8" s="8">
        <f t="shared" si="9"/>
        <v>2871816.43</v>
      </c>
      <c r="Y8" s="8">
        <f t="shared" si="9"/>
        <v>3171678.5300000003</v>
      </c>
      <c r="Z8" s="8">
        <f>SUM(Z4:Z7)</f>
        <v>2757894.2727590008</v>
      </c>
      <c r="AA8" s="8">
        <f t="shared" ref="AA8:BB8" si="10">SUM(AA4:AA7)</f>
        <v>2756034.6818826501</v>
      </c>
      <c r="AB8" s="8">
        <f t="shared" si="10"/>
        <v>2968415.755050451</v>
      </c>
      <c r="AC8" s="8">
        <f t="shared" si="10"/>
        <v>2738273.6874199999</v>
      </c>
      <c r="AD8" s="8">
        <f t="shared" si="10"/>
        <v>2896189.3931842009</v>
      </c>
      <c r="AE8" s="8">
        <f t="shared" si="10"/>
        <v>2788473.706489251</v>
      </c>
      <c r="AF8" s="8">
        <f t="shared" si="10"/>
        <v>2897972.7414297001</v>
      </c>
      <c r="AG8" s="8">
        <f t="shared" si="10"/>
        <v>2980026.7195898509</v>
      </c>
      <c r="AH8" s="8">
        <f t="shared" si="10"/>
        <v>2899569.4918100992</v>
      </c>
      <c r="AI8" s="8">
        <f t="shared" si="10"/>
        <v>2874014.5679259994</v>
      </c>
      <c r="AJ8" s="8">
        <f t="shared" si="10"/>
        <v>2912137.854640001</v>
      </c>
      <c r="AK8" s="8">
        <f t="shared" si="10"/>
        <v>2892377.7759283986</v>
      </c>
      <c r="AL8" s="8">
        <f t="shared" si="10"/>
        <v>2768671.6383203408</v>
      </c>
      <c r="AM8" s="8">
        <f t="shared" si="10"/>
        <v>2722716.1737568709</v>
      </c>
      <c r="AN8" s="8">
        <f t="shared" si="10"/>
        <v>2809145.3895335738</v>
      </c>
      <c r="AO8" s="8">
        <f t="shared" si="10"/>
        <v>2803014.8985123355</v>
      </c>
      <c r="AP8" s="8">
        <f t="shared" si="10"/>
        <v>2847111.0293668304</v>
      </c>
      <c r="AQ8" s="8">
        <f t="shared" si="10"/>
        <v>2937551.7430517082</v>
      </c>
      <c r="AR8" s="8">
        <f t="shared" si="10"/>
        <v>2886203.9660519697</v>
      </c>
      <c r="AS8" s="8">
        <f t="shared" si="10"/>
        <v>3000710.2550789462</v>
      </c>
      <c r="AT8" s="8">
        <f t="shared" si="10"/>
        <v>3045142.3125840062</v>
      </c>
      <c r="AU8" s="8">
        <f t="shared" si="10"/>
        <v>3110039.7578987596</v>
      </c>
      <c r="AV8" s="8">
        <f t="shared" si="10"/>
        <v>3196807.1678137179</v>
      </c>
      <c r="AW8" s="8">
        <f t="shared" si="10"/>
        <v>3339548.683690371</v>
      </c>
      <c r="AY8" s="8">
        <f t="shared" si="10"/>
        <v>13325542.120000001</v>
      </c>
      <c r="AZ8" s="8">
        <f t="shared" si="10"/>
        <v>28989615.02</v>
      </c>
      <c r="BA8" s="8">
        <f t="shared" si="10"/>
        <v>34361380.6481096</v>
      </c>
      <c r="BB8" s="8">
        <f t="shared" si="10"/>
        <v>35466663.015659429</v>
      </c>
      <c r="BC8" s="11"/>
      <c r="BD8" s="8">
        <f t="shared" ref="BD8:BG8" si="11">SUM(BD4:BD7)</f>
        <v>34361380.6481096</v>
      </c>
      <c r="BG8" s="8">
        <f t="shared" si="11"/>
        <v>35466663.015659429</v>
      </c>
      <c r="BK8" s="51"/>
      <c r="BL8" s="15">
        <f t="shared" si="8"/>
        <v>0.64</v>
      </c>
      <c r="BM8" s="10">
        <v>0.61843112625396135</v>
      </c>
      <c r="BN8" s="10">
        <v>0.62915532537995777</v>
      </c>
      <c r="BO8" s="10">
        <v>0.6398795245059542</v>
      </c>
      <c r="BP8" s="10">
        <v>0.65060372363195051</v>
      </c>
      <c r="BQ8" s="10">
        <v>0.66132792275794705</v>
      </c>
      <c r="BR8" s="10">
        <v>0.67205212188394348</v>
      </c>
      <c r="BS8" s="10">
        <v>0.6827763210099399</v>
      </c>
      <c r="BT8" s="10">
        <v>0.69350052013593633</v>
      </c>
      <c r="BU8" s="10">
        <v>0.70422471926193275</v>
      </c>
      <c r="BV8" s="10">
        <v>0.71494891838792918</v>
      </c>
      <c r="BW8" s="10">
        <v>0.7256731175139256</v>
      </c>
      <c r="BY8" s="23"/>
      <c r="BZ8" s="2">
        <f>CA9</f>
        <v>0.68</v>
      </c>
      <c r="CA8" s="25">
        <v>0.72</v>
      </c>
    </row>
    <row r="9" spans="1:79" ht="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BK9" s="51"/>
      <c r="BL9" s="15">
        <f t="shared" si="8"/>
        <v>0.66</v>
      </c>
      <c r="BM9" s="10">
        <v>0.62374169460874651</v>
      </c>
      <c r="BN9" s="10">
        <v>0.63446589373474294</v>
      </c>
      <c r="BO9" s="10">
        <v>0.64519009286073936</v>
      </c>
      <c r="BP9" s="27">
        <v>0.6559142919867359</v>
      </c>
      <c r="BQ9" s="10">
        <v>0.66663849111273232</v>
      </c>
      <c r="BR9" s="10">
        <v>0.67736269023872875</v>
      </c>
      <c r="BS9" s="10">
        <v>0.68808688936472506</v>
      </c>
      <c r="BT9" s="10">
        <v>0.6988110884907216</v>
      </c>
      <c r="BU9" s="10">
        <v>0.70953528761671802</v>
      </c>
      <c r="BV9" s="10">
        <v>0.72025948674271445</v>
      </c>
      <c r="BW9" s="10">
        <v>0.73098368586871088</v>
      </c>
      <c r="BY9" s="24"/>
      <c r="BZ9" s="2">
        <v>0</v>
      </c>
      <c r="CA9" s="25">
        <v>0.68</v>
      </c>
    </row>
    <row r="10" spans="1:79" ht="16" x14ac:dyDescent="0.2">
      <c r="A10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BK10" s="51"/>
      <c r="BL10" s="15">
        <f t="shared" si="8"/>
        <v>0.68</v>
      </c>
      <c r="BM10" s="10">
        <v>0.62905226296353178</v>
      </c>
      <c r="BN10" s="10">
        <v>0.63977646208952832</v>
      </c>
      <c r="BO10" s="10">
        <v>0.65050066121552463</v>
      </c>
      <c r="BP10" s="10">
        <v>0.66122486034152095</v>
      </c>
      <c r="BQ10" s="10">
        <v>0.67194905946751748</v>
      </c>
      <c r="BR10" s="10">
        <v>0.68267325859351391</v>
      </c>
      <c r="BS10" s="10">
        <v>0.69339745771951045</v>
      </c>
      <c r="BT10" s="10">
        <v>0.70412165684550676</v>
      </c>
      <c r="BU10" s="10">
        <v>0.71484585597150319</v>
      </c>
      <c r="BV10" s="10">
        <v>0.72557005509749961</v>
      </c>
      <c r="BW10" s="10">
        <v>0.73629425422349615</v>
      </c>
    </row>
    <row r="11" spans="1:79" ht="16" x14ac:dyDescent="0.2">
      <c r="A11" s="6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BK11" s="51"/>
      <c r="BL11" s="15">
        <f t="shared" si="8"/>
        <v>0.70000000000000007</v>
      </c>
      <c r="BM11" s="10">
        <v>0.63436283131831706</v>
      </c>
      <c r="BN11" s="10">
        <v>0.64508703044431337</v>
      </c>
      <c r="BO11" s="10">
        <v>0.65581122957030991</v>
      </c>
      <c r="BP11" s="10">
        <v>0.66653542869630633</v>
      </c>
      <c r="BQ11" s="10">
        <v>0.67725962782230287</v>
      </c>
      <c r="BR11" s="10">
        <v>0.68798382694829918</v>
      </c>
      <c r="BS11" s="10">
        <v>0.69870802607429561</v>
      </c>
      <c r="BT11" s="10">
        <v>0.70943222520029203</v>
      </c>
      <c r="BU11" s="10">
        <v>0.72015642432628846</v>
      </c>
      <c r="BV11" s="10">
        <v>0.73088062345228499</v>
      </c>
      <c r="BW11" s="10">
        <v>0.74160482257828131</v>
      </c>
    </row>
    <row r="12" spans="1:79" ht="16" x14ac:dyDescent="0.2">
      <c r="A12" s="7" t="s">
        <v>7</v>
      </c>
      <c r="B12" s="1">
        <v>64763.01</v>
      </c>
      <c r="C12" s="1">
        <v>66238.13</v>
      </c>
      <c r="D12" s="1">
        <v>155377.22</v>
      </c>
      <c r="E12" s="1">
        <v>88653.27</v>
      </c>
      <c r="F12" s="1">
        <v>148600.87</v>
      </c>
      <c r="G12" s="1">
        <v>177826.59</v>
      </c>
      <c r="H12" s="1">
        <v>14197.13</v>
      </c>
      <c r="I12" s="1">
        <v>238469.28</v>
      </c>
      <c r="J12" s="1">
        <v>134355.67000000001</v>
      </c>
      <c r="K12" s="1">
        <v>141638.17000000001</v>
      </c>
      <c r="L12" s="1">
        <v>115120.71</v>
      </c>
      <c r="M12" s="1">
        <v>163497.76</v>
      </c>
      <c r="N12" s="1">
        <v>126047.03999999999</v>
      </c>
      <c r="O12" s="1">
        <v>126307.38</v>
      </c>
      <c r="P12" s="1">
        <v>138003.56</v>
      </c>
      <c r="Q12" s="1">
        <v>140810.03</v>
      </c>
      <c r="R12" s="1">
        <v>323040.2</v>
      </c>
      <c r="S12" s="1">
        <v>378692.24</v>
      </c>
      <c r="T12" s="1">
        <v>524863.37</v>
      </c>
      <c r="U12" s="1">
        <v>427677.77</v>
      </c>
      <c r="V12" s="1">
        <v>312783.98</v>
      </c>
      <c r="W12" s="1">
        <v>427508.54</v>
      </c>
      <c r="X12" s="1">
        <v>445839.69</v>
      </c>
      <c r="Y12" s="1">
        <v>465152.53</v>
      </c>
      <c r="Z12" s="1">
        <v>482560.36113500001</v>
      </c>
      <c r="AA12" s="1">
        <v>403307.15265989996</v>
      </c>
      <c r="AB12" s="1">
        <v>315161.85462170013</v>
      </c>
      <c r="AC12" s="1">
        <v>406082.41305079998</v>
      </c>
      <c r="AD12" s="1">
        <v>435901.55680155009</v>
      </c>
      <c r="AE12" s="1">
        <v>368686.21992990008</v>
      </c>
      <c r="AF12" s="1">
        <v>453345.4974244</v>
      </c>
      <c r="AG12" s="1">
        <v>412603.50430889998</v>
      </c>
      <c r="AH12" s="1">
        <v>400765.61920805002</v>
      </c>
      <c r="AI12" s="1">
        <v>430730.73845059995</v>
      </c>
      <c r="AJ12" s="1">
        <v>433489.53184540005</v>
      </c>
      <c r="AK12" s="1">
        <v>432946.96560360014</v>
      </c>
      <c r="AL12" s="1">
        <v>440754.83500000002</v>
      </c>
      <c r="AM12" s="1">
        <v>445219.56500000006</v>
      </c>
      <c r="AN12" s="1">
        <v>452844.92500000005</v>
      </c>
      <c r="AO12" s="1">
        <v>413940.11666666676</v>
      </c>
      <c r="AP12" s="1">
        <v>415425.41666666674</v>
      </c>
      <c r="AQ12" s="1">
        <v>416021.29666666675</v>
      </c>
      <c r="AR12" s="1">
        <v>410031.01666666678</v>
      </c>
      <c r="AS12" s="1">
        <v>402127.89666666684</v>
      </c>
      <c r="AT12" s="1">
        <v>401858.36666666681</v>
      </c>
      <c r="AU12" s="1">
        <v>400085.32666666684</v>
      </c>
      <c r="AV12" s="1">
        <v>398284.11666666681</v>
      </c>
      <c r="AW12" s="1">
        <v>398396.18666666682</v>
      </c>
      <c r="AY12" s="1">
        <f t="shared" ref="AY12:BA15" si="12">SUMIF($B$2:$AW$2,AY$3,$B12:$AW12)</f>
        <v>1508737.8099999998</v>
      </c>
      <c r="AZ12" s="1">
        <f t="shared" si="12"/>
        <v>3836726.33</v>
      </c>
      <c r="BA12" s="1">
        <f t="shared" si="12"/>
        <v>4975581.4150398001</v>
      </c>
      <c r="BB12" s="1">
        <f t="shared" ref="BB12:BB15" si="13">SUMIF($Z$2:$AW$2,BB$3,$Z12:$AW12)</f>
        <v>4994989.0650000013</v>
      </c>
      <c r="BC12" s="10"/>
      <c r="BD12" s="1">
        <f t="shared" ref="BD12:BG14" si="14">BE12*BD$16</f>
        <v>4975581.4150398001</v>
      </c>
      <c r="BE12" s="10">
        <f>BA12/BA$16</f>
        <v>0.56022485408941625</v>
      </c>
      <c r="BF12" s="10"/>
      <c r="BG12" s="1">
        <f t="shared" si="14"/>
        <v>4994989.0650000013</v>
      </c>
      <c r="BH12" s="10">
        <f>BB12/BB$16</f>
        <v>0.55730194082336537</v>
      </c>
      <c r="BI12" s="10"/>
      <c r="BK12" s="51"/>
      <c r="BL12" s="15">
        <f t="shared" si="8"/>
        <v>0.72000000000000008</v>
      </c>
      <c r="BM12" s="10">
        <v>0.63967339967310222</v>
      </c>
      <c r="BN12" s="10">
        <v>0.65039759879909864</v>
      </c>
      <c r="BO12" s="10">
        <v>0.66112179792509507</v>
      </c>
      <c r="BP12" s="10">
        <v>0.67184599705109149</v>
      </c>
      <c r="BQ12" s="10">
        <v>0.68257019617708792</v>
      </c>
      <c r="BR12" s="10">
        <v>0.69329439530308445</v>
      </c>
      <c r="BS12" s="10">
        <v>0.70401859442908077</v>
      </c>
      <c r="BT12" s="10">
        <v>0.7147427935550773</v>
      </c>
      <c r="BU12" s="10">
        <v>0.72546699268107362</v>
      </c>
      <c r="BV12" s="10">
        <v>0.73619119180707016</v>
      </c>
      <c r="BW12" s="10">
        <v>0.74691539093306658</v>
      </c>
    </row>
    <row r="13" spans="1:79" ht="16" x14ac:dyDescent="0.2">
      <c r="A13" s="7" t="s">
        <v>8</v>
      </c>
      <c r="B13" s="1">
        <v>101111.43</v>
      </c>
      <c r="C13" s="1">
        <v>100982.72</v>
      </c>
      <c r="D13" s="1">
        <v>106240.71</v>
      </c>
      <c r="E13" s="1">
        <v>106073.92</v>
      </c>
      <c r="F13" s="1">
        <v>120127.12</v>
      </c>
      <c r="G13" s="1">
        <v>104440.98</v>
      </c>
      <c r="H13" s="1">
        <v>101607.64</v>
      </c>
      <c r="I13" s="1">
        <v>98542.94</v>
      </c>
      <c r="J13" s="1">
        <v>111092.59</v>
      </c>
      <c r="K13" s="1">
        <v>99008.18</v>
      </c>
      <c r="L13" s="1">
        <v>103740.81</v>
      </c>
      <c r="M13" s="1">
        <v>98795.64</v>
      </c>
      <c r="N13" s="1">
        <v>102891.53</v>
      </c>
      <c r="O13" s="1">
        <v>103613.06</v>
      </c>
      <c r="P13" s="1">
        <v>107264.91</v>
      </c>
      <c r="Q13" s="1">
        <v>101797.78</v>
      </c>
      <c r="R13" s="1">
        <v>118110.24</v>
      </c>
      <c r="S13" s="1">
        <v>130634.5</v>
      </c>
      <c r="T13" s="1">
        <v>258288.56</v>
      </c>
      <c r="U13" s="1">
        <v>159331.16</v>
      </c>
      <c r="V13" s="1">
        <v>46458.51</v>
      </c>
      <c r="W13" s="1">
        <v>176386.35</v>
      </c>
      <c r="X13" s="1">
        <v>199465.66</v>
      </c>
      <c r="Y13" s="1">
        <v>195165.9</v>
      </c>
      <c r="Z13" s="1">
        <v>170810.84899999999</v>
      </c>
      <c r="AA13" s="1">
        <v>160111.85986249999</v>
      </c>
      <c r="AB13" s="1">
        <v>161072.97552499999</v>
      </c>
      <c r="AC13" s="1">
        <v>162614.85218399999</v>
      </c>
      <c r="AD13" s="1">
        <v>150936.87269099997</v>
      </c>
      <c r="AE13" s="1">
        <v>154411.81763655011</v>
      </c>
      <c r="AF13" s="1">
        <v>158121.86906199984</v>
      </c>
      <c r="AG13" s="1">
        <v>157321.05997879998</v>
      </c>
      <c r="AH13" s="1">
        <v>150210.02514760004</v>
      </c>
      <c r="AI13" s="1">
        <v>155148.29379260002</v>
      </c>
      <c r="AJ13" s="1">
        <v>160978.27341560001</v>
      </c>
      <c r="AK13" s="1">
        <v>158179.042724</v>
      </c>
      <c r="AL13" s="1">
        <v>182736.90000000002</v>
      </c>
      <c r="AM13" s="1">
        <v>182736.90000000002</v>
      </c>
      <c r="AN13" s="1">
        <v>182736.90000000002</v>
      </c>
      <c r="AO13" s="1">
        <v>182736.90000000002</v>
      </c>
      <c r="AP13" s="1">
        <v>182736.90000000002</v>
      </c>
      <c r="AQ13" s="1">
        <v>182736.90000000002</v>
      </c>
      <c r="AR13" s="1">
        <v>182736.90000000002</v>
      </c>
      <c r="AS13" s="1">
        <v>182736.90000000002</v>
      </c>
      <c r="AT13" s="1">
        <v>182736.90000000002</v>
      </c>
      <c r="AU13" s="1">
        <v>182736.90000000002</v>
      </c>
      <c r="AV13" s="1">
        <v>182736.90000000002</v>
      </c>
      <c r="AW13" s="1">
        <v>182736.90000000002</v>
      </c>
      <c r="AY13" s="1">
        <f t="shared" si="12"/>
        <v>1251764.68</v>
      </c>
      <c r="AZ13" s="1">
        <f t="shared" si="12"/>
        <v>1699408.16</v>
      </c>
      <c r="BA13" s="1">
        <f t="shared" si="12"/>
        <v>1899917.7910196497</v>
      </c>
      <c r="BB13" s="1">
        <f t="shared" si="13"/>
        <v>2192842.7999999998</v>
      </c>
      <c r="BC13" s="10"/>
      <c r="BD13" s="1">
        <f t="shared" si="14"/>
        <v>1899917.7910196497</v>
      </c>
      <c r="BE13" s="10">
        <f>BA13/BA$16</f>
        <v>0.21392096289260604</v>
      </c>
      <c r="BF13" s="10"/>
      <c r="BG13" s="1">
        <f t="shared" si="14"/>
        <v>2192842.7999999998</v>
      </c>
      <c r="BH13" s="10">
        <f t="shared" ref="BH13:BH15" si="15">BB13/BB$16</f>
        <v>0.24466030504924488</v>
      </c>
      <c r="BI13" s="10"/>
      <c r="BK13" s="51"/>
      <c r="BL13" s="15">
        <f t="shared" si="8"/>
        <v>0.7400000000000001</v>
      </c>
      <c r="BM13" s="10">
        <v>0.64498396802788749</v>
      </c>
      <c r="BN13" s="10">
        <v>0.65570816715388391</v>
      </c>
      <c r="BO13" s="10">
        <v>0.66643236627988034</v>
      </c>
      <c r="BP13" s="10">
        <v>0.67715656540587676</v>
      </c>
      <c r="BQ13" s="10">
        <v>0.68788076453187319</v>
      </c>
      <c r="BR13" s="10">
        <v>0.69860496365786962</v>
      </c>
      <c r="BS13" s="10">
        <v>0.70932916278386604</v>
      </c>
      <c r="BT13" s="10">
        <v>0.72005336190986247</v>
      </c>
      <c r="BU13" s="10">
        <v>0.730777561035859</v>
      </c>
      <c r="BV13" s="10">
        <v>0.74150176016185532</v>
      </c>
      <c r="BW13" s="10">
        <v>0.75222595928785185</v>
      </c>
    </row>
    <row r="14" spans="1:79" ht="16" x14ac:dyDescent="0.2">
      <c r="A14" s="7" t="s">
        <v>9</v>
      </c>
      <c r="B14" s="1">
        <v>30323.599999999999</v>
      </c>
      <c r="C14" s="1">
        <v>33764.199999999997</v>
      </c>
      <c r="D14" s="1">
        <v>33717.199999999997</v>
      </c>
      <c r="E14" s="1">
        <v>39718.58</v>
      </c>
      <c r="F14" s="1">
        <v>57529.93</v>
      </c>
      <c r="G14" s="1">
        <v>43590.25</v>
      </c>
      <c r="H14" s="1">
        <v>45932.87</v>
      </c>
      <c r="I14" s="1">
        <v>44161.01</v>
      </c>
      <c r="J14" s="1">
        <v>44671.43</v>
      </c>
      <c r="K14" s="1">
        <v>43254.71</v>
      </c>
      <c r="L14" s="1">
        <v>36889.160000000003</v>
      </c>
      <c r="M14" s="1">
        <v>52150.99</v>
      </c>
      <c r="N14" s="1">
        <v>54152.88</v>
      </c>
      <c r="O14" s="1">
        <v>49518.63</v>
      </c>
      <c r="P14" s="1">
        <v>52727.24</v>
      </c>
      <c r="Q14" s="1">
        <v>64202.67</v>
      </c>
      <c r="R14" s="1">
        <v>111174.42</v>
      </c>
      <c r="S14" s="1">
        <v>157165.10999999999</v>
      </c>
      <c r="T14" s="1">
        <v>182503.09</v>
      </c>
      <c r="U14" s="1">
        <v>56621.48</v>
      </c>
      <c r="V14" s="1">
        <v>78709.740000000005</v>
      </c>
      <c r="W14" s="1">
        <v>172948.4</v>
      </c>
      <c r="X14" s="1">
        <v>133312.53</v>
      </c>
      <c r="Y14" s="1">
        <v>149229.99</v>
      </c>
      <c r="Z14" s="1">
        <v>152896.439985</v>
      </c>
      <c r="AA14" s="1">
        <v>156022.43577499999</v>
      </c>
      <c r="AB14" s="1">
        <v>156876.22525779999</v>
      </c>
      <c r="AC14" s="1">
        <v>167334.92958729999</v>
      </c>
      <c r="AD14" s="1">
        <v>161229.07213069999</v>
      </c>
      <c r="AE14" s="1">
        <v>180984.66215222</v>
      </c>
      <c r="AF14" s="1">
        <v>205536.33787749999</v>
      </c>
      <c r="AG14" s="1">
        <v>211363.57626341999</v>
      </c>
      <c r="AH14" s="1">
        <v>182482.03613660001</v>
      </c>
      <c r="AI14" s="1">
        <v>169924.35797740001</v>
      </c>
      <c r="AJ14" s="1">
        <v>135380.48705579998</v>
      </c>
      <c r="AK14" s="1">
        <v>125870.940476</v>
      </c>
      <c r="AL14" s="1">
        <v>138332.37753485295</v>
      </c>
      <c r="AM14" s="1">
        <v>139339.97101133841</v>
      </c>
      <c r="AN14" s="1">
        <v>140704.25323691973</v>
      </c>
      <c r="AO14" s="1">
        <v>141511.89122531185</v>
      </c>
      <c r="AP14" s="1">
        <v>143820.80094071769</v>
      </c>
      <c r="AQ14" s="1">
        <v>146284.04283513161</v>
      </c>
      <c r="AR14" s="1">
        <v>147109.31032004973</v>
      </c>
      <c r="AS14" s="1">
        <v>149398.39812190927</v>
      </c>
      <c r="AT14" s="1">
        <v>151888.22116302984</v>
      </c>
      <c r="AU14" s="1">
        <v>155019.37824474921</v>
      </c>
      <c r="AV14" s="1">
        <v>158554.72435653527</v>
      </c>
      <c r="AW14" s="1">
        <v>163010.56141066257</v>
      </c>
      <c r="AY14" s="1">
        <f t="shared" si="12"/>
        <v>505703.93000000005</v>
      </c>
      <c r="AZ14" s="1">
        <f t="shared" si="12"/>
        <v>1262266.18</v>
      </c>
      <c r="BA14" s="1">
        <f t="shared" si="12"/>
        <v>2005901.5006747399</v>
      </c>
      <c r="BB14" s="1">
        <f t="shared" si="13"/>
        <v>1774973.9304012081</v>
      </c>
      <c r="BC14" s="10"/>
      <c r="BD14" s="1">
        <f t="shared" si="14"/>
        <v>2005901.5006747399</v>
      </c>
      <c r="BE14" s="10">
        <f>BA14/BA$16</f>
        <v>0.22585418301797766</v>
      </c>
      <c r="BF14" s="10"/>
      <c r="BG14" s="1">
        <f t="shared" si="14"/>
        <v>1774973.9304012081</v>
      </c>
      <c r="BH14" s="10">
        <f t="shared" si="15"/>
        <v>0.19803775412738969</v>
      </c>
      <c r="BI14" s="10"/>
      <c r="BK14" s="51"/>
      <c r="BL14" s="15">
        <f t="shared" si="8"/>
        <v>0.76000000000000012</v>
      </c>
      <c r="BM14" s="10">
        <v>0.65029453638267276</v>
      </c>
      <c r="BN14" s="10">
        <v>0.66101873550866908</v>
      </c>
      <c r="BO14" s="10">
        <v>0.6717429346346655</v>
      </c>
      <c r="BP14" s="10">
        <v>0.68246713376066193</v>
      </c>
      <c r="BQ14" s="10">
        <v>0.69319133288665846</v>
      </c>
      <c r="BR14" s="10">
        <v>0.70391553201265489</v>
      </c>
      <c r="BS14" s="10">
        <v>0.71463973113865131</v>
      </c>
      <c r="BT14" s="10">
        <v>0.72536393026464774</v>
      </c>
      <c r="BU14" s="10">
        <v>0.73608812939064405</v>
      </c>
      <c r="BV14" s="10">
        <v>0.74681232851664059</v>
      </c>
      <c r="BW14" s="10">
        <v>0.75753652764263701</v>
      </c>
    </row>
    <row r="15" spans="1:79" ht="16" x14ac:dyDescent="0.2">
      <c r="A15" s="7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 s="1">
        <f t="shared" si="12"/>
        <v>0</v>
      </c>
      <c r="AZ15" s="1">
        <f t="shared" si="12"/>
        <v>0</v>
      </c>
      <c r="BA15" s="1">
        <f t="shared" si="12"/>
        <v>0</v>
      </c>
      <c r="BB15" s="1">
        <f t="shared" si="13"/>
        <v>0</v>
      </c>
      <c r="BC15" s="10"/>
      <c r="BD15" s="1">
        <f>BE15*BD$16</f>
        <v>0</v>
      </c>
      <c r="BE15" s="10">
        <f>BA15/BA$16</f>
        <v>0</v>
      </c>
      <c r="BF15" s="10"/>
      <c r="BG15" s="1">
        <f>BH15*BG$16</f>
        <v>0</v>
      </c>
      <c r="BH15" s="10">
        <f t="shared" si="15"/>
        <v>0</v>
      </c>
      <c r="BI15" s="10"/>
      <c r="BK15" s="51"/>
      <c r="BL15" s="15">
        <f t="shared" si="8"/>
        <v>0.78000000000000014</v>
      </c>
      <c r="BM15" s="10">
        <v>0.65560510473745792</v>
      </c>
      <c r="BN15" s="10">
        <v>0.66632930386345435</v>
      </c>
      <c r="BO15" s="10">
        <v>0.67705350298945077</v>
      </c>
      <c r="BP15" s="10">
        <v>0.6877777021154472</v>
      </c>
      <c r="BQ15" s="10">
        <v>0.69850190124144362</v>
      </c>
      <c r="BR15" s="10">
        <v>0.70922610036744005</v>
      </c>
      <c r="BS15" s="10">
        <v>0.71995029949343647</v>
      </c>
      <c r="BT15" s="10">
        <v>0.73067449861943301</v>
      </c>
      <c r="BU15" s="10">
        <v>0.74139869774542944</v>
      </c>
      <c r="BV15" s="10">
        <v>0.75212289687142586</v>
      </c>
      <c r="BW15" s="10">
        <v>0.76284709599742218</v>
      </c>
      <c r="BY15" t="s">
        <v>30</v>
      </c>
      <c r="BZ15" s="32">
        <v>0.67500000000000004</v>
      </c>
    </row>
    <row r="16" spans="1:79" ht="16" x14ac:dyDescent="0.2">
      <c r="A16" s="6" t="s">
        <v>11</v>
      </c>
      <c r="B16" s="1">
        <f t="shared" ref="B16:Y16" si="16">SUM(B12:B15)</f>
        <v>196198.04</v>
      </c>
      <c r="C16" s="1">
        <f t="shared" si="16"/>
        <v>200985.05</v>
      </c>
      <c r="D16" s="1">
        <f t="shared" si="16"/>
        <v>295335.13</v>
      </c>
      <c r="E16" s="1">
        <f t="shared" si="16"/>
        <v>234445.77000000002</v>
      </c>
      <c r="F16" s="1">
        <f t="shared" si="16"/>
        <v>326257.91999999998</v>
      </c>
      <c r="G16" s="1">
        <f t="shared" si="16"/>
        <v>325857.82</v>
      </c>
      <c r="H16" s="1">
        <f t="shared" si="16"/>
        <v>161737.64000000001</v>
      </c>
      <c r="I16" s="1">
        <f t="shared" si="16"/>
        <v>381173.23</v>
      </c>
      <c r="J16" s="1">
        <f t="shared" si="16"/>
        <v>290119.69</v>
      </c>
      <c r="K16" s="1">
        <f t="shared" si="16"/>
        <v>283901.06</v>
      </c>
      <c r="L16" s="1">
        <f t="shared" si="16"/>
        <v>255750.68000000002</v>
      </c>
      <c r="M16" s="1">
        <f t="shared" si="16"/>
        <v>314444.39</v>
      </c>
      <c r="N16" s="1">
        <f t="shared" si="16"/>
        <v>283091.45</v>
      </c>
      <c r="O16" s="1">
        <f t="shared" si="16"/>
        <v>279439.07</v>
      </c>
      <c r="P16" s="1">
        <f t="shared" si="16"/>
        <v>297995.71000000002</v>
      </c>
      <c r="Q16" s="1">
        <f t="shared" si="16"/>
        <v>306810.48</v>
      </c>
      <c r="R16" s="1">
        <f t="shared" si="16"/>
        <v>552324.86</v>
      </c>
      <c r="S16" s="1">
        <f t="shared" si="16"/>
        <v>666491.85</v>
      </c>
      <c r="T16" s="1">
        <f t="shared" si="16"/>
        <v>965655.0199999999</v>
      </c>
      <c r="U16" s="1">
        <f t="shared" si="16"/>
        <v>643630.41</v>
      </c>
      <c r="V16" s="1">
        <f t="shared" si="16"/>
        <v>437952.23</v>
      </c>
      <c r="W16" s="1">
        <f t="shared" si="16"/>
        <v>776843.29</v>
      </c>
      <c r="X16" s="1">
        <f t="shared" si="16"/>
        <v>778617.88</v>
      </c>
      <c r="Y16" s="1">
        <f t="shared" si="16"/>
        <v>809548.42</v>
      </c>
      <c r="Z16" s="1">
        <f>SUM(Z12:Z15)</f>
        <v>806267.65012000012</v>
      </c>
      <c r="AA16" s="1">
        <f t="shared" ref="AA16:BB16" si="17">SUM(AA12:AA15)</f>
        <v>719441.44829739991</v>
      </c>
      <c r="AB16" s="1">
        <f t="shared" si="17"/>
        <v>633111.0554045001</v>
      </c>
      <c r="AC16" s="1">
        <f t="shared" si="17"/>
        <v>736032.19482209999</v>
      </c>
      <c r="AD16" s="1">
        <f t="shared" si="17"/>
        <v>748067.50162325008</v>
      </c>
      <c r="AE16" s="1">
        <f t="shared" si="17"/>
        <v>704082.69971867022</v>
      </c>
      <c r="AF16" s="1">
        <f t="shared" si="17"/>
        <v>817003.70436389989</v>
      </c>
      <c r="AG16" s="1">
        <f t="shared" si="17"/>
        <v>781288.14055112004</v>
      </c>
      <c r="AH16" s="1">
        <f t="shared" si="17"/>
        <v>733457.68049225002</v>
      </c>
      <c r="AI16" s="1">
        <f t="shared" si="17"/>
        <v>755803.39022059995</v>
      </c>
      <c r="AJ16" s="1">
        <f t="shared" si="17"/>
        <v>729848.29231679998</v>
      </c>
      <c r="AK16" s="1">
        <f t="shared" si="17"/>
        <v>716996.94880360004</v>
      </c>
      <c r="AL16" s="1">
        <f t="shared" si="17"/>
        <v>761824.11253485305</v>
      </c>
      <c r="AM16" s="1">
        <f t="shared" si="17"/>
        <v>767296.43601133849</v>
      </c>
      <c r="AN16" s="1">
        <f t="shared" si="17"/>
        <v>776286.07823691983</v>
      </c>
      <c r="AO16" s="1">
        <f t="shared" si="17"/>
        <v>738188.90789197874</v>
      </c>
      <c r="AP16" s="1">
        <f t="shared" si="17"/>
        <v>741983.11760738445</v>
      </c>
      <c r="AQ16" s="1">
        <f t="shared" si="17"/>
        <v>745042.23950179841</v>
      </c>
      <c r="AR16" s="1">
        <f t="shared" si="17"/>
        <v>739877.2269867165</v>
      </c>
      <c r="AS16" s="1">
        <f t="shared" si="17"/>
        <v>734263.1947885761</v>
      </c>
      <c r="AT16" s="1">
        <f t="shared" si="17"/>
        <v>736483.48782969662</v>
      </c>
      <c r="AU16" s="1">
        <f t="shared" si="17"/>
        <v>737841.60491141607</v>
      </c>
      <c r="AV16" s="1">
        <f t="shared" si="17"/>
        <v>739575.74102320208</v>
      </c>
      <c r="AW16" s="1">
        <f t="shared" si="17"/>
        <v>744143.6480773295</v>
      </c>
      <c r="AY16" s="1">
        <f t="shared" si="17"/>
        <v>3266206.42</v>
      </c>
      <c r="AZ16" s="1">
        <f t="shared" si="17"/>
        <v>6798400.6699999999</v>
      </c>
      <c r="BA16" s="1">
        <f t="shared" si="17"/>
        <v>8881400.7067341898</v>
      </c>
      <c r="BB16" s="1">
        <f t="shared" si="17"/>
        <v>8962805.79540121</v>
      </c>
      <c r="BC16" s="10"/>
      <c r="BD16" s="1">
        <f>BD4*BE16</f>
        <v>8881400.7067341898</v>
      </c>
      <c r="BE16" s="10">
        <f>1-BD27</f>
        <v>0.35910286273106828</v>
      </c>
      <c r="BF16" s="10"/>
      <c r="BG16" s="1">
        <f>BG4*BH16</f>
        <v>8962805.79540121</v>
      </c>
      <c r="BH16" s="10">
        <f>1-BG27</f>
        <v>0.35346795518076746</v>
      </c>
      <c r="BI16" s="10"/>
      <c r="BK16" s="51"/>
      <c r="BL16" s="15">
        <f t="shared" si="8"/>
        <v>0.80000000000000016</v>
      </c>
      <c r="BM16" s="10">
        <v>0.66091567309224319</v>
      </c>
      <c r="BN16" s="10">
        <v>0.67163987221823962</v>
      </c>
      <c r="BO16" s="10">
        <v>0.68236407134423593</v>
      </c>
      <c r="BP16" s="10">
        <v>0.69308827047023247</v>
      </c>
      <c r="BQ16" s="10">
        <v>0.7038124695962289</v>
      </c>
      <c r="BR16" s="10">
        <v>0.71453666872222532</v>
      </c>
      <c r="BS16" s="10">
        <v>0.72526086784822175</v>
      </c>
      <c r="BT16" s="10">
        <v>0.73598506697421817</v>
      </c>
      <c r="BU16" s="10">
        <v>0.7467092661002146</v>
      </c>
      <c r="BV16" s="10">
        <v>0.75743346522621102</v>
      </c>
      <c r="BW16" s="10">
        <v>0.76815766435220756</v>
      </c>
      <c r="BY16" t="s">
        <v>34</v>
      </c>
      <c r="BZ16" s="32">
        <v>0.70000000000000007</v>
      </c>
    </row>
    <row r="17" spans="1:79" x14ac:dyDescent="0.2">
      <c r="A17" s="6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BY17" t="s">
        <v>21</v>
      </c>
      <c r="BZ17" s="10">
        <f>INDEX(BM6:BW16,MATCH($BZ$16,BL6:BL16,0),MATCH($BZ$15,BM5:BW5,0))</f>
        <v>0.68798382694829918</v>
      </c>
    </row>
    <row r="18" spans="1:79" x14ac:dyDescent="0.2">
      <c r="A18" s="7" t="s">
        <v>13</v>
      </c>
      <c r="B18" s="1">
        <v>66641.75</v>
      </c>
      <c r="C18" s="1">
        <v>57828.43</v>
      </c>
      <c r="D18" s="1">
        <v>60990.57</v>
      </c>
      <c r="E18" s="1">
        <v>79159.44</v>
      </c>
      <c r="F18" s="1">
        <v>89144.639999999999</v>
      </c>
      <c r="G18" s="1">
        <v>89117.81</v>
      </c>
      <c r="H18" s="1">
        <v>109482.56</v>
      </c>
      <c r="I18" s="1">
        <v>69168.78</v>
      </c>
      <c r="J18" s="1">
        <v>66700.73</v>
      </c>
      <c r="K18" s="1">
        <v>102833.06</v>
      </c>
      <c r="L18" s="1">
        <v>80285.08</v>
      </c>
      <c r="M18" s="1">
        <v>73544.19</v>
      </c>
      <c r="N18" s="1">
        <v>70547.820000000007</v>
      </c>
      <c r="O18" s="1">
        <v>77437.77</v>
      </c>
      <c r="P18" s="1">
        <v>151906.42000000001</v>
      </c>
      <c r="Q18" s="1">
        <v>80375.28</v>
      </c>
      <c r="R18" s="1">
        <v>106783.29</v>
      </c>
      <c r="S18" s="1">
        <v>65990.92</v>
      </c>
      <c r="T18" s="1">
        <v>171026.55</v>
      </c>
      <c r="U18" s="1">
        <v>151557.20000000001</v>
      </c>
      <c r="V18" s="1">
        <v>143192.26</v>
      </c>
      <c r="W18" s="1">
        <v>211989.36</v>
      </c>
      <c r="X18" s="1">
        <v>162204.95000000001</v>
      </c>
      <c r="Y18" s="1">
        <v>192601.47</v>
      </c>
      <c r="Z18" s="1">
        <v>117174.10776</v>
      </c>
      <c r="AA18" s="1">
        <v>130769.374071</v>
      </c>
      <c r="AB18" s="1">
        <v>129285.65251750001</v>
      </c>
      <c r="AC18" s="1">
        <v>111888.61562500001</v>
      </c>
      <c r="AD18" s="1">
        <v>173173.44975174998</v>
      </c>
      <c r="AE18" s="1">
        <v>124199.65735560001</v>
      </c>
      <c r="AF18" s="1">
        <v>115481.81690149999</v>
      </c>
      <c r="AG18" s="1">
        <v>179143.13928505001</v>
      </c>
      <c r="AH18" s="1">
        <v>129162.54412599999</v>
      </c>
      <c r="AI18" s="1">
        <v>222566.27880325</v>
      </c>
      <c r="AJ18" s="1">
        <v>186054.90517760001</v>
      </c>
      <c r="AK18" s="1">
        <v>195413.86396959997</v>
      </c>
      <c r="AL18" s="1">
        <v>201966.875</v>
      </c>
      <c r="AM18" s="1">
        <v>205802.34999999998</v>
      </c>
      <c r="AN18" s="1">
        <v>217630.59999999998</v>
      </c>
      <c r="AO18" s="1">
        <v>212548.6</v>
      </c>
      <c r="AP18" s="1">
        <v>220172.65000000002</v>
      </c>
      <c r="AQ18" s="1">
        <v>230107.39999999997</v>
      </c>
      <c r="AR18" s="1">
        <v>218842.82499999995</v>
      </c>
      <c r="AS18" s="1">
        <v>230986.42499999999</v>
      </c>
      <c r="AT18" s="1">
        <v>236259.52499999997</v>
      </c>
      <c r="AU18" s="1">
        <v>241265.04999999996</v>
      </c>
      <c r="AV18" s="1">
        <v>249760.77499999999</v>
      </c>
      <c r="AW18" s="1">
        <v>260741.84999999998</v>
      </c>
      <c r="AY18" s="1">
        <f t="shared" ref="AY18:BA22" si="18">SUMIF($B$2:$AW$2,AY$3,$B18:$AW18)</f>
        <v>944897.04</v>
      </c>
      <c r="AZ18" s="1">
        <f t="shared" si="18"/>
        <v>1585613.29</v>
      </c>
      <c r="BA18" s="1">
        <f t="shared" si="18"/>
        <v>1814313.4053438501</v>
      </c>
      <c r="BB18" s="1">
        <f t="shared" ref="BB18:BB22" si="19">SUMIF($Z$2:$AW$2,BB$3,$Z18:$AW18)</f>
        <v>2726084.9249999998</v>
      </c>
      <c r="BC18" s="10"/>
      <c r="BD18" s="1">
        <f t="shared" ref="BD18:BG21" si="20">BE18*BD$23</f>
        <v>1814313.4053438501</v>
      </c>
      <c r="BE18" s="10">
        <f>BA18/$BA$23</f>
        <v>0.73478338985764557</v>
      </c>
      <c r="BF18" s="10"/>
      <c r="BG18" s="1">
        <f t="shared" si="20"/>
        <v>2726084.9250000003</v>
      </c>
      <c r="BH18" s="10">
        <f>BB18/BB$23</f>
        <v>0.84783691285823237</v>
      </c>
      <c r="BI18" s="10"/>
      <c r="BZ18" s="10"/>
    </row>
    <row r="19" spans="1:79" ht="16" outlineLevel="1" x14ac:dyDescent="0.2">
      <c r="A19" s="7" t="s">
        <v>14</v>
      </c>
      <c r="B19" s="1">
        <v>-3996.07</v>
      </c>
      <c r="C19" s="1">
        <v>-3896.18</v>
      </c>
      <c r="D19" s="1">
        <v>-3891.99</v>
      </c>
      <c r="E19" s="1">
        <v>-5390.89</v>
      </c>
      <c r="F19" s="1">
        <v>-4500.76</v>
      </c>
      <c r="G19" s="1">
        <v>-4326.76</v>
      </c>
      <c r="H19" s="1">
        <v>-5232.41</v>
      </c>
      <c r="I19" s="1">
        <v>-4425.6499999999996</v>
      </c>
      <c r="J19" s="1">
        <v>-4902.33</v>
      </c>
      <c r="K19" s="1">
        <v>-5025.22</v>
      </c>
      <c r="L19" s="1">
        <v>-4952.95</v>
      </c>
      <c r="M19" s="1">
        <v>-4680.13</v>
      </c>
      <c r="N19" s="1">
        <v>-4951.08</v>
      </c>
      <c r="O19" s="1">
        <v>-4757.32</v>
      </c>
      <c r="P19" s="1">
        <v>-5426.04</v>
      </c>
      <c r="Q19" s="1">
        <v>-4696.74</v>
      </c>
      <c r="R19" s="1">
        <v>-4241.87</v>
      </c>
      <c r="S19" s="1">
        <v>-5191.75</v>
      </c>
      <c r="T19" s="1">
        <v>-4671.1400000000003</v>
      </c>
      <c r="U19" s="1">
        <v>-4617.1000000000004</v>
      </c>
      <c r="V19" s="1">
        <v>-5665.64</v>
      </c>
      <c r="W19" s="1">
        <v>-5020.9399999999996</v>
      </c>
      <c r="X19" s="1">
        <v>-4210.3100000000004</v>
      </c>
      <c r="Y19" s="1">
        <v>-4248.41</v>
      </c>
      <c r="Z19" s="1">
        <v>-6875.17</v>
      </c>
      <c r="AA19" s="1">
        <v>-5137.4799999999996</v>
      </c>
      <c r="AB19" s="1">
        <v>-6237.3</v>
      </c>
      <c r="AC19" s="1">
        <v>-6094.87</v>
      </c>
      <c r="AD19" s="1">
        <v>-6447.67</v>
      </c>
      <c r="AE19" s="1">
        <v>-7432.17</v>
      </c>
      <c r="AF19" s="1">
        <v>-6537.21</v>
      </c>
      <c r="AG19" s="1">
        <v>-7844.73</v>
      </c>
      <c r="AH19" s="1">
        <v>-5872.42</v>
      </c>
      <c r="AI19" s="1">
        <v>-7209.76</v>
      </c>
      <c r="AJ19" s="1">
        <v>-6677.07</v>
      </c>
      <c r="AK19" s="1">
        <v>-6770.15</v>
      </c>
      <c r="AL19" s="1">
        <v>-4195.5549999999994</v>
      </c>
      <c r="AM19" s="1">
        <v>-4315.8850000000002</v>
      </c>
      <c r="AN19" s="1">
        <v>-4724.3175000000001</v>
      </c>
      <c r="AO19" s="1">
        <v>-4550.6824999999999</v>
      </c>
      <c r="AP19" s="1">
        <v>-4825.1000000000004</v>
      </c>
      <c r="AQ19" s="1">
        <v>-5164.8100000000004</v>
      </c>
      <c r="AR19" s="1">
        <v>-4998.4025000000001</v>
      </c>
      <c r="AS19" s="1">
        <v>-5415.8474999999999</v>
      </c>
      <c r="AT19" s="1">
        <v>-5635.5074999999997</v>
      </c>
      <c r="AU19" s="1">
        <v>-5790.9775</v>
      </c>
      <c r="AV19" s="1">
        <v>-6076.9274999999998</v>
      </c>
      <c r="AW19" s="1">
        <v>-6448.1549999999997</v>
      </c>
      <c r="AY19" s="1">
        <f t="shared" si="18"/>
        <v>-55221.34</v>
      </c>
      <c r="AZ19" s="1">
        <f t="shared" si="18"/>
        <v>-57698.34</v>
      </c>
      <c r="BA19" s="1">
        <f t="shared" si="18"/>
        <v>-79135.999999999971</v>
      </c>
      <c r="BB19" s="1">
        <f t="shared" si="19"/>
        <v>-62142.167500000003</v>
      </c>
      <c r="BC19" s="10"/>
      <c r="BD19" s="1">
        <f t="shared" si="20"/>
        <v>-79135.999999999971</v>
      </c>
      <c r="BE19" s="10">
        <f t="shared" ref="BE19:BE22" si="21">BA19/$BA$23</f>
        <v>-3.2049489447912888E-2</v>
      </c>
      <c r="BF19" s="10"/>
      <c r="BG19" s="1">
        <f t="shared" si="20"/>
        <v>-62142.16750000001</v>
      </c>
      <c r="BH19" s="10">
        <f t="shared" ref="BH19:BH22" si="22">BB19/BB$23</f>
        <v>-1.9326772606513418E-2</v>
      </c>
      <c r="BI19" s="10"/>
      <c r="BJ19" s="48" t="s">
        <v>35</v>
      </c>
      <c r="BK19" s="36"/>
      <c r="BL19" s="37"/>
      <c r="BM19" s="52" t="s">
        <v>30</v>
      </c>
      <c r="BN19" s="52"/>
      <c r="BO19" s="52"/>
      <c r="BP19" s="52"/>
      <c r="BQ19" s="52"/>
      <c r="BR19" s="52"/>
      <c r="BS19" s="52"/>
      <c r="BT19" s="52"/>
      <c r="BU19" s="52"/>
      <c r="BV19" s="52"/>
      <c r="BW19" s="53"/>
      <c r="BY19" t="s">
        <v>39</v>
      </c>
      <c r="BZ19" s="19">
        <f>INDEX(BM21:BW31,1,MATCH($BZ$15,BM5:BW5,0))</f>
        <v>-760703.11302909069</v>
      </c>
    </row>
    <row r="20" spans="1:79" ht="16" outlineLevel="1" x14ac:dyDescent="0.2">
      <c r="A20" s="7" t="s">
        <v>15</v>
      </c>
      <c r="B20" s="1">
        <v>832.13</v>
      </c>
      <c r="C20" s="1">
        <v>644.03</v>
      </c>
      <c r="D20" s="1">
        <v>704.82</v>
      </c>
      <c r="E20" s="1">
        <v>705.28</v>
      </c>
      <c r="F20" s="1">
        <v>808.52</v>
      </c>
      <c r="G20" s="1">
        <v>692.98</v>
      </c>
      <c r="H20" s="1">
        <v>767.22</v>
      </c>
      <c r="I20" s="1">
        <v>556.79999999999995</v>
      </c>
      <c r="J20" s="1">
        <v>453.56</v>
      </c>
      <c r="K20" s="1">
        <v>735.67</v>
      </c>
      <c r="L20" s="1">
        <v>709</v>
      </c>
      <c r="M20" s="1">
        <v>609.69000000000005</v>
      </c>
      <c r="N20" s="1">
        <v>433.38</v>
      </c>
      <c r="O20" s="1">
        <v>563.76</v>
      </c>
      <c r="P20" s="1">
        <v>982.52</v>
      </c>
      <c r="Q20" s="1">
        <v>708.76</v>
      </c>
      <c r="R20" s="1">
        <v>639.62</v>
      </c>
      <c r="S20" s="1">
        <v>549.84</v>
      </c>
      <c r="T20" s="1">
        <v>1010.59</v>
      </c>
      <c r="U20" s="1">
        <v>806.2</v>
      </c>
      <c r="V20" s="1">
        <v>661.43</v>
      </c>
      <c r="W20" s="1">
        <v>1105.71</v>
      </c>
      <c r="X20" s="1">
        <v>877.89</v>
      </c>
      <c r="Y20" s="1">
        <v>963.03</v>
      </c>
      <c r="Z20" s="1">
        <v>666.08</v>
      </c>
      <c r="AA20" s="1">
        <v>719.43</v>
      </c>
      <c r="AB20" s="1">
        <v>687.88</v>
      </c>
      <c r="AC20" s="1">
        <v>662.36</v>
      </c>
      <c r="AD20" s="1">
        <v>725.7</v>
      </c>
      <c r="AE20" s="1">
        <v>637.07000000000005</v>
      </c>
      <c r="AF20" s="1">
        <v>2333.69</v>
      </c>
      <c r="AG20" s="1">
        <v>687.69</v>
      </c>
      <c r="AH20" s="1">
        <v>709.46</v>
      </c>
      <c r="AI20" s="1">
        <v>1055.5999999999999</v>
      </c>
      <c r="AJ20" s="1">
        <v>807.13</v>
      </c>
      <c r="AK20" s="1">
        <v>807.13</v>
      </c>
      <c r="AL20" s="1">
        <v>700</v>
      </c>
      <c r="AM20" s="1">
        <v>700</v>
      </c>
      <c r="AN20" s="1">
        <v>700</v>
      </c>
      <c r="AO20" s="1">
        <v>700</v>
      </c>
      <c r="AP20" s="1">
        <v>700</v>
      </c>
      <c r="AQ20" s="1">
        <v>700</v>
      </c>
      <c r="AR20" s="1">
        <v>700</v>
      </c>
      <c r="AS20" s="1">
        <v>700</v>
      </c>
      <c r="AT20" s="1">
        <v>700</v>
      </c>
      <c r="AU20" s="1">
        <v>700</v>
      </c>
      <c r="AV20" s="1">
        <v>700</v>
      </c>
      <c r="AW20" s="1">
        <v>700</v>
      </c>
      <c r="AY20" s="1">
        <f t="shared" si="18"/>
        <v>8219.7000000000007</v>
      </c>
      <c r="AZ20" s="1">
        <f t="shared" si="18"/>
        <v>9302.7300000000014</v>
      </c>
      <c r="BA20" s="1">
        <f t="shared" si="18"/>
        <v>10499.219999999998</v>
      </c>
      <c r="BB20" s="1">
        <f t="shared" si="19"/>
        <v>8400</v>
      </c>
      <c r="BC20" s="10"/>
      <c r="BD20" s="1">
        <f t="shared" si="20"/>
        <v>10499.219999999998</v>
      </c>
      <c r="BE20" s="10">
        <f t="shared" si="21"/>
        <v>4.252105749612262E-3</v>
      </c>
      <c r="BF20" s="10"/>
      <c r="BG20" s="1">
        <f t="shared" si="20"/>
        <v>8400</v>
      </c>
      <c r="BH20" s="10">
        <f t="shared" si="22"/>
        <v>2.6124754965251686E-3</v>
      </c>
      <c r="BI20" s="10"/>
      <c r="BJ20" s="49"/>
      <c r="BK20" s="38"/>
      <c r="BL20" s="29"/>
      <c r="BM20" s="13">
        <f t="shared" ref="BM20:BW20" si="23">BM50</f>
        <v>0.6</v>
      </c>
      <c r="BN20" s="13">
        <f t="shared" si="23"/>
        <v>0.61499999999999999</v>
      </c>
      <c r="BO20" s="13">
        <f t="shared" si="23"/>
        <v>0.63</v>
      </c>
      <c r="BP20" s="13">
        <f t="shared" si="23"/>
        <v>0.64500000000000002</v>
      </c>
      <c r="BQ20" s="13">
        <f t="shared" si="23"/>
        <v>0.66</v>
      </c>
      <c r="BR20" s="13">
        <f t="shared" si="23"/>
        <v>0.67500000000000004</v>
      </c>
      <c r="BS20" s="13">
        <f t="shared" si="23"/>
        <v>0.69000000000000006</v>
      </c>
      <c r="BT20" s="13">
        <f t="shared" si="23"/>
        <v>0.70500000000000007</v>
      </c>
      <c r="BU20" s="13">
        <f t="shared" si="23"/>
        <v>0.72000000000000008</v>
      </c>
      <c r="BV20" s="13">
        <f t="shared" si="23"/>
        <v>0.7350000000000001</v>
      </c>
      <c r="BW20" s="39">
        <f t="shared" si="23"/>
        <v>0.75000000000000011</v>
      </c>
      <c r="BY20" t="s">
        <v>40</v>
      </c>
      <c r="BZ20" s="19">
        <f>INDEX(BM36:BW46,MATCH($BZ$16,BL36:BL47,0),1)</f>
        <v>-376696.27652158542</v>
      </c>
    </row>
    <row r="21" spans="1:79" ht="16" outlineLevel="1" x14ac:dyDescent="0.2">
      <c r="A21" s="7" t="s">
        <v>16</v>
      </c>
      <c r="B21" s="1">
        <v>21436.55</v>
      </c>
      <c r="C21" s="1">
        <v>18942.05</v>
      </c>
      <c r="D21" s="1">
        <v>21159.82</v>
      </c>
      <c r="E21" s="1">
        <v>33111.07</v>
      </c>
      <c r="F21" s="1">
        <v>53232.99</v>
      </c>
      <c r="G21" s="1">
        <v>38058.28</v>
      </c>
      <c r="H21" s="1">
        <v>36451.81</v>
      </c>
      <c r="I21" s="1">
        <v>39532.559999999998</v>
      </c>
      <c r="J21" s="1">
        <v>35212.69</v>
      </c>
      <c r="K21" s="1">
        <v>35482.79</v>
      </c>
      <c r="L21" s="1">
        <v>33883.57</v>
      </c>
      <c r="M21" s="1">
        <v>35934.85</v>
      </c>
      <c r="N21" s="1">
        <v>37227.24</v>
      </c>
      <c r="O21" s="1">
        <v>33645.21</v>
      </c>
      <c r="P21" s="1">
        <v>42520.34</v>
      </c>
      <c r="Q21" s="1">
        <v>33792.01</v>
      </c>
      <c r="R21" s="1">
        <v>38313.949999999997</v>
      </c>
      <c r="S21" s="1">
        <v>38614.69</v>
      </c>
      <c r="T21" s="1">
        <v>35236.410000000003</v>
      </c>
      <c r="U21" s="1">
        <v>43130.55</v>
      </c>
      <c r="V21" s="1">
        <v>62824.35</v>
      </c>
      <c r="W21" s="1">
        <v>56907.91</v>
      </c>
      <c r="X21" s="1">
        <v>58426.74</v>
      </c>
      <c r="Y21" s="1">
        <v>63253.8</v>
      </c>
      <c r="Z21" s="1">
        <v>55401.816156000001</v>
      </c>
      <c r="AA21" s="1">
        <v>54484.008119699996</v>
      </c>
      <c r="AB21" s="1">
        <v>62109.904865249999</v>
      </c>
      <c r="AC21" s="1">
        <v>47695.722350000004</v>
      </c>
      <c r="AD21" s="1">
        <v>52487.430891000004</v>
      </c>
      <c r="AE21" s="1">
        <v>51924.810309599998</v>
      </c>
      <c r="AF21" s="1">
        <v>55013.369395300004</v>
      </c>
      <c r="AG21" s="1">
        <v>49391.404717649981</v>
      </c>
      <c r="AH21" s="1">
        <v>44206.766139750005</v>
      </c>
      <c r="AI21" s="1">
        <v>47291.521030249998</v>
      </c>
      <c r="AJ21" s="1">
        <v>50385.470780799995</v>
      </c>
      <c r="AK21" s="1">
        <v>23577.099297600002</v>
      </c>
      <c r="AL21" s="1">
        <v>49274.875833333324</v>
      </c>
      <c r="AM21" s="1">
        <v>48835.861666666657</v>
      </c>
      <c r="AN21" s="1">
        <v>48207.397499999992</v>
      </c>
      <c r="AO21" s="1">
        <v>46144.543333333328</v>
      </c>
      <c r="AP21" s="1">
        <v>46230.719166666662</v>
      </c>
      <c r="AQ21" s="1">
        <v>46305.305</v>
      </c>
      <c r="AR21" s="1">
        <v>42524.660833333342</v>
      </c>
      <c r="AS21" s="1">
        <v>42798.806666666678</v>
      </c>
      <c r="AT21" s="1">
        <v>42995.702500000014</v>
      </c>
      <c r="AU21" s="1">
        <v>43122.27833333335</v>
      </c>
      <c r="AV21" s="1">
        <v>43201.954166666685</v>
      </c>
      <c r="AW21" s="1">
        <v>43356.300000000017</v>
      </c>
      <c r="AY21" s="1">
        <f t="shared" si="18"/>
        <v>402439.02999999991</v>
      </c>
      <c r="AZ21" s="1">
        <f t="shared" si="18"/>
        <v>543893.20000000007</v>
      </c>
      <c r="BA21" s="1">
        <f t="shared" si="18"/>
        <v>593969.32405289996</v>
      </c>
      <c r="BB21" s="1">
        <f t="shared" si="19"/>
        <v>542998.40500000003</v>
      </c>
      <c r="BC21" s="10"/>
      <c r="BD21" s="1">
        <f t="shared" si="20"/>
        <v>593969.32405289996</v>
      </c>
      <c r="BE21" s="10">
        <f t="shared" si="21"/>
        <v>0.24055314374769227</v>
      </c>
      <c r="BF21" s="10"/>
      <c r="BG21" s="1">
        <f t="shared" si="20"/>
        <v>542998.40500000003</v>
      </c>
      <c r="BH21" s="10">
        <f t="shared" si="22"/>
        <v>0.16887738425175591</v>
      </c>
      <c r="BI21" s="10"/>
      <c r="BJ21" s="49"/>
      <c r="BK21" s="51" t="s">
        <v>31</v>
      </c>
      <c r="BL21" s="15">
        <f t="shared" ref="BL21:BL31" si="24">BL51</f>
        <v>0.6</v>
      </c>
      <c r="BM21" s="29">
        <f t="shared" ref="BM21:BW21" si="25">BM51-$BP$54</f>
        <v>1141054.6695436332</v>
      </c>
      <c r="BN21" s="29">
        <f t="shared" si="25"/>
        <v>760703.11302908882</v>
      </c>
      <c r="BO21" s="29">
        <f t="shared" si="25"/>
        <v>380351.55651454441</v>
      </c>
      <c r="BP21" s="29">
        <f t="shared" si="25"/>
        <v>0</v>
      </c>
      <c r="BQ21" s="29">
        <f t="shared" si="25"/>
        <v>-380351.55651454628</v>
      </c>
      <c r="BR21" s="29">
        <f t="shared" si="25"/>
        <v>-760703.11302909069</v>
      </c>
      <c r="BS21" s="29">
        <f t="shared" si="25"/>
        <v>-1141054.6695436351</v>
      </c>
      <c r="BT21" s="29">
        <f t="shared" si="25"/>
        <v>-1521406.2260581804</v>
      </c>
      <c r="BU21" s="29">
        <f t="shared" si="25"/>
        <v>-1901757.7825727249</v>
      </c>
      <c r="BV21" s="29">
        <f t="shared" si="25"/>
        <v>-2282109.3390872702</v>
      </c>
      <c r="BW21" s="40">
        <f t="shared" si="25"/>
        <v>-2662460.8956018146</v>
      </c>
      <c r="BY21" t="s">
        <v>35</v>
      </c>
      <c r="BZ21" s="19">
        <f>SUM(BZ19:BZ20)</f>
        <v>-1137399.3895506761</v>
      </c>
    </row>
    <row r="22" spans="1:79" ht="16" outlineLevel="1" x14ac:dyDescent="0.2">
      <c r="A22" s="7" t="s">
        <v>17</v>
      </c>
      <c r="B22" s="1">
        <v>11500</v>
      </c>
      <c r="C22" s="1">
        <v>11500</v>
      </c>
      <c r="D22" s="1">
        <v>17512.5</v>
      </c>
      <c r="E22" s="1">
        <v>12825</v>
      </c>
      <c r="F22" s="1">
        <v>12825</v>
      </c>
      <c r="G22" s="1">
        <v>12825</v>
      </c>
      <c r="H22" s="1">
        <v>23275</v>
      </c>
      <c r="I22" s="1">
        <v>23275</v>
      </c>
      <c r="J22" s="1">
        <v>23275</v>
      </c>
      <c r="K22" s="1">
        <v>23275</v>
      </c>
      <c r="L22" s="1">
        <v>23275</v>
      </c>
      <c r="M22" s="1">
        <v>23275</v>
      </c>
      <c r="N22" s="1">
        <v>23275</v>
      </c>
      <c r="O22" s="1">
        <v>23275</v>
      </c>
      <c r="P22" s="1">
        <v>23275</v>
      </c>
      <c r="Q22" s="1">
        <v>23275</v>
      </c>
      <c r="R22" s="1">
        <v>21280</v>
      </c>
      <c r="S22" s="1">
        <v>21280</v>
      </c>
      <c r="T22" s="1">
        <v>21280</v>
      </c>
      <c r="U22" s="1">
        <v>21280</v>
      </c>
      <c r="V22" s="1">
        <v>21280</v>
      </c>
      <c r="W22" s="1">
        <v>23168.799999999999</v>
      </c>
      <c r="X22" s="1">
        <v>23275</v>
      </c>
      <c r="Y22" s="1">
        <v>23275</v>
      </c>
      <c r="Z22" s="1">
        <v>23275</v>
      </c>
      <c r="AA22" s="1">
        <v>21280</v>
      </c>
      <c r="AB22" s="1">
        <v>21280</v>
      </c>
      <c r="AC22" s="1">
        <v>21280</v>
      </c>
      <c r="AD22" s="1">
        <v>21280</v>
      </c>
      <c r="AE22" s="1">
        <v>21140.35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 s="1">
        <f t="shared" si="18"/>
        <v>218637.5</v>
      </c>
      <c r="AZ22" s="1">
        <f t="shared" si="18"/>
        <v>269218.8</v>
      </c>
      <c r="BA22" s="1">
        <f t="shared" si="18"/>
        <v>129535.35</v>
      </c>
      <c r="BB22" s="1">
        <f t="shared" si="19"/>
        <v>0</v>
      </c>
      <c r="BC22" s="10"/>
      <c r="BD22" s="1">
        <f>BE22*BD$23</f>
        <v>129535.35</v>
      </c>
      <c r="BE22" s="10">
        <f t="shared" si="21"/>
        <v>5.24608500929628E-2</v>
      </c>
      <c r="BF22" s="10"/>
      <c r="BG22" s="1">
        <f>BH22*BG$23</f>
        <v>0</v>
      </c>
      <c r="BH22" s="10">
        <f t="shared" si="22"/>
        <v>0</v>
      </c>
      <c r="BI22" s="10"/>
      <c r="BJ22" s="49"/>
      <c r="BK22" s="51"/>
      <c r="BL22" s="15">
        <f t="shared" si="24"/>
        <v>0.62</v>
      </c>
      <c r="BM22" s="29">
        <f t="shared" ref="BM22:BW22" si="26">BM52-$BP$54</f>
        <v>1141054.6695436332</v>
      </c>
      <c r="BN22" s="29">
        <f t="shared" si="26"/>
        <v>760703.11302908882</v>
      </c>
      <c r="BO22" s="29">
        <f t="shared" si="26"/>
        <v>380351.55651454441</v>
      </c>
      <c r="BP22" s="29">
        <f t="shared" si="26"/>
        <v>0</v>
      </c>
      <c r="BQ22" s="29">
        <f t="shared" si="26"/>
        <v>-380351.55651454628</v>
      </c>
      <c r="BR22" s="29">
        <f t="shared" si="26"/>
        <v>-760703.11302909069</v>
      </c>
      <c r="BS22" s="29">
        <f t="shared" si="26"/>
        <v>-1141054.6695436351</v>
      </c>
      <c r="BT22" s="29">
        <f t="shared" si="26"/>
        <v>-1521406.2260581804</v>
      </c>
      <c r="BU22" s="29">
        <f t="shared" si="26"/>
        <v>-1901757.7825727249</v>
      </c>
      <c r="BV22" s="29">
        <f t="shared" si="26"/>
        <v>-2282109.3390872702</v>
      </c>
      <c r="BW22" s="40">
        <f t="shared" si="26"/>
        <v>-2662460.8956018146</v>
      </c>
      <c r="BZ22" s="19"/>
    </row>
    <row r="23" spans="1:79" ht="16" outlineLevel="1" x14ac:dyDescent="0.2">
      <c r="A23" s="6" t="s">
        <v>18</v>
      </c>
      <c r="B23" s="1">
        <f t="shared" ref="B23:Y23" si="27">SUM(B18:B22)</f>
        <v>96414.36</v>
      </c>
      <c r="C23" s="1">
        <f t="shared" si="27"/>
        <v>85018.33</v>
      </c>
      <c r="D23" s="1">
        <f t="shared" si="27"/>
        <v>96475.72</v>
      </c>
      <c r="E23" s="1">
        <f t="shared" si="27"/>
        <v>120409.9</v>
      </c>
      <c r="F23" s="1">
        <f t="shared" si="27"/>
        <v>151510.39000000001</v>
      </c>
      <c r="G23" s="1">
        <f t="shared" si="27"/>
        <v>136367.31</v>
      </c>
      <c r="H23" s="1">
        <f t="shared" si="27"/>
        <v>164744.18</v>
      </c>
      <c r="I23" s="1">
        <f t="shared" si="27"/>
        <v>128107.48999999999</v>
      </c>
      <c r="J23" s="1">
        <f t="shared" si="27"/>
        <v>120739.65</v>
      </c>
      <c r="K23" s="1">
        <f t="shared" si="27"/>
        <v>157301.29999999999</v>
      </c>
      <c r="L23" s="1">
        <f t="shared" si="27"/>
        <v>133199.70000000001</v>
      </c>
      <c r="M23" s="1">
        <f t="shared" si="27"/>
        <v>128683.6</v>
      </c>
      <c r="N23" s="1">
        <f t="shared" si="27"/>
        <v>126532.36000000002</v>
      </c>
      <c r="O23" s="1">
        <f t="shared" si="27"/>
        <v>130164.42000000001</v>
      </c>
      <c r="P23" s="1">
        <f t="shared" si="27"/>
        <v>213258.23999999999</v>
      </c>
      <c r="Q23" s="1">
        <f t="shared" si="27"/>
        <v>133454.31</v>
      </c>
      <c r="R23" s="1">
        <f t="shared" si="27"/>
        <v>162774.99</v>
      </c>
      <c r="S23" s="1">
        <f t="shared" si="27"/>
        <v>121243.7</v>
      </c>
      <c r="T23" s="1">
        <f t="shared" si="27"/>
        <v>223882.40999999997</v>
      </c>
      <c r="U23" s="1">
        <f t="shared" si="27"/>
        <v>212156.85000000003</v>
      </c>
      <c r="V23" s="1">
        <f t="shared" si="27"/>
        <v>222292.4</v>
      </c>
      <c r="W23" s="1">
        <f t="shared" si="27"/>
        <v>288150.83999999997</v>
      </c>
      <c r="X23" s="1">
        <f t="shared" si="27"/>
        <v>240574.27000000002</v>
      </c>
      <c r="Y23" s="1">
        <f t="shared" si="27"/>
        <v>275844.89</v>
      </c>
      <c r="Z23" s="1">
        <f>SUM(Z18:Z22)</f>
        <v>189641.833916</v>
      </c>
      <c r="AA23" s="1">
        <f t="shared" ref="AA23:BB23" si="28">SUM(AA18:AA22)</f>
        <v>202115.33219069999</v>
      </c>
      <c r="AB23" s="1">
        <f t="shared" si="28"/>
        <v>207126.13738275002</v>
      </c>
      <c r="AC23" s="1">
        <f t="shared" si="28"/>
        <v>175431.82797500002</v>
      </c>
      <c r="AD23" s="1">
        <f t="shared" si="28"/>
        <v>241218.91064274998</v>
      </c>
      <c r="AE23" s="1">
        <f t="shared" si="28"/>
        <v>190469.71766520003</v>
      </c>
      <c r="AF23" s="1">
        <f t="shared" si="28"/>
        <v>166291.66629679999</v>
      </c>
      <c r="AG23" s="1">
        <f t="shared" si="28"/>
        <v>221377.50400269998</v>
      </c>
      <c r="AH23" s="1">
        <f t="shared" si="28"/>
        <v>168206.35026575002</v>
      </c>
      <c r="AI23" s="1">
        <f t="shared" si="28"/>
        <v>263703.63983349997</v>
      </c>
      <c r="AJ23" s="1">
        <f t="shared" si="28"/>
        <v>230570.43595840002</v>
      </c>
      <c r="AK23" s="1">
        <f t="shared" si="28"/>
        <v>213027.9432672</v>
      </c>
      <c r="AL23" s="1">
        <f t="shared" si="28"/>
        <v>247746.19583333333</v>
      </c>
      <c r="AM23" s="1">
        <f t="shared" si="28"/>
        <v>251022.32666666663</v>
      </c>
      <c r="AN23" s="1">
        <f t="shared" si="28"/>
        <v>261813.67999999996</v>
      </c>
      <c r="AO23" s="1">
        <f t="shared" si="28"/>
        <v>254842.46083333335</v>
      </c>
      <c r="AP23" s="1">
        <f t="shared" si="28"/>
        <v>262278.26916666667</v>
      </c>
      <c r="AQ23" s="1">
        <f t="shared" si="28"/>
        <v>271947.89499999996</v>
      </c>
      <c r="AR23" s="1">
        <f t="shared" si="28"/>
        <v>257069.08333333331</v>
      </c>
      <c r="AS23" s="1">
        <f t="shared" si="28"/>
        <v>269069.38416666666</v>
      </c>
      <c r="AT23" s="1">
        <f t="shared" si="28"/>
        <v>274319.71999999997</v>
      </c>
      <c r="AU23" s="1">
        <f t="shared" si="28"/>
        <v>279296.35083333333</v>
      </c>
      <c r="AV23" s="1">
        <f t="shared" si="28"/>
        <v>287585.8016666667</v>
      </c>
      <c r="AW23" s="1">
        <f t="shared" si="28"/>
        <v>298349.995</v>
      </c>
      <c r="AY23" s="1">
        <f t="shared" ref="AY23:AZ23" si="29">SUM(AY18:AY22)</f>
        <v>1518971.93</v>
      </c>
      <c r="AZ23" s="1">
        <f t="shared" si="29"/>
        <v>2350329.6799999997</v>
      </c>
      <c r="BA23" s="1">
        <f t="shared" si="28"/>
        <v>2469181.2993967501</v>
      </c>
      <c r="BB23" s="1">
        <f t="shared" si="28"/>
        <v>3215341.1624999996</v>
      </c>
      <c r="BC23" s="10"/>
      <c r="BD23" s="1">
        <f>BE23*BD5</f>
        <v>2469181.2993967501</v>
      </c>
      <c r="BE23" s="10">
        <f>1-BD28</f>
        <v>0.286592323386202</v>
      </c>
      <c r="BF23" s="10"/>
      <c r="BG23" s="1">
        <f>BH23*BG5</f>
        <v>3215341.1625000001</v>
      </c>
      <c r="BH23" s="10">
        <f>1-BG28</f>
        <v>0.34142531932521059</v>
      </c>
      <c r="BI23" s="10"/>
      <c r="BJ23" s="49"/>
      <c r="BK23" s="51"/>
      <c r="BL23" s="15">
        <f t="shared" si="24"/>
        <v>0.64</v>
      </c>
      <c r="BM23" s="29">
        <f t="shared" ref="BM23:BW23" si="30">BM53-$BP$54</f>
        <v>1141054.6695436332</v>
      </c>
      <c r="BN23" s="29">
        <f t="shared" si="30"/>
        <v>760703.11302908882</v>
      </c>
      <c r="BO23" s="29">
        <f t="shared" si="30"/>
        <v>380351.55651454441</v>
      </c>
      <c r="BP23" s="29">
        <f t="shared" si="30"/>
        <v>0</v>
      </c>
      <c r="BQ23" s="29">
        <f t="shared" si="30"/>
        <v>-380351.55651454628</v>
      </c>
      <c r="BR23" s="29">
        <f t="shared" si="30"/>
        <v>-760703.11302909069</v>
      </c>
      <c r="BS23" s="29">
        <f t="shared" si="30"/>
        <v>-1141054.6695436351</v>
      </c>
      <c r="BT23" s="29">
        <f t="shared" si="30"/>
        <v>-1521406.2260581804</v>
      </c>
      <c r="BU23" s="29">
        <f t="shared" si="30"/>
        <v>-1901757.7825727249</v>
      </c>
      <c r="BV23" s="29">
        <f t="shared" si="30"/>
        <v>-2282109.3390872702</v>
      </c>
      <c r="BW23" s="40">
        <f t="shared" si="30"/>
        <v>-2662460.8956018146</v>
      </c>
      <c r="BY23" t="s">
        <v>37</v>
      </c>
      <c r="BZ23" s="19">
        <f>INDEX(BM51:BW61,1,MATCH(BZ15,BM50:BW50,0))</f>
        <v>8240950.3911484629</v>
      </c>
    </row>
    <row r="24" spans="1:79" ht="16" outlineLevel="1" x14ac:dyDescent="0.2">
      <c r="A24" t="s">
        <v>19</v>
      </c>
      <c r="B24" s="1">
        <f t="shared" ref="B24:Y24" si="31">SUM(B16,B23)</f>
        <v>292612.40000000002</v>
      </c>
      <c r="C24" s="1">
        <f t="shared" si="31"/>
        <v>286003.38</v>
      </c>
      <c r="D24" s="1">
        <f t="shared" si="31"/>
        <v>391810.85</v>
      </c>
      <c r="E24" s="1">
        <f t="shared" si="31"/>
        <v>354855.67000000004</v>
      </c>
      <c r="F24" s="1">
        <f t="shared" si="31"/>
        <v>477768.31</v>
      </c>
      <c r="G24" s="1">
        <f t="shared" si="31"/>
        <v>462225.13</v>
      </c>
      <c r="H24" s="1">
        <f t="shared" si="31"/>
        <v>326481.82</v>
      </c>
      <c r="I24" s="1">
        <f t="shared" si="31"/>
        <v>509280.72</v>
      </c>
      <c r="J24" s="1">
        <f t="shared" si="31"/>
        <v>410859.33999999997</v>
      </c>
      <c r="K24" s="1">
        <f t="shared" si="31"/>
        <v>441202.36</v>
      </c>
      <c r="L24" s="1">
        <f t="shared" si="31"/>
        <v>388950.38</v>
      </c>
      <c r="M24" s="1">
        <f t="shared" si="31"/>
        <v>443127.99</v>
      </c>
      <c r="N24" s="1">
        <f t="shared" si="31"/>
        <v>409623.81000000006</v>
      </c>
      <c r="O24" s="1">
        <f t="shared" si="31"/>
        <v>409603.49</v>
      </c>
      <c r="P24" s="1">
        <f t="shared" si="31"/>
        <v>511253.95</v>
      </c>
      <c r="Q24" s="1">
        <f t="shared" si="31"/>
        <v>440264.79</v>
      </c>
      <c r="R24" s="1">
        <f t="shared" si="31"/>
        <v>715099.85</v>
      </c>
      <c r="S24" s="1">
        <f t="shared" si="31"/>
        <v>787735.54999999993</v>
      </c>
      <c r="T24" s="1">
        <f t="shared" si="31"/>
        <v>1189537.43</v>
      </c>
      <c r="U24" s="1">
        <f t="shared" si="31"/>
        <v>855787.26</v>
      </c>
      <c r="V24" s="1">
        <f t="shared" si="31"/>
        <v>660244.63</v>
      </c>
      <c r="W24" s="1">
        <f t="shared" si="31"/>
        <v>1064994.1299999999</v>
      </c>
      <c r="X24" s="1">
        <f t="shared" si="31"/>
        <v>1019192.15</v>
      </c>
      <c r="Y24" s="1">
        <f t="shared" si="31"/>
        <v>1085393.31</v>
      </c>
      <c r="Z24" s="1">
        <f>SUM(Z16,Z23)</f>
        <v>995909.4840360001</v>
      </c>
      <c r="AA24" s="1">
        <f t="shared" ref="AA24:BB24" si="32">SUM(AA16,AA23)</f>
        <v>921556.7804880999</v>
      </c>
      <c r="AB24" s="1">
        <f t="shared" si="32"/>
        <v>840237.19278725015</v>
      </c>
      <c r="AC24" s="1">
        <f t="shared" si="32"/>
        <v>911464.02279710001</v>
      </c>
      <c r="AD24" s="1">
        <f t="shared" si="32"/>
        <v>989286.41226600006</v>
      </c>
      <c r="AE24" s="1">
        <f t="shared" si="32"/>
        <v>894552.41738387023</v>
      </c>
      <c r="AF24" s="1">
        <f t="shared" si="32"/>
        <v>983295.3706606999</v>
      </c>
      <c r="AG24" s="1">
        <f t="shared" si="32"/>
        <v>1002665.64455382</v>
      </c>
      <c r="AH24" s="1">
        <f t="shared" si="32"/>
        <v>901664.03075799998</v>
      </c>
      <c r="AI24" s="1">
        <f t="shared" si="32"/>
        <v>1019507.0300540999</v>
      </c>
      <c r="AJ24" s="1">
        <f t="shared" si="32"/>
        <v>960418.7282752</v>
      </c>
      <c r="AK24" s="1">
        <f t="shared" si="32"/>
        <v>930024.89207080007</v>
      </c>
      <c r="AL24" s="1">
        <f t="shared" si="32"/>
        <v>1009570.3083681863</v>
      </c>
      <c r="AM24" s="1">
        <f t="shared" si="32"/>
        <v>1018318.7626780052</v>
      </c>
      <c r="AN24" s="1">
        <f t="shared" si="32"/>
        <v>1038099.7582369198</v>
      </c>
      <c r="AO24" s="1">
        <f t="shared" si="32"/>
        <v>993031.36872531206</v>
      </c>
      <c r="AP24" s="1">
        <f t="shared" si="32"/>
        <v>1004261.3867740511</v>
      </c>
      <c r="AQ24" s="1">
        <f t="shared" si="32"/>
        <v>1016990.1345017983</v>
      </c>
      <c r="AR24" s="1">
        <f t="shared" si="32"/>
        <v>996946.31032004976</v>
      </c>
      <c r="AS24" s="1">
        <f t="shared" si="32"/>
        <v>1003332.5789552428</v>
      </c>
      <c r="AT24" s="1">
        <f t="shared" si="32"/>
        <v>1010803.2078296966</v>
      </c>
      <c r="AU24" s="1">
        <f t="shared" si="32"/>
        <v>1017137.9557447494</v>
      </c>
      <c r="AV24" s="1">
        <f t="shared" si="32"/>
        <v>1027161.5426898687</v>
      </c>
      <c r="AW24" s="1">
        <f t="shared" si="32"/>
        <v>1042493.6430773295</v>
      </c>
      <c r="AY24" s="1">
        <f t="shared" ref="AY24:AZ24" si="33">SUM(AY16,AY23)</f>
        <v>4785178.3499999996</v>
      </c>
      <c r="AZ24" s="1">
        <f t="shared" si="33"/>
        <v>9148730.3499999996</v>
      </c>
      <c r="BA24" s="1">
        <f t="shared" si="32"/>
        <v>11350582.006130939</v>
      </c>
      <c r="BB24" s="1">
        <f t="shared" si="32"/>
        <v>12178146.95790121</v>
      </c>
      <c r="BC24" s="10"/>
      <c r="BD24" s="1">
        <f t="shared" ref="BD24" si="34">SUM(BD16,BD23)</f>
        <v>11350582.006130939</v>
      </c>
      <c r="BE24" s="10">
        <f>BA24/BA8</f>
        <v>0.33032962564487045</v>
      </c>
      <c r="BF24" s="10"/>
      <c r="BG24" s="1">
        <f t="shared" ref="BG24" si="35">SUM(BG16,BG23)</f>
        <v>12178146.95790121</v>
      </c>
      <c r="BH24" s="10">
        <f>BB24/BB8</f>
        <v>0.34336884055103378</v>
      </c>
      <c r="BI24" s="10"/>
      <c r="BJ24" s="49"/>
      <c r="BK24" s="51"/>
      <c r="BL24" s="15">
        <f t="shared" si="24"/>
        <v>0.66</v>
      </c>
      <c r="BM24" s="29">
        <f t="shared" ref="BM24:BW24" si="36">BM54-$BP$54</f>
        <v>1141054.6695436332</v>
      </c>
      <c r="BN24" s="29">
        <f t="shared" si="36"/>
        <v>760703.11302908882</v>
      </c>
      <c r="BO24" s="29">
        <f t="shared" si="36"/>
        <v>380351.55651454441</v>
      </c>
      <c r="BP24" s="30">
        <f t="shared" si="36"/>
        <v>0</v>
      </c>
      <c r="BQ24" s="29">
        <f t="shared" si="36"/>
        <v>-380351.55651454628</v>
      </c>
      <c r="BR24" s="29">
        <f t="shared" si="36"/>
        <v>-760703.11302909069</v>
      </c>
      <c r="BS24" s="29">
        <f t="shared" si="36"/>
        <v>-1141054.6695436351</v>
      </c>
      <c r="BT24" s="29">
        <f t="shared" si="36"/>
        <v>-1521406.2260581804</v>
      </c>
      <c r="BU24" s="29">
        <f t="shared" si="36"/>
        <v>-1901757.7825727249</v>
      </c>
      <c r="BV24" s="29">
        <f t="shared" si="36"/>
        <v>-2282109.3390872702</v>
      </c>
      <c r="BW24" s="40">
        <f t="shared" si="36"/>
        <v>-2662460.8956018146</v>
      </c>
      <c r="BY24" t="s">
        <v>38</v>
      </c>
      <c r="BZ24" s="19">
        <f>INDEX(BM66:BW76,MATCH(BZ16,BL66:BL76,0),1)</f>
        <v>2825222.0739118871</v>
      </c>
    </row>
    <row r="25" spans="1:79" ht="16" outlineLevel="1" x14ac:dyDescent="0.2">
      <c r="A25" s="9" t="s">
        <v>20</v>
      </c>
      <c r="B25" s="8">
        <f t="shared" ref="B25:Y25" si="37">B8-B24</f>
        <v>647018.31999999995</v>
      </c>
      <c r="C25" s="8">
        <f t="shared" si="37"/>
        <v>691170.17</v>
      </c>
      <c r="D25" s="8">
        <f t="shared" si="37"/>
        <v>562867.1</v>
      </c>
      <c r="E25" s="8">
        <f t="shared" si="37"/>
        <v>773758.78999999992</v>
      </c>
      <c r="F25" s="8">
        <f t="shared" si="37"/>
        <v>662999.13000000012</v>
      </c>
      <c r="G25" s="8">
        <f t="shared" si="37"/>
        <v>668215.9099999998</v>
      </c>
      <c r="H25" s="8">
        <f t="shared" si="37"/>
        <v>778426.73</v>
      </c>
      <c r="I25" s="8">
        <f t="shared" si="37"/>
        <v>625550</v>
      </c>
      <c r="J25" s="8">
        <f t="shared" si="37"/>
        <v>797257.9800000001</v>
      </c>
      <c r="K25" s="8">
        <f t="shared" si="37"/>
        <v>780245.67999999982</v>
      </c>
      <c r="L25" s="8">
        <f t="shared" si="37"/>
        <v>828143.41999999981</v>
      </c>
      <c r="M25" s="8">
        <f t="shared" si="37"/>
        <v>724710.54</v>
      </c>
      <c r="N25" s="8">
        <f t="shared" si="37"/>
        <v>1042625.2799999998</v>
      </c>
      <c r="O25" s="8">
        <f t="shared" si="37"/>
        <v>948625.85000000009</v>
      </c>
      <c r="P25" s="8">
        <f t="shared" si="37"/>
        <v>1043017.4100000001</v>
      </c>
      <c r="Q25" s="8">
        <f t="shared" si="37"/>
        <v>1144087.7</v>
      </c>
      <c r="R25" s="8">
        <f t="shared" si="37"/>
        <v>1926421.1799999997</v>
      </c>
      <c r="S25" s="8">
        <f t="shared" si="37"/>
        <v>1752123.85</v>
      </c>
      <c r="T25" s="8">
        <f t="shared" si="37"/>
        <v>1794133.8199999996</v>
      </c>
      <c r="U25" s="8">
        <f t="shared" si="37"/>
        <v>2089213.4300000004</v>
      </c>
      <c r="V25" s="8">
        <f t="shared" si="37"/>
        <v>2203036.6399999997</v>
      </c>
      <c r="W25" s="8">
        <f t="shared" si="37"/>
        <v>1958690.0100000002</v>
      </c>
      <c r="X25" s="8">
        <f t="shared" si="37"/>
        <v>1852624.2800000003</v>
      </c>
      <c r="Y25" s="8">
        <f t="shared" si="37"/>
        <v>2086285.2200000002</v>
      </c>
      <c r="Z25" s="8">
        <f>Z8-Z24</f>
        <v>1761984.7887230008</v>
      </c>
      <c r="AA25" s="8">
        <f t="shared" ref="AA25:BB25" si="38">AA8-AA24</f>
        <v>1834477.9013945502</v>
      </c>
      <c r="AB25" s="8">
        <f t="shared" si="38"/>
        <v>2128178.562263201</v>
      </c>
      <c r="AC25" s="8">
        <f t="shared" si="38"/>
        <v>1826809.6646228998</v>
      </c>
      <c r="AD25" s="8">
        <f t="shared" si="38"/>
        <v>1906902.9809182007</v>
      </c>
      <c r="AE25" s="8">
        <f t="shared" si="38"/>
        <v>1893921.2891053809</v>
      </c>
      <c r="AF25" s="8">
        <f t="shared" si="38"/>
        <v>1914677.3707690001</v>
      </c>
      <c r="AG25" s="8">
        <f t="shared" si="38"/>
        <v>1977361.0750360307</v>
      </c>
      <c r="AH25" s="8">
        <f t="shared" si="38"/>
        <v>1997905.4610520992</v>
      </c>
      <c r="AI25" s="8">
        <f t="shared" si="38"/>
        <v>1854507.5378718995</v>
      </c>
      <c r="AJ25" s="8">
        <f t="shared" si="38"/>
        <v>1951719.1263648011</v>
      </c>
      <c r="AK25" s="8">
        <f t="shared" si="38"/>
        <v>1962352.8838575985</v>
      </c>
      <c r="AL25" s="8">
        <f t="shared" si="38"/>
        <v>1759101.3299521543</v>
      </c>
      <c r="AM25" s="8">
        <f t="shared" si="38"/>
        <v>1704397.4110788656</v>
      </c>
      <c r="AN25" s="8">
        <f t="shared" si="38"/>
        <v>1771045.631296654</v>
      </c>
      <c r="AO25" s="8">
        <f t="shared" si="38"/>
        <v>1809983.5297870236</v>
      </c>
      <c r="AP25" s="8">
        <f t="shared" si="38"/>
        <v>1842849.6425927794</v>
      </c>
      <c r="AQ25" s="8">
        <f t="shared" si="38"/>
        <v>1920561.6085499099</v>
      </c>
      <c r="AR25" s="8">
        <f t="shared" si="38"/>
        <v>1889257.6557319199</v>
      </c>
      <c r="AS25" s="8">
        <f t="shared" si="38"/>
        <v>1997377.6761237034</v>
      </c>
      <c r="AT25" s="8">
        <f t="shared" si="38"/>
        <v>2034339.1047543096</v>
      </c>
      <c r="AU25" s="8">
        <f t="shared" si="38"/>
        <v>2092901.8021540102</v>
      </c>
      <c r="AV25" s="8">
        <f t="shared" si="38"/>
        <v>2169645.6251238491</v>
      </c>
      <c r="AW25" s="8">
        <f t="shared" si="38"/>
        <v>2297055.0406130413</v>
      </c>
      <c r="AY25" s="8">
        <f t="shared" ref="AY25:AZ25" si="39">AY8-AY24</f>
        <v>8540363.7700000014</v>
      </c>
      <c r="AZ25" s="8">
        <f t="shared" si="39"/>
        <v>19840884.670000002</v>
      </c>
      <c r="BA25" s="8">
        <f t="shared" si="38"/>
        <v>23010798.641978659</v>
      </c>
      <c r="BB25" s="8">
        <f t="shared" si="38"/>
        <v>23288516.05775822</v>
      </c>
      <c r="BD25" s="8">
        <f t="shared" ref="BD25:BG25" si="40">BD8-BD24</f>
        <v>23010798.641978659</v>
      </c>
      <c r="BG25" s="8">
        <f t="shared" si="40"/>
        <v>23288516.05775822</v>
      </c>
      <c r="BJ25" s="49"/>
      <c r="BK25" s="51"/>
      <c r="BL25" s="15">
        <f t="shared" si="24"/>
        <v>0.68</v>
      </c>
      <c r="BM25" s="29">
        <f t="shared" ref="BM25:BW25" si="41">BM55-$BP$54</f>
        <v>1141054.6695436332</v>
      </c>
      <c r="BN25" s="29">
        <f t="shared" si="41"/>
        <v>760703.11302908882</v>
      </c>
      <c r="BO25" s="29">
        <f t="shared" si="41"/>
        <v>380351.55651454441</v>
      </c>
      <c r="BP25" s="29">
        <f t="shared" si="41"/>
        <v>0</v>
      </c>
      <c r="BQ25" s="29">
        <f t="shared" si="41"/>
        <v>-380351.55651454628</v>
      </c>
      <c r="BR25" s="29">
        <f t="shared" si="41"/>
        <v>-760703.11302909069</v>
      </c>
      <c r="BS25" s="29">
        <f t="shared" si="41"/>
        <v>-1141054.6695436351</v>
      </c>
      <c r="BT25" s="29">
        <f t="shared" si="41"/>
        <v>-1521406.2260581804</v>
      </c>
      <c r="BU25" s="29">
        <f t="shared" si="41"/>
        <v>-1901757.7825727249</v>
      </c>
      <c r="BV25" s="29">
        <f t="shared" si="41"/>
        <v>-2282109.3390872702</v>
      </c>
      <c r="BW25" s="40">
        <f t="shared" si="41"/>
        <v>-2662460.8956018146</v>
      </c>
      <c r="BY25" t="s">
        <v>36</v>
      </c>
      <c r="BZ25" s="19">
        <f>SUM(BZ23:BZ24)</f>
        <v>11066172.46506035</v>
      </c>
    </row>
    <row r="26" spans="1:79" ht="16" outlineLevel="1" x14ac:dyDescent="0.2">
      <c r="A26" s="6" t="s">
        <v>21</v>
      </c>
      <c r="B26" s="3">
        <f t="shared" ref="B26:Y26" si="42">B25/B8</f>
        <v>0.68858787418103995</v>
      </c>
      <c r="C26" s="3">
        <f t="shared" si="42"/>
        <v>0.70731567591038458</v>
      </c>
      <c r="D26" s="3">
        <f t="shared" si="42"/>
        <v>0.5895884575526229</v>
      </c>
      <c r="E26" s="3">
        <f t="shared" si="42"/>
        <v>0.68558291376135649</v>
      </c>
      <c r="F26" s="3">
        <f t="shared" si="42"/>
        <v>0.58118693324557025</v>
      </c>
      <c r="G26" s="3">
        <f t="shared" si="42"/>
        <v>0.59111080220512868</v>
      </c>
      <c r="H26" s="3">
        <f t="shared" si="42"/>
        <v>0.70451688513044808</v>
      </c>
      <c r="I26" s="3">
        <f t="shared" si="42"/>
        <v>0.55122758749428291</v>
      </c>
      <c r="J26" s="3">
        <f t="shared" si="42"/>
        <v>0.65991768084245328</v>
      </c>
      <c r="K26" s="3">
        <f t="shared" si="42"/>
        <v>0.63878745099955292</v>
      </c>
      <c r="L26" s="3">
        <f t="shared" si="42"/>
        <v>0.68042694819413252</v>
      </c>
      <c r="M26" s="3">
        <f t="shared" si="42"/>
        <v>0.62055714157675546</v>
      </c>
      <c r="N26" s="3">
        <f t="shared" si="42"/>
        <v>0.71793832558022119</v>
      </c>
      <c r="O26" s="3">
        <f t="shared" si="42"/>
        <v>0.69842833022588069</v>
      </c>
      <c r="P26" s="3">
        <f t="shared" si="42"/>
        <v>0.67106519288884026</v>
      </c>
      <c r="Q26" s="3">
        <f t="shared" si="42"/>
        <v>0.72211689458070027</v>
      </c>
      <c r="R26" s="3">
        <f t="shared" si="42"/>
        <v>0.72928481663460387</v>
      </c>
      <c r="S26" s="3">
        <f t="shared" si="42"/>
        <v>0.68985072559528304</v>
      </c>
      <c r="T26" s="3">
        <f t="shared" si="42"/>
        <v>0.60131752786102022</v>
      </c>
      <c r="U26" s="3">
        <f t="shared" si="42"/>
        <v>0.70941016655585232</v>
      </c>
      <c r="V26" s="3">
        <f t="shared" si="42"/>
        <v>0.76940978976892482</v>
      </c>
      <c r="W26" s="3">
        <f t="shared" si="42"/>
        <v>0.64778261197613063</v>
      </c>
      <c r="X26" s="3">
        <f t="shared" si="42"/>
        <v>0.64510539763156105</v>
      </c>
      <c r="Y26" s="3">
        <f t="shared" si="42"/>
        <v>0.65778583808744329</v>
      </c>
      <c r="Z26" s="3">
        <f>Z25/Z8</f>
        <v>0.63888772174007569</v>
      </c>
      <c r="AA26" s="3">
        <f t="shared" ref="AA26:BB26" si="43">AA25/AA8</f>
        <v>0.66562221203305627</v>
      </c>
      <c r="AB26" s="3">
        <f t="shared" si="43"/>
        <v>0.71694086606376695</v>
      </c>
      <c r="AC26" s="3">
        <f t="shared" si="43"/>
        <v>0.66713918079683221</v>
      </c>
      <c r="AD26" s="3">
        <f t="shared" si="43"/>
        <v>0.65841791472817524</v>
      </c>
      <c r="AE26" s="3">
        <f t="shared" si="43"/>
        <v>0.67919639503786788</v>
      </c>
      <c r="AF26" s="3">
        <f t="shared" si="43"/>
        <v>0.66069543836509792</v>
      </c>
      <c r="AG26" s="3">
        <f t="shared" si="43"/>
        <v>0.66353803542680323</v>
      </c>
      <c r="AH26" s="3">
        <f t="shared" si="43"/>
        <v>0.68903520563836429</v>
      </c>
      <c r="AI26" s="3">
        <f t="shared" si="43"/>
        <v>0.64526727128254757</v>
      </c>
      <c r="AJ26" s="3">
        <f t="shared" si="43"/>
        <v>0.67020148900405441</v>
      </c>
      <c r="AK26" s="3">
        <f t="shared" si="43"/>
        <v>0.67845663183735405</v>
      </c>
      <c r="AL26" s="3">
        <f t="shared" si="43"/>
        <v>0.63535932018985875</v>
      </c>
      <c r="AM26" s="3">
        <f t="shared" si="43"/>
        <v>0.62599158425209489</v>
      </c>
      <c r="AN26" s="3">
        <f t="shared" si="43"/>
        <v>0.63045709129021466</v>
      </c>
      <c r="AO26" s="3">
        <f t="shared" si="43"/>
        <v>0.64572740257201244</v>
      </c>
      <c r="AP26" s="3">
        <f t="shared" si="43"/>
        <v>0.64727003042189435</v>
      </c>
      <c r="AQ26" s="3">
        <f t="shared" si="43"/>
        <v>0.65379669076219005</v>
      </c>
      <c r="AR26" s="3">
        <f t="shared" si="43"/>
        <v>0.65458217019784304</v>
      </c>
      <c r="AS26" s="3">
        <f t="shared" si="43"/>
        <v>0.66563496850220016</v>
      </c>
      <c r="AT26" s="3">
        <f t="shared" si="43"/>
        <v>0.66806043722404462</v>
      </c>
      <c r="AU26" s="3">
        <f t="shared" si="43"/>
        <v>0.67295017590644579</v>
      </c>
      <c r="AV26" s="3">
        <f t="shared" si="43"/>
        <v>0.67869142905096147</v>
      </c>
      <c r="AW26" s="3">
        <f t="shared" si="43"/>
        <v>0.68783397344418373</v>
      </c>
      <c r="AY26" s="3">
        <f t="shared" ref="AY26:AZ26" si="44">AY25/AY8</f>
        <v>0.64090178794166763</v>
      </c>
      <c r="AZ26" s="3">
        <f t="shared" si="44"/>
        <v>0.68441352726870408</v>
      </c>
      <c r="BA26" s="3">
        <f t="shared" si="43"/>
        <v>0.66967037435512955</v>
      </c>
      <c r="BB26" s="3">
        <f t="shared" si="43"/>
        <v>0.65663115944896622</v>
      </c>
      <c r="BD26" s="3">
        <f t="shared" ref="BD26:BG26" si="45">BD25/BD8</f>
        <v>0.66967037435512955</v>
      </c>
      <c r="BG26" s="3">
        <f t="shared" si="45"/>
        <v>0.65663115944896622</v>
      </c>
      <c r="BJ26" s="49"/>
      <c r="BK26" s="51"/>
      <c r="BL26" s="15">
        <f t="shared" si="24"/>
        <v>0.70000000000000007</v>
      </c>
      <c r="BM26" s="29">
        <f t="shared" ref="BM26:BW26" si="46">BM56-$BP$54</f>
        <v>1141054.6695436332</v>
      </c>
      <c r="BN26" s="29">
        <f t="shared" si="46"/>
        <v>760703.11302908882</v>
      </c>
      <c r="BO26" s="29">
        <f t="shared" si="46"/>
        <v>380351.55651454441</v>
      </c>
      <c r="BP26" s="29">
        <f t="shared" si="46"/>
        <v>0</v>
      </c>
      <c r="BQ26" s="29">
        <f t="shared" si="46"/>
        <v>-380351.55651454628</v>
      </c>
      <c r="BR26" s="29">
        <f t="shared" si="46"/>
        <v>-760703.11302909069</v>
      </c>
      <c r="BS26" s="29">
        <f t="shared" si="46"/>
        <v>-1141054.6695436351</v>
      </c>
      <c r="BT26" s="29">
        <f t="shared" si="46"/>
        <v>-1521406.2260581804</v>
      </c>
      <c r="BU26" s="29">
        <f t="shared" si="46"/>
        <v>-1901757.7825727249</v>
      </c>
      <c r="BV26" s="29">
        <f t="shared" si="46"/>
        <v>-2282109.3390872702</v>
      </c>
      <c r="BW26" s="40">
        <f t="shared" si="46"/>
        <v>-2662460.8956018146</v>
      </c>
      <c r="BZ26" s="19"/>
    </row>
    <row r="27" spans="1:79" ht="16" outlineLevel="1" x14ac:dyDescent="0.2">
      <c r="A27" s="7" t="s">
        <v>22</v>
      </c>
      <c r="B27" s="3">
        <f t="shared" ref="B27:Y27" si="47">1-(B16/B4)</f>
        <v>0.6911889681901785</v>
      </c>
      <c r="C27" s="3">
        <f t="shared" si="47"/>
        <v>0.72033585236708852</v>
      </c>
      <c r="D27" s="3">
        <f t="shared" si="47"/>
        <v>0.54667418773616028</v>
      </c>
      <c r="E27" s="3">
        <f t="shared" si="47"/>
        <v>0.67483059783192356</v>
      </c>
      <c r="F27" s="3">
        <f t="shared" si="47"/>
        <v>0.52710616041569813</v>
      </c>
      <c r="G27" s="3">
        <f t="shared" si="47"/>
        <v>0.52509321853180091</v>
      </c>
      <c r="H27" s="3">
        <f t="shared" si="47"/>
        <v>0.76769724284173468</v>
      </c>
      <c r="I27" s="3">
        <f t="shared" si="47"/>
        <v>0.46710976553867189</v>
      </c>
      <c r="J27" s="3">
        <f t="shared" si="47"/>
        <v>0.63034544288401606</v>
      </c>
      <c r="K27" s="3">
        <f t="shared" si="47"/>
        <v>0.63131546203934796</v>
      </c>
      <c r="L27" s="3">
        <f t="shared" si="47"/>
        <v>0.68641074156409743</v>
      </c>
      <c r="M27" s="3">
        <f t="shared" si="47"/>
        <v>0.59294204974584153</v>
      </c>
      <c r="N27" s="3">
        <f t="shared" si="47"/>
        <v>0.69635475476693454</v>
      </c>
      <c r="O27" s="3">
        <f t="shared" si="47"/>
        <v>0.66497402694826779</v>
      </c>
      <c r="P27" s="3">
        <f t="shared" si="47"/>
        <v>0.67402806485932898</v>
      </c>
      <c r="Q27" s="3">
        <f t="shared" si="47"/>
        <v>0.67556729583030661</v>
      </c>
      <c r="R27" s="3">
        <f t="shared" si="47"/>
        <v>0.73351853644951337</v>
      </c>
      <c r="S27" s="3">
        <f t="shared" si="47"/>
        <v>0.66023975325875861</v>
      </c>
      <c r="T27" s="3">
        <f t="shared" si="47"/>
        <v>0.58459194958740968</v>
      </c>
      <c r="U27" s="3">
        <f t="shared" si="47"/>
        <v>0.70250325580843276</v>
      </c>
      <c r="V27" s="3">
        <f t="shared" si="47"/>
        <v>0.77578176352952677</v>
      </c>
      <c r="W27" s="3">
        <f t="shared" si="47"/>
        <v>0.64591991016128625</v>
      </c>
      <c r="X27" s="3">
        <f t="shared" si="47"/>
        <v>0.62648743310663957</v>
      </c>
      <c r="Y27" s="3">
        <f t="shared" si="47"/>
        <v>0.65583027395942406</v>
      </c>
      <c r="Z27" s="3">
        <f>1-(Z16/Z4)</f>
        <v>0.61056861475535151</v>
      </c>
      <c r="AA27" s="3">
        <f t="shared" ref="AA27:AW27" si="48">1-(AA16/AA4)</f>
        <v>0.64957889509954192</v>
      </c>
      <c r="AB27" s="3">
        <f t="shared" si="48"/>
        <v>0.71652616355304721</v>
      </c>
      <c r="AC27" s="3">
        <f t="shared" si="48"/>
        <v>0.62435950749142877</v>
      </c>
      <c r="AD27" s="3">
        <f t="shared" si="48"/>
        <v>0.64240823953290671</v>
      </c>
      <c r="AE27" s="3">
        <f t="shared" si="48"/>
        <v>0.66502642427158909</v>
      </c>
      <c r="AF27" s="3">
        <f t="shared" si="48"/>
        <v>0.61464033110612837</v>
      </c>
      <c r="AG27" s="3">
        <f t="shared" si="48"/>
        <v>0.618468341327714</v>
      </c>
      <c r="AH27" s="3">
        <f t="shared" si="48"/>
        <v>0.64985561360346045</v>
      </c>
      <c r="AI27" s="3">
        <f t="shared" si="48"/>
        <v>0.63028547593648154</v>
      </c>
      <c r="AJ27" s="3">
        <f t="shared" si="48"/>
        <v>0.63172222951933488</v>
      </c>
      <c r="AK27" s="3">
        <f t="shared" si="48"/>
        <v>0.62915035819450538</v>
      </c>
      <c r="AL27" s="3">
        <f t="shared" si="48"/>
        <v>0.61449597825350921</v>
      </c>
      <c r="AM27" s="3">
        <f t="shared" si="48"/>
        <v>0.61453450771549867</v>
      </c>
      <c r="AN27" s="3">
        <f t="shared" si="48"/>
        <v>0.61379969527228206</v>
      </c>
      <c r="AO27" s="3">
        <f t="shared" si="48"/>
        <v>0.63484889428715463</v>
      </c>
      <c r="AP27" s="3">
        <f t="shared" si="48"/>
        <v>0.63886435138178743</v>
      </c>
      <c r="AQ27" s="3">
        <f t="shared" si="48"/>
        <v>0.64348157355820068</v>
      </c>
      <c r="AR27" s="3">
        <f t="shared" si="48"/>
        <v>0.64793930597327098</v>
      </c>
      <c r="AS27" s="3">
        <f t="shared" si="48"/>
        <v>0.65596402450540892</v>
      </c>
      <c r="AT27" s="3">
        <f t="shared" si="48"/>
        <v>0.66058036789605135</v>
      </c>
      <c r="AU27" s="3">
        <f t="shared" si="48"/>
        <v>0.66682286480175212</v>
      </c>
      <c r="AV27" s="3">
        <f t="shared" si="48"/>
        <v>0.6734862232473724</v>
      </c>
      <c r="AW27" s="3">
        <f t="shared" si="48"/>
        <v>0.68044981310023367</v>
      </c>
      <c r="AY27" s="3">
        <f t="shared" ref="AY27:AZ27" si="49">1-(AY16/AY4)</f>
        <v>0.62270911999868339</v>
      </c>
      <c r="AZ27" s="3">
        <f t="shared" si="49"/>
        <v>0.67209159027752163</v>
      </c>
      <c r="BA27" s="3">
        <f t="shared" ref="BA27:BB27" si="50">1-(BA16/BA4)</f>
        <v>0.64089713726893172</v>
      </c>
      <c r="BB27" s="3">
        <f t="shared" si="50"/>
        <v>0.64653204481923254</v>
      </c>
      <c r="BD27" s="34">
        <v>0.64089713726893172</v>
      </c>
      <c r="BE27" s="16"/>
      <c r="BF27" s="16"/>
      <c r="BG27" s="33">
        <v>0.64653204481923254</v>
      </c>
      <c r="BJ27" s="49"/>
      <c r="BK27" s="51"/>
      <c r="BL27" s="15">
        <f t="shared" si="24"/>
        <v>0.72000000000000008</v>
      </c>
      <c r="BM27" s="29">
        <f t="shared" ref="BM27:BW27" si="51">BM57-$BP$54</f>
        <v>1141054.6695436332</v>
      </c>
      <c r="BN27" s="29">
        <f t="shared" si="51"/>
        <v>760703.11302908882</v>
      </c>
      <c r="BO27" s="29">
        <f t="shared" si="51"/>
        <v>380351.55651454441</v>
      </c>
      <c r="BP27" s="29">
        <f t="shared" si="51"/>
        <v>0</v>
      </c>
      <c r="BQ27" s="29">
        <f t="shared" si="51"/>
        <v>-380351.55651454628</v>
      </c>
      <c r="BR27" s="29">
        <f t="shared" si="51"/>
        <v>-760703.11302909069</v>
      </c>
      <c r="BS27" s="29">
        <f t="shared" si="51"/>
        <v>-1141054.6695436351</v>
      </c>
      <c r="BT27" s="29">
        <f t="shared" si="51"/>
        <v>-1521406.2260581804</v>
      </c>
      <c r="BU27" s="29">
        <f t="shared" si="51"/>
        <v>-1901757.7825727249</v>
      </c>
      <c r="BV27" s="29">
        <f t="shared" si="51"/>
        <v>-2282109.3390872702</v>
      </c>
      <c r="BW27" s="40">
        <f t="shared" si="51"/>
        <v>-2662460.8956018146</v>
      </c>
      <c r="BZ27" s="31" t="s">
        <v>42</v>
      </c>
      <c r="CA27" s="31" t="s">
        <v>41</v>
      </c>
    </row>
    <row r="28" spans="1:79" ht="16" outlineLevel="1" x14ac:dyDescent="0.2">
      <c r="A28" s="7" t="s">
        <v>23</v>
      </c>
      <c r="B28" s="3">
        <f t="shared" ref="B28:Y28" si="52">1-(B23/B5)</f>
        <v>0.64346785622194413</v>
      </c>
      <c r="C28" s="3">
        <f t="shared" si="52"/>
        <v>0.66291076915781511</v>
      </c>
      <c r="D28" s="3">
        <f t="shared" si="52"/>
        <v>0.66708944869664977</v>
      </c>
      <c r="E28" s="3">
        <f t="shared" si="52"/>
        <v>0.70463581597753533</v>
      </c>
      <c r="F28" s="3">
        <f t="shared" si="52"/>
        <v>0.62609760897797762</v>
      </c>
      <c r="G28" s="3">
        <f t="shared" si="52"/>
        <v>0.66306575345809771</v>
      </c>
      <c r="H28" s="3">
        <f t="shared" si="52"/>
        <v>0.56866860377741835</v>
      </c>
      <c r="I28" s="3">
        <f t="shared" si="52"/>
        <v>0.66867614088877225</v>
      </c>
      <c r="J28" s="3">
        <f t="shared" si="52"/>
        <v>0.67592835027216969</v>
      </c>
      <c r="K28" s="3">
        <f t="shared" si="52"/>
        <v>0.62729138085862068</v>
      </c>
      <c r="L28" s="3">
        <f t="shared" si="52"/>
        <v>0.64414882370884641</v>
      </c>
      <c r="M28" s="3">
        <f t="shared" si="52"/>
        <v>0.67486925084143667</v>
      </c>
      <c r="N28" s="3">
        <f t="shared" si="52"/>
        <v>0.74362564604250814</v>
      </c>
      <c r="O28" s="3">
        <f t="shared" si="52"/>
        <v>0.74108207626345912</v>
      </c>
      <c r="P28" s="3">
        <f t="shared" si="52"/>
        <v>0.6395421258150682</v>
      </c>
      <c r="Q28" s="3">
        <f t="shared" si="52"/>
        <v>0.75648873164049113</v>
      </c>
      <c r="R28" s="3">
        <f t="shared" si="52"/>
        <v>0.68160443831801776</v>
      </c>
      <c r="S28" s="3">
        <f t="shared" si="52"/>
        <v>0.75187249811807255</v>
      </c>
      <c r="T28" s="3">
        <f t="shared" si="52"/>
        <v>0.59570403137684336</v>
      </c>
      <c r="U28" s="3">
        <f t="shared" si="52"/>
        <v>0.69832637759792104</v>
      </c>
      <c r="V28" s="3">
        <f t="shared" si="52"/>
        <v>0.72374182874522175</v>
      </c>
      <c r="W28" s="3">
        <f t="shared" si="52"/>
        <v>0.62703783621845655</v>
      </c>
      <c r="X28" s="3">
        <f t="shared" si="52"/>
        <v>0.68339556539248703</v>
      </c>
      <c r="Y28" s="3">
        <f t="shared" si="52"/>
        <v>0.64759162388278191</v>
      </c>
      <c r="Z28" s="3">
        <f>1-(Z23/Z5)</f>
        <v>0.70529906544772203</v>
      </c>
      <c r="AA28" s="3">
        <f t="shared" ref="AA28:AW28" si="53">1-(AA23/AA5)</f>
        <v>0.68988534234968113</v>
      </c>
      <c r="AB28" s="3">
        <f t="shared" si="53"/>
        <v>0.66974474849485344</v>
      </c>
      <c r="AC28" s="3">
        <f t="shared" si="53"/>
        <v>0.74617991148587204</v>
      </c>
      <c r="AD28" s="3">
        <f t="shared" si="53"/>
        <v>0.64696951562402183</v>
      </c>
      <c r="AE28" s="3">
        <f t="shared" si="53"/>
        <v>0.69780350847240913</v>
      </c>
      <c r="AF28" s="3">
        <f t="shared" si="53"/>
        <v>0.76086137949863253</v>
      </c>
      <c r="AG28" s="3">
        <f t="shared" si="53"/>
        <v>0.74375456662293771</v>
      </c>
      <c r="AH28" s="3">
        <f t="shared" si="53"/>
        <v>0.7668466429443469</v>
      </c>
      <c r="AI28" s="3">
        <f t="shared" si="53"/>
        <v>0.64475107800183507</v>
      </c>
      <c r="AJ28" s="3">
        <f t="shared" si="53"/>
        <v>0.72259738466762646</v>
      </c>
      <c r="AK28" s="3">
        <f t="shared" si="53"/>
        <v>0.74465583070186825</v>
      </c>
      <c r="AL28" s="3">
        <f t="shared" si="53"/>
        <v>0.6386282943172501</v>
      </c>
      <c r="AM28" s="3">
        <f t="shared" si="53"/>
        <v>0.64020687079653649</v>
      </c>
      <c r="AN28" s="3">
        <f t="shared" si="53"/>
        <v>0.64856499073105178</v>
      </c>
      <c r="AO28" s="3">
        <f t="shared" si="53"/>
        <v>0.65167204758087527</v>
      </c>
      <c r="AP28" s="3">
        <f t="shared" si="53"/>
        <v>0.65279926339627603</v>
      </c>
      <c r="AQ28" s="3">
        <f t="shared" si="53"/>
        <v>0.65735813310291036</v>
      </c>
      <c r="AR28" s="3">
        <f t="shared" si="53"/>
        <v>0.66123520944056868</v>
      </c>
      <c r="AS28" s="3">
        <f t="shared" si="53"/>
        <v>0.66423613530970316</v>
      </c>
      <c r="AT28" s="3">
        <f t="shared" si="53"/>
        <v>0.66595691029989945</v>
      </c>
      <c r="AU28" s="3">
        <f t="shared" si="53"/>
        <v>0.66725764412977095</v>
      </c>
      <c r="AV28" s="3">
        <f t="shared" si="53"/>
        <v>0.6701920821663091</v>
      </c>
      <c r="AW28" s="3">
        <f t="shared" si="53"/>
        <v>0.67417884307827758</v>
      </c>
      <c r="AY28" s="3">
        <f t="shared" ref="AY28:AZ28" si="54">1-(AY23/AY5)</f>
        <v>0.65188019691422505</v>
      </c>
      <c r="AZ28" s="3">
        <f t="shared" si="54"/>
        <v>0.68715216175226157</v>
      </c>
      <c r="BA28" s="3">
        <f t="shared" ref="BA28:BB28" si="55">1-(BA23/BA5)</f>
        <v>0.713407676613798</v>
      </c>
      <c r="BB28" s="3">
        <f t="shared" si="55"/>
        <v>0.65857468067478941</v>
      </c>
      <c r="BD28" s="34">
        <v>0.713407676613798</v>
      </c>
      <c r="BG28" s="33">
        <v>0.65857468067478941</v>
      </c>
      <c r="BJ28" s="49"/>
      <c r="BK28" s="51"/>
      <c r="BL28" s="15">
        <f t="shared" si="24"/>
        <v>0.7400000000000001</v>
      </c>
      <c r="BM28" s="29">
        <f t="shared" ref="BM28:BW28" si="56">BM58-$BP$54</f>
        <v>1141054.6695436332</v>
      </c>
      <c r="BN28" s="29">
        <f t="shared" si="56"/>
        <v>760703.11302908882</v>
      </c>
      <c r="BO28" s="29">
        <f t="shared" si="56"/>
        <v>380351.55651454441</v>
      </c>
      <c r="BP28" s="29">
        <f t="shared" si="56"/>
        <v>0</v>
      </c>
      <c r="BQ28" s="29">
        <f t="shared" si="56"/>
        <v>-380351.55651454628</v>
      </c>
      <c r="BR28" s="29">
        <f t="shared" si="56"/>
        <v>-760703.11302909069</v>
      </c>
      <c r="BS28" s="29">
        <f t="shared" si="56"/>
        <v>-1141054.6695436351</v>
      </c>
      <c r="BT28" s="29">
        <f t="shared" si="56"/>
        <v>-1521406.2260581804</v>
      </c>
      <c r="BU28" s="29">
        <f t="shared" si="56"/>
        <v>-1901757.7825727249</v>
      </c>
      <c r="BV28" s="29">
        <f t="shared" si="56"/>
        <v>-2282109.3390872702</v>
      </c>
      <c r="BW28" s="40">
        <f t="shared" si="56"/>
        <v>-2662460.8956018146</v>
      </c>
      <c r="BY28" s="6" t="s">
        <v>6</v>
      </c>
    </row>
    <row r="29" spans="1:79" ht="16" outlineLevel="1" x14ac:dyDescent="0.2">
      <c r="AW29" s="1"/>
      <c r="BJ29" s="49"/>
      <c r="BK29" s="51"/>
      <c r="BL29" s="15">
        <f t="shared" si="24"/>
        <v>0.76000000000000012</v>
      </c>
      <c r="BM29" s="29">
        <f t="shared" ref="BM29:BW29" si="57">BM59-$BP$54</f>
        <v>1141054.6695436332</v>
      </c>
      <c r="BN29" s="29">
        <f t="shared" si="57"/>
        <v>760703.11302908882</v>
      </c>
      <c r="BO29" s="29">
        <f t="shared" si="57"/>
        <v>380351.55651454441</v>
      </c>
      <c r="BP29" s="29">
        <f t="shared" si="57"/>
        <v>0</v>
      </c>
      <c r="BQ29" s="29">
        <f t="shared" si="57"/>
        <v>-380351.55651454628</v>
      </c>
      <c r="BR29" s="29">
        <f t="shared" si="57"/>
        <v>-760703.11302909069</v>
      </c>
      <c r="BS29" s="29">
        <f t="shared" si="57"/>
        <v>-1141054.6695436351</v>
      </c>
      <c r="BT29" s="29">
        <f t="shared" si="57"/>
        <v>-1521406.2260581804</v>
      </c>
      <c r="BU29" s="29">
        <f t="shared" si="57"/>
        <v>-1901757.7825727249</v>
      </c>
      <c r="BV29" s="29">
        <f t="shared" si="57"/>
        <v>-2282109.3390872702</v>
      </c>
      <c r="BW29" s="40">
        <f t="shared" si="57"/>
        <v>-2662460.8956018146</v>
      </c>
      <c r="BY29" s="7" t="s">
        <v>7</v>
      </c>
      <c r="BZ29" s="26">
        <f>$BZ$33*BH12</f>
        <v>4592697.6472161105</v>
      </c>
      <c r="CA29" s="28">
        <f>BH12*$CA$33</f>
        <v>-423941.32128148811</v>
      </c>
    </row>
    <row r="30" spans="1:79" ht="16" outlineLevel="1" x14ac:dyDescent="0.2">
      <c r="A30" t="s">
        <v>24</v>
      </c>
      <c r="B30" s="1">
        <v>2363635.7599999998</v>
      </c>
      <c r="C30" s="1">
        <v>2217272.17</v>
      </c>
      <c r="D30" s="1">
        <v>2314152.5699999998</v>
      </c>
      <c r="E30" s="1">
        <v>2521416.4300000002</v>
      </c>
      <c r="F30" s="1">
        <v>2452157.09</v>
      </c>
      <c r="G30" s="1">
        <v>2278121.1800000002</v>
      </c>
      <c r="H30" s="1">
        <v>2050850.56</v>
      </c>
      <c r="I30" s="1">
        <v>2626995.9700000002</v>
      </c>
      <c r="J30" s="1">
        <v>2124879.0099999998</v>
      </c>
      <c r="K30" s="1">
        <v>2437043.7599999998</v>
      </c>
      <c r="L30" s="1">
        <v>2505619.1800000002</v>
      </c>
      <c r="M30" s="1">
        <v>4731062.42</v>
      </c>
      <c r="N30" s="1">
        <v>3069019.11</v>
      </c>
      <c r="O30" s="1">
        <v>3233409.36</v>
      </c>
      <c r="P30" s="1">
        <v>3038228.39</v>
      </c>
      <c r="Q30" s="1">
        <v>3447785.33</v>
      </c>
      <c r="R30" s="1">
        <v>4427312.0599999996</v>
      </c>
      <c r="S30" s="1">
        <v>3819511.31</v>
      </c>
      <c r="T30" s="1">
        <v>5764235.4400000004</v>
      </c>
      <c r="U30" s="1">
        <v>4978631.4800000004</v>
      </c>
      <c r="V30" s="1">
        <v>4377623.95</v>
      </c>
      <c r="W30" s="1">
        <v>4780860.3600000003</v>
      </c>
      <c r="X30" s="1">
        <v>4954865.4800000004</v>
      </c>
      <c r="Y30" s="1">
        <v>12214055.619999999</v>
      </c>
      <c r="Z30" s="1">
        <v>5165946.6373105925</v>
      </c>
      <c r="AA30" s="1">
        <v>5128651.1872955114</v>
      </c>
      <c r="AB30" s="1">
        <v>5734737.9189144718</v>
      </c>
      <c r="AC30" s="1">
        <v>5135423.1541737579</v>
      </c>
      <c r="AD30" s="1">
        <v>5337171.1021219371</v>
      </c>
      <c r="AE30" s="1">
        <v>5146403.9209259031</v>
      </c>
      <c r="AF30" s="1">
        <v>5400817.5333593152</v>
      </c>
      <c r="AG30" s="1">
        <v>5585739.671955917</v>
      </c>
      <c r="AH30" s="1">
        <v>5060063.1680004718</v>
      </c>
      <c r="AI30" s="1">
        <v>5341662.1712148963</v>
      </c>
      <c r="AJ30" s="1">
        <v>5278846.9755071029</v>
      </c>
      <c r="AK30" s="1">
        <v>5048912.2321247263</v>
      </c>
      <c r="AL30" s="1">
        <v>5253230.505255064</v>
      </c>
      <c r="AM30" s="1">
        <v>4906017.3592674434</v>
      </c>
      <c r="AN30" s="1">
        <v>4834141.8112286925</v>
      </c>
      <c r="AO30" s="1">
        <v>4667971.6079791803</v>
      </c>
      <c r="AP30" s="1">
        <v>4662020.9563780734</v>
      </c>
      <c r="AQ30" s="1">
        <v>5570756.8226943994</v>
      </c>
      <c r="AR30" s="1">
        <v>4626900.0621767165</v>
      </c>
      <c r="AS30" s="1">
        <v>4607202.0121767167</v>
      </c>
      <c r="AT30" s="1">
        <v>4585187.5029767174</v>
      </c>
      <c r="AU30" s="1">
        <v>4583491.8429767173</v>
      </c>
      <c r="AV30" s="1">
        <v>4548084.7963100504</v>
      </c>
      <c r="AW30" s="1">
        <v>4561714.3038100507</v>
      </c>
      <c r="AY30" s="1">
        <f t="shared" ref="AY30:BA30" si="58">SUMIF($B$2:$AW$2,AY$3,$B30:$AW30)</f>
        <v>30623206.100000001</v>
      </c>
      <c r="AZ30" s="1">
        <f t="shared" si="58"/>
        <v>58105537.889999993</v>
      </c>
      <c r="BA30" s="1">
        <f t="shared" si="58"/>
        <v>63364375.672904596</v>
      </c>
      <c r="BB30" s="1">
        <f t="shared" ref="BB30:BG30" si="59">SUMIF($Z$2:$AW$2,BB$3,$Z30:$AW30)</f>
        <v>57406719.583229825</v>
      </c>
      <c r="BD30" s="1">
        <f t="shared" si="59"/>
        <v>63364375.672904596</v>
      </c>
      <c r="BG30" s="1">
        <f t="shared" si="59"/>
        <v>57406719.583229825</v>
      </c>
      <c r="BJ30" s="49"/>
      <c r="BK30" s="51"/>
      <c r="BL30" s="15">
        <f t="shared" si="24"/>
        <v>0.78000000000000014</v>
      </c>
      <c r="BM30" s="29">
        <f t="shared" ref="BM30:BW30" si="60">BM60-$BP$54</f>
        <v>1141054.6695436332</v>
      </c>
      <c r="BN30" s="29">
        <f t="shared" si="60"/>
        <v>760703.11302908882</v>
      </c>
      <c r="BO30" s="29">
        <f t="shared" si="60"/>
        <v>380351.55651454441</v>
      </c>
      <c r="BP30" s="29">
        <f t="shared" si="60"/>
        <v>0</v>
      </c>
      <c r="BQ30" s="29">
        <f t="shared" si="60"/>
        <v>-380351.55651454628</v>
      </c>
      <c r="BR30" s="29">
        <f t="shared" si="60"/>
        <v>-760703.11302909069</v>
      </c>
      <c r="BS30" s="29">
        <f t="shared" si="60"/>
        <v>-1141054.6695436351</v>
      </c>
      <c r="BT30" s="29">
        <f t="shared" si="60"/>
        <v>-1521406.2260581804</v>
      </c>
      <c r="BU30" s="29">
        <f t="shared" si="60"/>
        <v>-1901757.7825727249</v>
      </c>
      <c r="BV30" s="29">
        <f t="shared" si="60"/>
        <v>-2282109.3390872702</v>
      </c>
      <c r="BW30" s="40">
        <f t="shared" si="60"/>
        <v>-2662460.8956018146</v>
      </c>
      <c r="BY30" s="7" t="s">
        <v>8</v>
      </c>
      <c r="BZ30" s="26">
        <f>$BZ$33*BH13</f>
        <v>2016233.4365940769</v>
      </c>
      <c r="CA30" s="28">
        <f t="shared" ref="CA30:CA32" si="61">BH13*$CA$33</f>
        <v>-186113.85568560753</v>
      </c>
    </row>
    <row r="31" spans="1:79" ht="16" outlineLevel="1" x14ac:dyDescent="0.2">
      <c r="A31" t="s">
        <v>29</v>
      </c>
      <c r="B31" s="2">
        <f t="shared" ref="B31:Y31" si="62">(B25-B30)/B8</f>
        <v>-1.8269064681069602</v>
      </c>
      <c r="C31" s="2">
        <f t="shared" si="62"/>
        <v>-1.5617512365126951</v>
      </c>
      <c r="D31" s="2">
        <f t="shared" si="62"/>
        <v>-1.8344253892110944</v>
      </c>
      <c r="E31" s="2">
        <f t="shared" si="62"/>
        <v>-1.5484983596612789</v>
      </c>
      <c r="F31" s="2">
        <f t="shared" si="62"/>
        <v>-1.5683809839453338</v>
      </c>
      <c r="G31" s="2">
        <f t="shared" si="62"/>
        <v>-1.4241390864577959</v>
      </c>
      <c r="H31" s="2">
        <f t="shared" si="62"/>
        <v>-1.1516100857396749</v>
      </c>
      <c r="I31" s="2">
        <f t="shared" si="62"/>
        <v>-1.7636515602961473</v>
      </c>
      <c r="J31" s="2">
        <f t="shared" si="62"/>
        <v>-1.0989173054815569</v>
      </c>
      <c r="K31" s="2">
        <f t="shared" si="62"/>
        <v>-1.3564212522703794</v>
      </c>
      <c r="L31" s="2">
        <f t="shared" si="62"/>
        <v>-1.3782633351677582</v>
      </c>
      <c r="M31" s="2">
        <f t="shared" si="62"/>
        <v>-3.4305700463573503</v>
      </c>
      <c r="N31" s="2">
        <f t="shared" si="62"/>
        <v>-1.3953486657030718</v>
      </c>
      <c r="O31" s="2">
        <f t="shared" si="62"/>
        <v>-1.6821779965377568</v>
      </c>
      <c r="P31" s="2">
        <f t="shared" si="62"/>
        <v>-1.2836953902309567</v>
      </c>
      <c r="Q31" s="2">
        <f t="shared" si="62"/>
        <v>-1.4540309965997529</v>
      </c>
      <c r="R31" s="2">
        <f t="shared" si="62"/>
        <v>-0.94676167692672131</v>
      </c>
      <c r="S31" s="2">
        <f t="shared" si="62"/>
        <v>-0.81397712802527578</v>
      </c>
      <c r="T31" s="2">
        <f t="shared" si="62"/>
        <v>-1.3306096038563235</v>
      </c>
      <c r="U31" s="2">
        <f t="shared" si="62"/>
        <v>-0.9811264424525481</v>
      </c>
      <c r="V31" s="2">
        <f t="shared" si="62"/>
        <v>-0.75947387103887309</v>
      </c>
      <c r="W31" s="2">
        <f t="shared" si="62"/>
        <v>-0.93335488077799023</v>
      </c>
      <c r="X31" s="2">
        <f t="shared" si="62"/>
        <v>-1.0802365943703442</v>
      </c>
      <c r="Y31" s="2">
        <f t="shared" si="62"/>
        <v>-3.1931894434458958</v>
      </c>
      <c r="Z31" s="2">
        <f>(Z25-Z30)/Z8</f>
        <v>-1.2342611833274755</v>
      </c>
      <c r="AA31" s="2">
        <f t="shared" ref="AA31:AK31" si="63">(AA25-AA30)/AA8</f>
        <v>-1.1952582845041368</v>
      </c>
      <c r="AB31" s="2">
        <f t="shared" si="63"/>
        <v>-1.2149778380993581</v>
      </c>
      <c r="AC31" s="2">
        <f t="shared" si="63"/>
        <v>-1.208284440211757</v>
      </c>
      <c r="AD31" s="2">
        <f t="shared" si="63"/>
        <v>-1.1844073903717827</v>
      </c>
      <c r="AE31" s="2">
        <f t="shared" si="63"/>
        <v>-1.1664024746768973</v>
      </c>
      <c r="AF31" s="2">
        <f t="shared" si="63"/>
        <v>-1.2029582310254738</v>
      </c>
      <c r="AG31" s="2">
        <f t="shared" si="63"/>
        <v>-1.2108544440891849</v>
      </c>
      <c r="AH31" s="2">
        <f t="shared" si="63"/>
        <v>-1.0560732259038825</v>
      </c>
      <c r="AI31" s="2">
        <f t="shared" si="63"/>
        <v>-1.2133392336488618</v>
      </c>
      <c r="AJ31" s="2">
        <f t="shared" si="63"/>
        <v>-1.1425035541641975</v>
      </c>
      <c r="AK31" s="2">
        <f t="shared" si="63"/>
        <v>-1.0671356189896046</v>
      </c>
      <c r="AL31" s="2">
        <f t="shared" ref="AL31" si="64">(AL25-AL30)/AL8</f>
        <v>-1.2620236820219966</v>
      </c>
      <c r="AM31" s="2">
        <f t="shared" ref="AM31" si="65">(AM25-AM30)/AM8</f>
        <v>-1.1758919196380664</v>
      </c>
      <c r="AN31" s="2">
        <f t="shared" ref="AN31" si="66">(AN25-AN30)/AN8</f>
        <v>-1.0904014407173956</v>
      </c>
      <c r="AO31" s="2">
        <f t="shared" ref="AO31" si="67">(AO25-AO30)/AO8</f>
        <v>-1.0196121610730637</v>
      </c>
      <c r="AP31" s="2">
        <f t="shared" ref="AP31" si="68">(AP25-AP30)/AP8</f>
        <v>-0.99018664348058472</v>
      </c>
      <c r="AQ31" s="2">
        <f t="shared" ref="AQ31" si="69">(AQ25-AQ30)/AQ8</f>
        <v>-1.2425977594363815</v>
      </c>
      <c r="AR31" s="2">
        <f t="shared" ref="AR31" si="70">(AR25-AR30)/AR8</f>
        <v>-0.94852700593770223</v>
      </c>
      <c r="AS31" s="2">
        <f t="shared" ref="AS31" si="71">(AS25-AS30)/AS8</f>
        <v>-0.86973553399088543</v>
      </c>
      <c r="AT31" s="2">
        <f t="shared" ref="AT31" si="72">(AT25-AT30)/AT8</f>
        <v>-0.83767789363441703</v>
      </c>
      <c r="AU31" s="2">
        <f t="shared" ref="AU31" si="73">(AU25-AU30)/AU8</f>
        <v>-0.80082257292602199</v>
      </c>
      <c r="AV31" s="2">
        <f t="shared" ref="AV31" si="74">(AV25-AV30)/AV8</f>
        <v>-0.74400457904778949</v>
      </c>
      <c r="AW31" s="2">
        <f t="shared" ref="AW31" si="75">(AW25-AW30)/AW8</f>
        <v>-0.6781333280922397</v>
      </c>
      <c r="AY31" s="2">
        <f t="shared" ref="AY31:BA31" si="76">(AY25-AY30)/AY8</f>
        <v>-1.6571815338646798</v>
      </c>
      <c r="AZ31" s="2">
        <f t="shared" si="76"/>
        <v>-1.319943476089666</v>
      </c>
      <c r="BA31" s="2">
        <f t="shared" si="76"/>
        <v>-1.1743875324505042</v>
      </c>
      <c r="BB31" s="2">
        <f t="shared" ref="BB31" si="77">(BB25-BB30)/BB8</f>
        <v>-0.96197952173869739</v>
      </c>
      <c r="BD31" s="2">
        <f t="shared" ref="BD31:BG31" si="78">(BD25-BD30)/BD8</f>
        <v>-1.1743875324505042</v>
      </c>
      <c r="BG31" s="2">
        <f t="shared" si="78"/>
        <v>-0.96197952173869739</v>
      </c>
      <c r="BJ31" s="49"/>
      <c r="BK31" s="51"/>
      <c r="BL31" s="15">
        <f t="shared" si="24"/>
        <v>0.80000000000000016</v>
      </c>
      <c r="BM31" s="29">
        <f t="shared" ref="BM31:BW31" si="79">BM61-$BP$54</f>
        <v>1141054.6695436332</v>
      </c>
      <c r="BN31" s="29">
        <f t="shared" si="79"/>
        <v>760703.11302908882</v>
      </c>
      <c r="BO31" s="29">
        <f t="shared" si="79"/>
        <v>380351.55651454441</v>
      </c>
      <c r="BP31" s="29">
        <f t="shared" si="79"/>
        <v>0</v>
      </c>
      <c r="BQ31" s="29">
        <f t="shared" si="79"/>
        <v>-380351.55651454628</v>
      </c>
      <c r="BR31" s="29">
        <f t="shared" si="79"/>
        <v>-760703.11302909069</v>
      </c>
      <c r="BS31" s="29">
        <f t="shared" si="79"/>
        <v>-1141054.6695436351</v>
      </c>
      <c r="BT31" s="29">
        <f t="shared" si="79"/>
        <v>-1521406.2260581804</v>
      </c>
      <c r="BU31" s="29">
        <f t="shared" si="79"/>
        <v>-1901757.7825727249</v>
      </c>
      <c r="BV31" s="29">
        <f t="shared" si="79"/>
        <v>-2282109.3390872702</v>
      </c>
      <c r="BW31" s="40">
        <f t="shared" si="79"/>
        <v>-2662460.8956018146</v>
      </c>
      <c r="BY31" s="7" t="s">
        <v>9</v>
      </c>
      <c r="BZ31" s="26">
        <f>$BZ$33*BH14</f>
        <v>1632019.3073382752</v>
      </c>
      <c r="CA31" s="28">
        <f t="shared" si="61"/>
        <v>-150647.93606199499</v>
      </c>
    </row>
    <row r="32" spans="1:79" ht="16" outlineLevel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Y32" s="2"/>
      <c r="AZ32" s="2"/>
      <c r="BA32" s="2"/>
      <c r="BB32" s="2"/>
      <c r="BD32" s="2"/>
      <c r="BG32" s="2"/>
      <c r="BJ32" s="49"/>
      <c r="BK32" s="20"/>
      <c r="BL32" s="21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40"/>
      <c r="BY32" s="7" t="s">
        <v>10</v>
      </c>
      <c r="BZ32" s="26">
        <f>$BZ$33*BH15</f>
        <v>0</v>
      </c>
      <c r="CA32" s="28">
        <f t="shared" si="61"/>
        <v>0</v>
      </c>
    </row>
    <row r="33" spans="1:79" ht="16" outlineLevel="1" x14ac:dyDescent="0.2">
      <c r="A33" t="s">
        <v>25</v>
      </c>
      <c r="B33" s="1">
        <v>-1780265.4920432996</v>
      </c>
      <c r="C33" s="1">
        <v>-1588744.3304970397</v>
      </c>
      <c r="D33" s="1">
        <v>-1814496.6535617998</v>
      </c>
      <c r="E33" s="1">
        <v>-1812507.2936149996</v>
      </c>
      <c r="F33" s="1">
        <v>-1854713.5169609999</v>
      </c>
      <c r="G33" s="1">
        <v>-1672961.9274431991</v>
      </c>
      <c r="H33" s="1">
        <v>-1319517.9838417501</v>
      </c>
      <c r="I33" s="1">
        <v>-2068323.9144465497</v>
      </c>
      <c r="J33" s="1">
        <v>-1361643.5876861499</v>
      </c>
      <c r="K33" s="1">
        <v>-1702458.7084053999</v>
      </c>
      <c r="L33" s="1">
        <v>-1729614.7609375</v>
      </c>
      <c r="M33" s="1">
        <v>-1173236.7214709003</v>
      </c>
      <c r="N33" s="1">
        <v>-2008850.6652360002</v>
      </c>
      <c r="O33" s="1">
        <v>-2246914.9664041991</v>
      </c>
      <c r="P33" s="1">
        <v>-1999068.2947400813</v>
      </c>
      <c r="Q33" s="1">
        <v>-2304063.5426634173</v>
      </c>
      <c r="R33" s="1">
        <v>-2337826.6837309496</v>
      </c>
      <c r="S33" s="1">
        <v>-1990374.8387261895</v>
      </c>
      <c r="T33" s="1">
        <v>-2453526.6387952333</v>
      </c>
      <c r="U33" s="1">
        <v>-2731652.017293985</v>
      </c>
      <c r="V33" s="1">
        <v>-3491962.1676461538</v>
      </c>
      <c r="W33" s="1">
        <v>-2762570.3973057414</v>
      </c>
      <c r="X33" s="1">
        <v>-2941945.2076203697</v>
      </c>
      <c r="Y33" s="1">
        <v>-1247239.6424236894</v>
      </c>
      <c r="Z33" s="1">
        <v>-3364602.7485875916</v>
      </c>
      <c r="AA33" s="1">
        <v>-3255014.4459009613</v>
      </c>
      <c r="AB33" s="1">
        <v>-3566800.9266512706</v>
      </c>
      <c r="AC33" s="1">
        <v>-3254244.5495508579</v>
      </c>
      <c r="AD33" s="1">
        <v>-3386683.7412037365</v>
      </c>
      <c r="AE33" s="1">
        <v>-3204563.0818205224</v>
      </c>
      <c r="AF33" s="1">
        <v>-3438449.6725903149</v>
      </c>
      <c r="AG33" s="1">
        <v>-3568019.9569198862</v>
      </c>
      <c r="AH33" s="1">
        <v>-3017931.1969483728</v>
      </c>
      <c r="AI33" s="1">
        <v>-3434225.2532858266</v>
      </c>
      <c r="AJ33" s="1">
        <v>-3282901.3391423021</v>
      </c>
      <c r="AK33" s="1">
        <v>-3026546.6182671278</v>
      </c>
      <c r="AL33" s="1">
        <v>-3447727.1753029097</v>
      </c>
      <c r="AM33" s="1">
        <v>-3155217.9481885778</v>
      </c>
      <c r="AN33" s="1">
        <v>-3016694.1799320383</v>
      </c>
      <c r="AO33" s="1">
        <v>-2811586.0781921567</v>
      </c>
      <c r="AP33" s="1">
        <v>-2772769.3137852941</v>
      </c>
      <c r="AQ33" s="1">
        <v>-3603793.2141444897</v>
      </c>
      <c r="AR33" s="1">
        <v>-2691240.4064447964</v>
      </c>
      <c r="AS33" s="1">
        <v>-2563422.3360530133</v>
      </c>
      <c r="AT33" s="1">
        <v>-2504446.3982224078</v>
      </c>
      <c r="AU33" s="1">
        <v>-2444188.0408227071</v>
      </c>
      <c r="AV33" s="1">
        <v>-2332037.1711862013</v>
      </c>
      <c r="AW33" s="1">
        <v>-2218257.2631970095</v>
      </c>
      <c r="AY33" s="1">
        <f t="shared" ref="AY33:BA33" si="80">SUMIF($B$2:$AW$2,AY$3,$B33:$AW33)</f>
        <v>-19878484.89090959</v>
      </c>
      <c r="AZ33" s="1">
        <f t="shared" si="80"/>
        <v>-28515995.062586013</v>
      </c>
      <c r="BA33" s="1">
        <f t="shared" si="80"/>
        <v>-39799983.530868769</v>
      </c>
      <c r="BB33" s="1">
        <f t="shared" ref="BB33:BG33" si="81">SUMIF($Z$2:$AW$2,BB$3,$Z33:$AW33)</f>
        <v>-33561379.525471605</v>
      </c>
      <c r="BD33" s="1">
        <f t="shared" si="81"/>
        <v>-39799983.530868769</v>
      </c>
      <c r="BG33" s="1">
        <f t="shared" si="81"/>
        <v>-33561379.525471605</v>
      </c>
      <c r="BJ33" s="49"/>
      <c r="BK33" s="20"/>
      <c r="BL33" s="21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40"/>
      <c r="BY33" s="6" t="s">
        <v>11</v>
      </c>
      <c r="BZ33" s="26">
        <f>BZ23</f>
        <v>8240950.3911484629</v>
      </c>
      <c r="CA33" s="28">
        <f>BZ19</f>
        <v>-760703.11302909069</v>
      </c>
    </row>
    <row r="34" spans="1:79" ht="16" outlineLevel="1" x14ac:dyDescent="0.2">
      <c r="A34" t="s">
        <v>26</v>
      </c>
      <c r="B34" s="2">
        <f t="shared" ref="B34:Y34" si="82">B33/B8</f>
        <v>-1.8946437724421139</v>
      </c>
      <c r="C34" s="2">
        <f t="shared" si="82"/>
        <v>-1.6258568710717145</v>
      </c>
      <c r="D34" s="2">
        <f t="shared" si="82"/>
        <v>-1.9006374385852316</v>
      </c>
      <c r="E34" s="2">
        <f t="shared" si="82"/>
        <v>-1.6059578871734459</v>
      </c>
      <c r="F34" s="2">
        <f t="shared" si="82"/>
        <v>-1.6258471726375707</v>
      </c>
      <c r="G34" s="2">
        <f t="shared" si="82"/>
        <v>-1.4799196669675045</v>
      </c>
      <c r="H34" s="2">
        <f t="shared" si="82"/>
        <v>-1.1942327569478488</v>
      </c>
      <c r="I34" s="2">
        <f t="shared" si="82"/>
        <v>-1.8225836488164064</v>
      </c>
      <c r="J34" s="2">
        <f t="shared" si="82"/>
        <v>-1.1270789393915401</v>
      </c>
      <c r="K34" s="2">
        <f t="shared" si="82"/>
        <v>-1.3938036270502348</v>
      </c>
      <c r="L34" s="2">
        <f t="shared" si="82"/>
        <v>-1.4211022691410475</v>
      </c>
      <c r="M34" s="2">
        <f t="shared" si="82"/>
        <v>-1.004622378293085</v>
      </c>
      <c r="N34" s="2">
        <f t="shared" si="82"/>
        <v>-1.3832686686248847</v>
      </c>
      <c r="O34" s="2">
        <f t="shared" si="82"/>
        <v>-1.6542971795942789</v>
      </c>
      <c r="P34" s="2">
        <f t="shared" si="82"/>
        <v>-1.2861771413841667</v>
      </c>
      <c r="Q34" s="2">
        <f t="shared" si="82"/>
        <v>-1.45426195067451</v>
      </c>
      <c r="R34" s="2">
        <f t="shared" si="82"/>
        <v>-0.88503050219174284</v>
      </c>
      <c r="S34" s="2">
        <f t="shared" si="82"/>
        <v>-0.78365551995759664</v>
      </c>
      <c r="T34" s="2">
        <f t="shared" si="82"/>
        <v>-0.82231802139569954</v>
      </c>
      <c r="U34" s="2">
        <f t="shared" si="82"/>
        <v>-0.92755564593568385</v>
      </c>
      <c r="V34" s="2">
        <f t="shared" si="82"/>
        <v>-1.2195665875487511</v>
      </c>
      <c r="W34" s="2">
        <f t="shared" si="82"/>
        <v>-0.91364384287366118</v>
      </c>
      <c r="X34" s="2">
        <f t="shared" si="82"/>
        <v>-1.0244196588917662</v>
      </c>
      <c r="Y34" s="2">
        <f t="shared" si="82"/>
        <v>-0.39324276739474262</v>
      </c>
      <c r="Z34" s="2">
        <f>Z33/Z8</f>
        <v>-1.2199897515366458</v>
      </c>
      <c r="AA34" s="2">
        <f t="shared" ref="AA34:AK34" si="83">AA33/AA8</f>
        <v>-1.1810498856558138</v>
      </c>
      <c r="AB34" s="2">
        <f t="shared" si="83"/>
        <v>-1.2015840168557013</v>
      </c>
      <c r="AC34" s="2">
        <f t="shared" si="83"/>
        <v>-1.1884292517951358</v>
      </c>
      <c r="AD34" s="2">
        <f t="shared" si="83"/>
        <v>-1.1693585195684542</v>
      </c>
      <c r="AE34" s="2">
        <f t="shared" si="83"/>
        <v>-1.1492176075976477</v>
      </c>
      <c r="AF34" s="2">
        <f t="shared" si="83"/>
        <v>-1.1865017304800367</v>
      </c>
      <c r="AG34" s="2">
        <f t="shared" si="83"/>
        <v>-1.1973113977350385</v>
      </c>
      <c r="AH34" s="2">
        <f t="shared" si="83"/>
        <v>-1.0408204409215192</v>
      </c>
      <c r="AI34" s="2">
        <f t="shared" si="83"/>
        <v>-1.19492270206692</v>
      </c>
      <c r="AJ34" s="2">
        <f t="shared" si="83"/>
        <v>-1.1273165979802611</v>
      </c>
      <c r="AK34" s="2">
        <f t="shared" si="83"/>
        <v>-1.0463870395683923</v>
      </c>
      <c r="AL34" s="2">
        <f t="shared" ref="AL34" si="84">AL33/AL8</f>
        <v>-1.2452640203280043</v>
      </c>
      <c r="AM34" s="2">
        <f t="shared" ref="AM34" si="85">AM33/AM8</f>
        <v>-1.1588493793809327</v>
      </c>
      <c r="AN34" s="2">
        <f t="shared" ref="AN34" si="86">AN33/AN8</f>
        <v>-1.0738832497498201</v>
      </c>
      <c r="AO34" s="2">
        <f t="shared" ref="AO34" si="87">AO33/AO8</f>
        <v>-1.0030578430690362</v>
      </c>
      <c r="AP34" s="2">
        <f t="shared" ref="AP34" si="88">AP33/AP8</f>
        <v>-0.97388871919123254</v>
      </c>
      <c r="AQ34" s="2">
        <f t="shared" ref="AQ34" si="89">AQ33/AQ8</f>
        <v>-1.2268016121481657</v>
      </c>
      <c r="AR34" s="2">
        <f t="shared" ref="AR34" si="90">AR33/AR8</f>
        <v>-0.93244983310245277</v>
      </c>
      <c r="AS34" s="2">
        <f t="shared" ref="AS34" si="91">AS33/AS8</f>
        <v>-0.85427186170814473</v>
      </c>
      <c r="AT34" s="2">
        <f t="shared" ref="AT34" si="92">AT33/AT8</f>
        <v>-0.82243985375423001</v>
      </c>
      <c r="AU34" s="2">
        <f t="shared" ref="AU34" si="93">AU33/AU8</f>
        <v>-0.78590250642778836</v>
      </c>
      <c r="AV34" s="2">
        <f t="shared" ref="AV34" si="94">AV33/AV8</f>
        <v>-0.72948947145319087</v>
      </c>
      <c r="AW34" s="2">
        <f t="shared" ref="AW34" si="95">AW33/AW8</f>
        <v>-0.66423863620569301</v>
      </c>
      <c r="AY34" s="2">
        <f t="shared" ref="AY34:BA34" si="96">AY33/AY8</f>
        <v>-1.4917580622160524</v>
      </c>
      <c r="AZ34" s="2">
        <f t="shared" si="96"/>
        <v>-0.9836624268005203</v>
      </c>
      <c r="BA34" s="2">
        <f t="shared" si="96"/>
        <v>-1.1582766111308271</v>
      </c>
      <c r="BB34" s="2">
        <f t="shared" ref="BB34" si="97">BB33/BB8</f>
        <v>-0.94627959531048655</v>
      </c>
      <c r="BD34" s="2">
        <f t="shared" ref="BD34:BG34" si="98">BD33/BD8</f>
        <v>-1.1582766111308271</v>
      </c>
      <c r="BG34" s="2">
        <f t="shared" si="98"/>
        <v>-0.94627959531048655</v>
      </c>
      <c r="BJ34" s="49"/>
      <c r="BL34" s="38"/>
      <c r="BM34" s="54" t="s">
        <v>30</v>
      </c>
      <c r="BN34" s="54"/>
      <c r="BO34" s="54"/>
      <c r="BP34" s="54"/>
      <c r="BQ34" s="54"/>
      <c r="BR34" s="54"/>
      <c r="BS34" s="54"/>
      <c r="BT34" s="54"/>
      <c r="BU34" s="54"/>
      <c r="BV34" s="54"/>
      <c r="BW34" s="55"/>
      <c r="BY34" s="6" t="s">
        <v>12</v>
      </c>
      <c r="BZ34" s="26"/>
    </row>
    <row r="35" spans="1:79" ht="16" outlineLevel="1" x14ac:dyDescent="0.2">
      <c r="A35" t="s">
        <v>57</v>
      </c>
      <c r="B35" s="10">
        <f>B14/B4</f>
        <v>4.772862259066555E-2</v>
      </c>
      <c r="C35" s="10">
        <f t="shared" ref="C35:BB35" si="99">C14/C4</f>
        <v>4.698178403571384E-2</v>
      </c>
      <c r="D35" s="10">
        <f t="shared" si="99"/>
        <v>5.1754347941141761E-2</v>
      </c>
      <c r="E35" s="10">
        <f t="shared" si="99"/>
        <v>5.5088504747024945E-2</v>
      </c>
      <c r="F35" s="10">
        <f t="shared" si="99"/>
        <v>8.3386633154272888E-2</v>
      </c>
      <c r="G35" s="10">
        <f t="shared" si="99"/>
        <v>6.3528643660889159E-2</v>
      </c>
      <c r="H35" s="10">
        <f t="shared" si="99"/>
        <v>6.5973092875549366E-2</v>
      </c>
      <c r="I35" s="10">
        <f t="shared" si="99"/>
        <v>6.1738257361224076E-2</v>
      </c>
      <c r="J35" s="10">
        <f t="shared" si="99"/>
        <v>5.6917879901180371E-2</v>
      </c>
      <c r="K35" s="10">
        <f t="shared" si="99"/>
        <v>5.6172184672265729E-2</v>
      </c>
      <c r="L35" s="10">
        <f t="shared" si="99"/>
        <v>4.5231724618379751E-2</v>
      </c>
      <c r="M35" s="10">
        <f t="shared" si="99"/>
        <v>6.7511063222101417E-2</v>
      </c>
      <c r="N35" s="10">
        <f t="shared" si="99"/>
        <v>5.8084638471690909E-2</v>
      </c>
      <c r="O35" s="10">
        <f t="shared" si="99"/>
        <v>5.9369032397433526E-2</v>
      </c>
      <c r="P35" s="10">
        <f t="shared" si="99"/>
        <v>5.7677341923568611E-2</v>
      </c>
      <c r="Q35" s="10">
        <f t="shared" si="99"/>
        <v>6.7890268425688877E-2</v>
      </c>
      <c r="R35" s="10">
        <f t="shared" si="99"/>
        <v>5.3638581741507138E-2</v>
      </c>
      <c r="S35" s="10">
        <f t="shared" si="99"/>
        <v>8.0118693953593487E-2</v>
      </c>
      <c r="T35" s="10">
        <f t="shared" si="99"/>
        <v>7.8509665709782683E-2</v>
      </c>
      <c r="U35" s="10">
        <f t="shared" si="99"/>
        <v>2.6171395399586454E-2</v>
      </c>
      <c r="V35" s="10">
        <f t="shared" si="99"/>
        <v>4.0296995624042077E-2</v>
      </c>
      <c r="W35" s="10">
        <f t="shared" si="99"/>
        <v>7.8828749372942139E-2</v>
      </c>
      <c r="X35" s="10">
        <f t="shared" si="99"/>
        <v>6.3951659162191504E-2</v>
      </c>
      <c r="Y35" s="10">
        <f t="shared" si="99"/>
        <v>6.3443326558944899E-2</v>
      </c>
      <c r="Z35" s="47">
        <f t="shared" si="99"/>
        <v>7.3849759956847866E-2</v>
      </c>
      <c r="AA35" s="47">
        <f t="shared" si="99"/>
        <v>7.5994446056624074E-2</v>
      </c>
      <c r="AB35" s="47">
        <f t="shared" si="99"/>
        <v>7.0240923834022223E-2</v>
      </c>
      <c r="AC35" s="47">
        <f t="shared" si="99"/>
        <v>8.5400850406079407E-2</v>
      </c>
      <c r="AD35" s="47">
        <f t="shared" si="99"/>
        <v>7.7070836009568308E-2</v>
      </c>
      <c r="AE35" s="47">
        <f t="shared" si="99"/>
        <v>8.610505478596682E-2</v>
      </c>
      <c r="AF35" s="47">
        <f t="shared" si="99"/>
        <v>9.6946212957259234E-2</v>
      </c>
      <c r="AG35" s="47">
        <f t="shared" si="99"/>
        <v>0.10321658764435374</v>
      </c>
      <c r="AH35" s="47">
        <f t="shared" si="99"/>
        <v>8.7114856481642786E-2</v>
      </c>
      <c r="AI35" s="47">
        <f t="shared" si="99"/>
        <v>8.3121488933883686E-2</v>
      </c>
      <c r="AJ35" s="47">
        <f t="shared" si="99"/>
        <v>6.8312311564408271E-2</v>
      </c>
      <c r="AK35" s="47">
        <f t="shared" si="99"/>
        <v>6.5103754300677941E-2</v>
      </c>
      <c r="AL35" s="10">
        <f t="shared" si="99"/>
        <v>7.0000000000000007E-2</v>
      </c>
      <c r="AM35" s="10">
        <f t="shared" si="99"/>
        <v>7.0000000000000007E-2</v>
      </c>
      <c r="AN35" s="10">
        <f t="shared" si="99"/>
        <v>7.0000000000000007E-2</v>
      </c>
      <c r="AO35" s="10">
        <f t="shared" si="99"/>
        <v>7.0000000000000007E-2</v>
      </c>
      <c r="AP35" s="10">
        <f t="shared" si="99"/>
        <v>7.0000000000000007E-2</v>
      </c>
      <c r="AQ35" s="10">
        <f t="shared" si="99"/>
        <v>7.0000000000000007E-2</v>
      </c>
      <c r="AR35" s="10">
        <f t="shared" si="99"/>
        <v>7.0000000000000007E-2</v>
      </c>
      <c r="AS35" s="10">
        <f t="shared" si="99"/>
        <v>7.0000000000000007E-2</v>
      </c>
      <c r="AT35" s="10">
        <f t="shared" si="99"/>
        <v>7.0000000000000007E-2</v>
      </c>
      <c r="AU35" s="10">
        <f t="shared" si="99"/>
        <v>7.0000000000000007E-2</v>
      </c>
      <c r="AV35" s="10">
        <f t="shared" si="99"/>
        <v>7.0000000000000007E-2</v>
      </c>
      <c r="AW35" s="10">
        <f t="shared" si="99"/>
        <v>7.0000000000000007E-2</v>
      </c>
      <c r="AY35" s="10">
        <f t="shared" si="99"/>
        <v>5.841562235672302E-2</v>
      </c>
      <c r="AZ35" s="10">
        <f t="shared" si="99"/>
        <v>6.0883098219962316E-2</v>
      </c>
      <c r="BA35" s="10">
        <f t="shared" si="99"/>
        <v>8.1104883681542408E-2</v>
      </c>
      <c r="BB35" s="10">
        <f t="shared" si="99"/>
        <v>7.0000000000000021E-2</v>
      </c>
      <c r="BJ35" s="49"/>
      <c r="BK35" s="38"/>
      <c r="BL35" s="29"/>
      <c r="BM35" s="13">
        <f t="shared" ref="BM35:BW35" si="100">BM65</f>
        <v>0.6</v>
      </c>
      <c r="BN35" s="13">
        <f t="shared" si="100"/>
        <v>0.61499999999999999</v>
      </c>
      <c r="BO35" s="13">
        <f t="shared" si="100"/>
        <v>0.63</v>
      </c>
      <c r="BP35" s="13">
        <f t="shared" si="100"/>
        <v>0.64500000000000002</v>
      </c>
      <c r="BQ35" s="13">
        <f t="shared" si="100"/>
        <v>0.66</v>
      </c>
      <c r="BR35" s="13">
        <f t="shared" si="100"/>
        <v>0.67500000000000004</v>
      </c>
      <c r="BS35" s="13">
        <f t="shared" si="100"/>
        <v>0.69000000000000006</v>
      </c>
      <c r="BT35" s="13">
        <f t="shared" si="100"/>
        <v>0.70500000000000007</v>
      </c>
      <c r="BU35" s="13">
        <f t="shared" si="100"/>
        <v>0.72000000000000008</v>
      </c>
      <c r="BV35" s="13">
        <f t="shared" si="100"/>
        <v>0.7350000000000001</v>
      </c>
      <c r="BW35" s="39">
        <f t="shared" si="100"/>
        <v>0.75000000000000011</v>
      </c>
      <c r="BY35" s="7" t="s">
        <v>13</v>
      </c>
      <c r="BZ35" s="26">
        <f>$BZ$40*BH18</f>
        <v>2395327.561284387</v>
      </c>
      <c r="CA35" s="28">
        <f>BH18*$CA$40</f>
        <v>-319377.00817125203</v>
      </c>
    </row>
    <row r="36" spans="1:79" ht="16" outlineLevel="1" x14ac:dyDescent="0.2">
      <c r="BJ36" s="49"/>
      <c r="BK36" s="51" t="s">
        <v>31</v>
      </c>
      <c r="BL36" s="15">
        <f t="shared" ref="BL36:BL46" si="101">BL66</f>
        <v>0.6</v>
      </c>
      <c r="BM36" s="29">
        <f t="shared" ref="BM36:BO36" si="102">BM66-$BP$69</f>
        <v>565044.41478237836</v>
      </c>
      <c r="BN36" s="29">
        <f t="shared" si="102"/>
        <v>565044.41478237836</v>
      </c>
      <c r="BO36" s="29">
        <f t="shared" si="102"/>
        <v>565044.41478237836</v>
      </c>
      <c r="BP36" s="29">
        <f>BP66-$BP$69</f>
        <v>565044.41478237836</v>
      </c>
      <c r="BQ36" s="29">
        <f t="shared" ref="BQ36:BW36" si="103">BQ66-$BP$69</f>
        <v>565044.41478237836</v>
      </c>
      <c r="BR36" s="29">
        <f t="shared" si="103"/>
        <v>565044.41478237836</v>
      </c>
      <c r="BS36" s="29">
        <f t="shared" si="103"/>
        <v>565044.41478237836</v>
      </c>
      <c r="BT36" s="29">
        <f t="shared" si="103"/>
        <v>565044.41478237836</v>
      </c>
      <c r="BU36" s="29">
        <f t="shared" si="103"/>
        <v>565044.41478237836</v>
      </c>
      <c r="BV36" s="29">
        <f t="shared" si="103"/>
        <v>565044.41478237836</v>
      </c>
      <c r="BW36" s="40">
        <f t="shared" si="103"/>
        <v>565044.41478237836</v>
      </c>
      <c r="BY36" s="7" t="s">
        <v>14</v>
      </c>
      <c r="BZ36" s="26">
        <f>$BZ$40*BH19</f>
        <v>-54602.42458539729</v>
      </c>
      <c r="CA36" s="28">
        <f t="shared" ref="CA36:CA39" si="104">BH19*$CA$40</f>
        <v>7280.3232780529806</v>
      </c>
    </row>
    <row r="37" spans="1:79" ht="16" outlineLevel="1" x14ac:dyDescent="0.2">
      <c r="BJ37" s="49"/>
      <c r="BK37" s="51"/>
      <c r="BL37" s="15">
        <f t="shared" si="101"/>
        <v>0.62</v>
      </c>
      <c r="BM37" s="29">
        <f t="shared" ref="BM37:BW37" si="105">BM67-$BP$69</f>
        <v>376696.27652158542</v>
      </c>
      <c r="BN37" s="29">
        <f t="shared" si="105"/>
        <v>376696.27652158542</v>
      </c>
      <c r="BO37" s="29">
        <f t="shared" si="105"/>
        <v>376696.27652158542</v>
      </c>
      <c r="BP37" s="29">
        <f t="shared" si="105"/>
        <v>376696.27652158542</v>
      </c>
      <c r="BQ37" s="29">
        <f t="shared" si="105"/>
        <v>376696.27652158542</v>
      </c>
      <c r="BR37" s="29">
        <f t="shared" si="105"/>
        <v>376696.27652158542</v>
      </c>
      <c r="BS37" s="29">
        <f t="shared" si="105"/>
        <v>376696.27652158542</v>
      </c>
      <c r="BT37" s="29">
        <f t="shared" si="105"/>
        <v>376696.27652158542</v>
      </c>
      <c r="BU37" s="29">
        <f t="shared" si="105"/>
        <v>376696.27652158542</v>
      </c>
      <c r="BV37" s="29">
        <f t="shared" si="105"/>
        <v>376696.27652158542</v>
      </c>
      <c r="BW37" s="40">
        <f t="shared" si="105"/>
        <v>376696.27652158542</v>
      </c>
      <c r="BY37" s="7" t="s">
        <v>15</v>
      </c>
      <c r="BZ37" s="26">
        <f>$BZ$40*BH20</f>
        <v>7380.8234403368242</v>
      </c>
      <c r="CA37" s="28">
        <f t="shared" si="104"/>
        <v>-984.10979204491105</v>
      </c>
    </row>
    <row r="38" spans="1:79" ht="16" outlineLevel="1" x14ac:dyDescent="0.2">
      <c r="BJ38" s="49"/>
      <c r="BK38" s="51"/>
      <c r="BL38" s="15">
        <f t="shared" si="101"/>
        <v>0.64</v>
      </c>
      <c r="BM38" s="29">
        <f t="shared" ref="BM38:BW38" si="106">BM68-$BP$69</f>
        <v>188348.13826079294</v>
      </c>
      <c r="BN38" s="29">
        <f t="shared" si="106"/>
        <v>188348.13826079294</v>
      </c>
      <c r="BO38" s="29">
        <f t="shared" si="106"/>
        <v>188348.13826079294</v>
      </c>
      <c r="BP38" s="29">
        <f t="shared" si="106"/>
        <v>188348.13826079294</v>
      </c>
      <c r="BQ38" s="29">
        <f t="shared" si="106"/>
        <v>188348.13826079294</v>
      </c>
      <c r="BR38" s="29">
        <f t="shared" si="106"/>
        <v>188348.13826079294</v>
      </c>
      <c r="BS38" s="29">
        <f t="shared" si="106"/>
        <v>188348.13826079294</v>
      </c>
      <c r="BT38" s="29">
        <f t="shared" si="106"/>
        <v>188348.13826079294</v>
      </c>
      <c r="BU38" s="29">
        <f t="shared" si="106"/>
        <v>188348.13826079294</v>
      </c>
      <c r="BV38" s="29">
        <f t="shared" si="106"/>
        <v>188348.13826079294</v>
      </c>
      <c r="BW38" s="40">
        <f t="shared" si="106"/>
        <v>188348.13826079294</v>
      </c>
      <c r="BY38" s="7" t="s">
        <v>16</v>
      </c>
      <c r="BZ38" s="26">
        <f>$BZ$40*BH21</f>
        <v>477116.11377256049</v>
      </c>
      <c r="CA38" s="28">
        <f t="shared" si="104"/>
        <v>-63615.481836341482</v>
      </c>
    </row>
    <row r="39" spans="1:79" ht="16" outlineLevel="1" x14ac:dyDescent="0.2">
      <c r="BJ39" s="49"/>
      <c r="BK39" s="51"/>
      <c r="BL39" s="15">
        <f t="shared" si="101"/>
        <v>0.66</v>
      </c>
      <c r="BM39" s="29">
        <f t="shared" ref="BM39:BW39" si="107">BM69-$BP$69</f>
        <v>0</v>
      </c>
      <c r="BN39" s="29">
        <f t="shared" si="107"/>
        <v>0</v>
      </c>
      <c r="BO39" s="29">
        <f t="shared" si="107"/>
        <v>0</v>
      </c>
      <c r="BP39" s="30">
        <f t="shared" si="107"/>
        <v>0</v>
      </c>
      <c r="BQ39" s="29">
        <f t="shared" si="107"/>
        <v>0</v>
      </c>
      <c r="BR39" s="29">
        <f t="shared" si="107"/>
        <v>0</v>
      </c>
      <c r="BS39" s="29">
        <f t="shared" si="107"/>
        <v>0</v>
      </c>
      <c r="BT39" s="29">
        <f t="shared" si="107"/>
        <v>0</v>
      </c>
      <c r="BU39" s="29">
        <f t="shared" si="107"/>
        <v>0</v>
      </c>
      <c r="BV39" s="29">
        <f t="shared" si="107"/>
        <v>0</v>
      </c>
      <c r="BW39" s="40">
        <f t="shared" si="107"/>
        <v>0</v>
      </c>
      <c r="BY39" s="7" t="s">
        <v>17</v>
      </c>
      <c r="BZ39" s="26">
        <f>$BZ$40*BH22</f>
        <v>0</v>
      </c>
      <c r="CA39" s="28">
        <f t="shared" si="104"/>
        <v>0</v>
      </c>
    </row>
    <row r="40" spans="1:79" ht="16" outlineLevel="1" x14ac:dyDescent="0.2">
      <c r="BJ40" s="49"/>
      <c r="BK40" s="51"/>
      <c r="BL40" s="15">
        <f t="shared" si="101"/>
        <v>0.68</v>
      </c>
      <c r="BM40" s="29">
        <f t="shared" ref="BM40:BW40" si="108">BM70-$BP$69</f>
        <v>-188348.13826079248</v>
      </c>
      <c r="BN40" s="29">
        <f t="shared" si="108"/>
        <v>-188348.13826079248</v>
      </c>
      <c r="BO40" s="29">
        <f t="shared" si="108"/>
        <v>-188348.13826079248</v>
      </c>
      <c r="BP40" s="29">
        <f t="shared" si="108"/>
        <v>-188348.13826079248</v>
      </c>
      <c r="BQ40" s="29">
        <f t="shared" si="108"/>
        <v>-188348.13826079248</v>
      </c>
      <c r="BR40" s="29">
        <f t="shared" si="108"/>
        <v>-188348.13826079248</v>
      </c>
      <c r="BS40" s="29">
        <f t="shared" si="108"/>
        <v>-188348.13826079248</v>
      </c>
      <c r="BT40" s="29">
        <f t="shared" si="108"/>
        <v>-188348.13826079248</v>
      </c>
      <c r="BU40" s="29">
        <f t="shared" si="108"/>
        <v>-188348.13826079248</v>
      </c>
      <c r="BV40" s="29">
        <f t="shared" si="108"/>
        <v>-188348.13826079248</v>
      </c>
      <c r="BW40" s="40">
        <f t="shared" si="108"/>
        <v>-188348.13826079248</v>
      </c>
      <c r="BY40" s="6" t="s">
        <v>18</v>
      </c>
      <c r="BZ40" s="26">
        <f>BZ24</f>
        <v>2825222.0739118871</v>
      </c>
      <c r="CA40" s="28">
        <f>BZ20</f>
        <v>-376696.27652158542</v>
      </c>
    </row>
    <row r="41" spans="1:79" ht="16" outlineLevel="1" x14ac:dyDescent="0.2">
      <c r="BJ41" s="49"/>
      <c r="BK41" s="51"/>
      <c r="BL41" s="15">
        <f t="shared" si="101"/>
        <v>0.70000000000000007</v>
      </c>
      <c r="BM41" s="29">
        <f t="shared" ref="BM41:BW41" si="109">BM71-$BP$69</f>
        <v>-376696.27652158542</v>
      </c>
      <c r="BN41" s="29">
        <f t="shared" si="109"/>
        <v>-376696.27652158542</v>
      </c>
      <c r="BO41" s="29">
        <f t="shared" si="109"/>
        <v>-376696.27652158542</v>
      </c>
      <c r="BP41" s="29">
        <f t="shared" si="109"/>
        <v>-376696.27652158542</v>
      </c>
      <c r="BQ41" s="29">
        <f t="shared" si="109"/>
        <v>-376696.27652158542</v>
      </c>
      <c r="BR41" s="29">
        <f t="shared" si="109"/>
        <v>-376696.27652158542</v>
      </c>
      <c r="BS41" s="29">
        <f t="shared" si="109"/>
        <v>-376696.27652158542</v>
      </c>
      <c r="BT41" s="29">
        <f t="shared" si="109"/>
        <v>-376696.27652158542</v>
      </c>
      <c r="BU41" s="29">
        <f t="shared" si="109"/>
        <v>-376696.27652158542</v>
      </c>
      <c r="BV41" s="29">
        <f t="shared" si="109"/>
        <v>-376696.27652158542</v>
      </c>
      <c r="BW41" s="40">
        <f t="shared" si="109"/>
        <v>-376696.27652158542</v>
      </c>
      <c r="BY41" t="s">
        <v>19</v>
      </c>
      <c r="BZ41" s="26">
        <f>BZ25</f>
        <v>11066172.46506035</v>
      </c>
      <c r="CA41" s="28">
        <f>BZ21</f>
        <v>-1137399.3895506761</v>
      </c>
    </row>
    <row r="42" spans="1:79" ht="16" outlineLevel="1" x14ac:dyDescent="0.2">
      <c r="BJ42" s="49"/>
      <c r="BK42" s="51"/>
      <c r="BL42" s="15">
        <f t="shared" si="101"/>
        <v>0.72000000000000008</v>
      </c>
      <c r="BM42" s="29">
        <f t="shared" ref="BM42:BW42" si="110">BM72-$BP$69</f>
        <v>-565044.41478237789</v>
      </c>
      <c r="BN42" s="29">
        <f t="shared" si="110"/>
        <v>-565044.41478237789</v>
      </c>
      <c r="BO42" s="29">
        <f t="shared" si="110"/>
        <v>-565044.41478237789</v>
      </c>
      <c r="BP42" s="29">
        <f t="shared" si="110"/>
        <v>-565044.41478237789</v>
      </c>
      <c r="BQ42" s="29">
        <f t="shared" si="110"/>
        <v>-565044.41478237789</v>
      </c>
      <c r="BR42" s="29">
        <f t="shared" si="110"/>
        <v>-565044.41478237789</v>
      </c>
      <c r="BS42" s="29">
        <f t="shared" si="110"/>
        <v>-565044.41478237789</v>
      </c>
      <c r="BT42" s="29">
        <f t="shared" si="110"/>
        <v>-565044.41478237789</v>
      </c>
      <c r="BU42" s="29">
        <f t="shared" si="110"/>
        <v>-565044.41478237789</v>
      </c>
      <c r="BV42" s="29">
        <f t="shared" si="110"/>
        <v>-565044.41478237789</v>
      </c>
      <c r="BW42" s="40">
        <f t="shared" si="110"/>
        <v>-565044.41478237789</v>
      </c>
    </row>
    <row r="43" spans="1:79" ht="16" outlineLevel="1" x14ac:dyDescent="0.2">
      <c r="BJ43" s="49"/>
      <c r="BK43" s="51"/>
      <c r="BL43" s="15">
        <f t="shared" si="101"/>
        <v>0.7400000000000001</v>
      </c>
      <c r="BM43" s="29">
        <f t="shared" ref="BM43:BW43" si="111">BM73-$BP$69</f>
        <v>-753392.55304317083</v>
      </c>
      <c r="BN43" s="29">
        <f t="shared" si="111"/>
        <v>-753392.55304317083</v>
      </c>
      <c r="BO43" s="29">
        <f t="shared" si="111"/>
        <v>-753392.55304317083</v>
      </c>
      <c r="BP43" s="29">
        <f t="shared" si="111"/>
        <v>-753392.55304317083</v>
      </c>
      <c r="BQ43" s="29">
        <f t="shared" si="111"/>
        <v>-753392.55304317083</v>
      </c>
      <c r="BR43" s="29">
        <f t="shared" si="111"/>
        <v>-753392.55304317083</v>
      </c>
      <c r="BS43" s="29">
        <f t="shared" si="111"/>
        <v>-753392.55304317083</v>
      </c>
      <c r="BT43" s="29">
        <f t="shared" si="111"/>
        <v>-753392.55304317083</v>
      </c>
      <c r="BU43" s="29">
        <f t="shared" si="111"/>
        <v>-753392.55304317083</v>
      </c>
      <c r="BV43" s="29">
        <f t="shared" si="111"/>
        <v>-753392.55304317083</v>
      </c>
      <c r="BW43" s="40">
        <f t="shared" si="111"/>
        <v>-753392.55304317083</v>
      </c>
    </row>
    <row r="44" spans="1:79" ht="16" outlineLevel="1" x14ac:dyDescent="0.2">
      <c r="BJ44" s="49"/>
      <c r="BK44" s="51"/>
      <c r="BL44" s="15">
        <f t="shared" si="101"/>
        <v>0.76000000000000012</v>
      </c>
      <c r="BM44" s="29">
        <f t="shared" ref="BM44:BW44" si="112">BM74-$BP$69</f>
        <v>-941740.69130396331</v>
      </c>
      <c r="BN44" s="29">
        <f t="shared" si="112"/>
        <v>-941740.69130396331</v>
      </c>
      <c r="BO44" s="29">
        <f t="shared" si="112"/>
        <v>-941740.69130396331</v>
      </c>
      <c r="BP44" s="29">
        <f t="shared" si="112"/>
        <v>-941740.69130396331</v>
      </c>
      <c r="BQ44" s="29">
        <f t="shared" si="112"/>
        <v>-941740.69130396331</v>
      </c>
      <c r="BR44" s="29">
        <f t="shared" si="112"/>
        <v>-941740.69130396331</v>
      </c>
      <c r="BS44" s="29">
        <f t="shared" si="112"/>
        <v>-941740.69130396331</v>
      </c>
      <c r="BT44" s="29">
        <f t="shared" si="112"/>
        <v>-941740.69130396331</v>
      </c>
      <c r="BU44" s="29">
        <f t="shared" si="112"/>
        <v>-941740.69130396331</v>
      </c>
      <c r="BV44" s="29">
        <f t="shared" si="112"/>
        <v>-941740.69130396331</v>
      </c>
      <c r="BW44" s="40">
        <f t="shared" si="112"/>
        <v>-941740.69130396331</v>
      </c>
    </row>
    <row r="45" spans="1:79" ht="16" outlineLevel="1" x14ac:dyDescent="0.2">
      <c r="BJ45" s="49"/>
      <c r="BK45" s="51"/>
      <c r="BL45" s="15">
        <f t="shared" si="101"/>
        <v>0.78000000000000014</v>
      </c>
      <c r="BM45" s="29">
        <f t="shared" ref="BM45:BW45" si="113">BM75-$BP$69</f>
        <v>-1130088.829564756</v>
      </c>
      <c r="BN45" s="29">
        <f t="shared" si="113"/>
        <v>-1130088.829564756</v>
      </c>
      <c r="BO45" s="29">
        <f t="shared" si="113"/>
        <v>-1130088.829564756</v>
      </c>
      <c r="BP45" s="29">
        <f t="shared" si="113"/>
        <v>-1130088.829564756</v>
      </c>
      <c r="BQ45" s="29">
        <f t="shared" si="113"/>
        <v>-1130088.829564756</v>
      </c>
      <c r="BR45" s="29">
        <f t="shared" si="113"/>
        <v>-1130088.829564756</v>
      </c>
      <c r="BS45" s="29">
        <f t="shared" si="113"/>
        <v>-1130088.829564756</v>
      </c>
      <c r="BT45" s="29">
        <f t="shared" si="113"/>
        <v>-1130088.829564756</v>
      </c>
      <c r="BU45" s="29">
        <f t="shared" si="113"/>
        <v>-1130088.829564756</v>
      </c>
      <c r="BV45" s="29">
        <f t="shared" si="113"/>
        <v>-1130088.829564756</v>
      </c>
      <c r="BW45" s="40">
        <f t="shared" si="113"/>
        <v>-1130088.829564756</v>
      </c>
    </row>
    <row r="46" spans="1:79" ht="16" outlineLevel="1" x14ac:dyDescent="0.2">
      <c r="BJ46" s="50"/>
      <c r="BK46" s="56"/>
      <c r="BL46" s="41">
        <f t="shared" si="101"/>
        <v>0.80000000000000016</v>
      </c>
      <c r="BM46" s="42">
        <f t="shared" ref="BM46:BW46" si="114">BM76-$BP$69</f>
        <v>-1318436.9678255487</v>
      </c>
      <c r="BN46" s="42">
        <f t="shared" si="114"/>
        <v>-1318436.9678255487</v>
      </c>
      <c r="BO46" s="42">
        <f t="shared" si="114"/>
        <v>-1318436.9678255487</v>
      </c>
      <c r="BP46" s="42">
        <f t="shared" si="114"/>
        <v>-1318436.9678255487</v>
      </c>
      <c r="BQ46" s="42">
        <f t="shared" si="114"/>
        <v>-1318436.9678255487</v>
      </c>
      <c r="BR46" s="42">
        <f t="shared" si="114"/>
        <v>-1318436.9678255487</v>
      </c>
      <c r="BS46" s="42">
        <f t="shared" si="114"/>
        <v>-1318436.9678255487</v>
      </c>
      <c r="BT46" s="42">
        <f t="shared" si="114"/>
        <v>-1318436.9678255487</v>
      </c>
      <c r="BU46" s="42">
        <f t="shared" si="114"/>
        <v>-1318436.9678255487</v>
      </c>
      <c r="BV46" s="42">
        <f t="shared" si="114"/>
        <v>-1318436.9678255487</v>
      </c>
      <c r="BW46" s="43">
        <f t="shared" si="114"/>
        <v>-1318436.9678255487</v>
      </c>
    </row>
    <row r="47" spans="1:79" ht="16" x14ac:dyDescent="0.2">
      <c r="BK47" s="20"/>
      <c r="BL47" s="21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</row>
    <row r="48" spans="1:79" ht="16" x14ac:dyDescent="0.2">
      <c r="BK48" s="20"/>
      <c r="BL48" s="21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</row>
    <row r="49" spans="62:75" ht="16" outlineLevel="1" x14ac:dyDescent="0.2">
      <c r="BJ49" s="48" t="s">
        <v>43</v>
      </c>
      <c r="BK49" s="36"/>
      <c r="BL49" s="37"/>
      <c r="BM49" s="52" t="s">
        <v>30</v>
      </c>
      <c r="BN49" s="52"/>
      <c r="BO49" s="52"/>
      <c r="BP49" s="52"/>
      <c r="BQ49" s="52"/>
      <c r="BR49" s="52"/>
      <c r="BS49" s="52"/>
      <c r="BT49" s="52"/>
      <c r="BU49" s="52"/>
      <c r="BV49" s="52"/>
      <c r="BW49" s="53"/>
    </row>
    <row r="50" spans="62:75" ht="16" outlineLevel="1" x14ac:dyDescent="0.2">
      <c r="BJ50" s="49"/>
      <c r="BK50" s="38"/>
      <c r="BL50" s="29">
        <f>BG4</f>
        <v>25356770.434302967</v>
      </c>
      <c r="BM50" s="13">
        <f>BM5</f>
        <v>0.6</v>
      </c>
      <c r="BN50" s="13">
        <f t="shared" ref="BN50:BW50" si="115">BN5</f>
        <v>0.61499999999999999</v>
      </c>
      <c r="BO50" s="13">
        <f t="shared" si="115"/>
        <v>0.63</v>
      </c>
      <c r="BP50" s="13">
        <f t="shared" si="115"/>
        <v>0.64500000000000002</v>
      </c>
      <c r="BQ50" s="13">
        <f t="shared" si="115"/>
        <v>0.66</v>
      </c>
      <c r="BR50" s="13">
        <f t="shared" si="115"/>
        <v>0.67500000000000004</v>
      </c>
      <c r="BS50" s="13">
        <f t="shared" si="115"/>
        <v>0.69000000000000006</v>
      </c>
      <c r="BT50" s="13">
        <f t="shared" si="115"/>
        <v>0.70500000000000007</v>
      </c>
      <c r="BU50" s="13">
        <f t="shared" si="115"/>
        <v>0.72000000000000008</v>
      </c>
      <c r="BV50" s="13">
        <f t="shared" si="115"/>
        <v>0.7350000000000001</v>
      </c>
      <c r="BW50" s="39">
        <f t="shared" si="115"/>
        <v>0.75000000000000011</v>
      </c>
    </row>
    <row r="51" spans="62:75" ht="16" outlineLevel="1" x14ac:dyDescent="0.2">
      <c r="BJ51" s="49"/>
      <c r="BK51" s="51" t="s">
        <v>31</v>
      </c>
      <c r="BL51" s="15">
        <f t="shared" ref="BL51:BL61" si="116">BL6</f>
        <v>0.6</v>
      </c>
      <c r="BM51" s="29">
        <f t="shared" ref="BM51:BW61" si="117">$BL$50*(1-BM$50)</f>
        <v>10142708.173721187</v>
      </c>
      <c r="BN51" s="29">
        <f t="shared" si="117"/>
        <v>9762356.6172066424</v>
      </c>
      <c r="BO51" s="29">
        <f t="shared" si="117"/>
        <v>9382005.060692098</v>
      </c>
      <c r="BP51" s="29">
        <f t="shared" si="117"/>
        <v>9001653.5041775536</v>
      </c>
      <c r="BQ51" s="29">
        <f t="shared" si="117"/>
        <v>8621301.9476630073</v>
      </c>
      <c r="BR51" s="29">
        <f t="shared" si="117"/>
        <v>8240950.3911484629</v>
      </c>
      <c r="BS51" s="29">
        <f t="shared" si="117"/>
        <v>7860598.8346339185</v>
      </c>
      <c r="BT51" s="29">
        <f t="shared" si="117"/>
        <v>7480247.2781193731</v>
      </c>
      <c r="BU51" s="29">
        <f t="shared" si="117"/>
        <v>7099895.7216048287</v>
      </c>
      <c r="BV51" s="29">
        <f t="shared" si="117"/>
        <v>6719544.1650902834</v>
      </c>
      <c r="BW51" s="40">
        <f t="shared" si="117"/>
        <v>6339192.608575739</v>
      </c>
    </row>
    <row r="52" spans="62:75" ht="16" outlineLevel="1" x14ac:dyDescent="0.2">
      <c r="BJ52" s="49"/>
      <c r="BK52" s="51"/>
      <c r="BL52" s="15">
        <f t="shared" si="116"/>
        <v>0.62</v>
      </c>
      <c r="BM52" s="29">
        <f t="shared" si="117"/>
        <v>10142708.173721187</v>
      </c>
      <c r="BN52" s="29">
        <f t="shared" si="117"/>
        <v>9762356.6172066424</v>
      </c>
      <c r="BO52" s="29">
        <f t="shared" si="117"/>
        <v>9382005.060692098</v>
      </c>
      <c r="BP52" s="29">
        <f t="shared" si="117"/>
        <v>9001653.5041775536</v>
      </c>
      <c r="BQ52" s="29">
        <f t="shared" si="117"/>
        <v>8621301.9476630073</v>
      </c>
      <c r="BR52" s="29">
        <f t="shared" si="117"/>
        <v>8240950.3911484629</v>
      </c>
      <c r="BS52" s="29">
        <f t="shared" si="117"/>
        <v>7860598.8346339185</v>
      </c>
      <c r="BT52" s="29">
        <f t="shared" si="117"/>
        <v>7480247.2781193731</v>
      </c>
      <c r="BU52" s="29">
        <f t="shared" si="117"/>
        <v>7099895.7216048287</v>
      </c>
      <c r="BV52" s="29">
        <f t="shared" si="117"/>
        <v>6719544.1650902834</v>
      </c>
      <c r="BW52" s="40">
        <f t="shared" si="117"/>
        <v>6339192.608575739</v>
      </c>
    </row>
    <row r="53" spans="62:75" ht="16" outlineLevel="1" x14ac:dyDescent="0.2">
      <c r="BJ53" s="49"/>
      <c r="BK53" s="51"/>
      <c r="BL53" s="15">
        <f t="shared" si="116"/>
        <v>0.64</v>
      </c>
      <c r="BM53" s="29">
        <f t="shared" si="117"/>
        <v>10142708.173721187</v>
      </c>
      <c r="BN53" s="29">
        <f t="shared" si="117"/>
        <v>9762356.6172066424</v>
      </c>
      <c r="BO53" s="29">
        <f t="shared" si="117"/>
        <v>9382005.060692098</v>
      </c>
      <c r="BP53" s="29">
        <f t="shared" si="117"/>
        <v>9001653.5041775536</v>
      </c>
      <c r="BQ53" s="29">
        <f t="shared" si="117"/>
        <v>8621301.9476630073</v>
      </c>
      <c r="BR53" s="29">
        <f t="shared" si="117"/>
        <v>8240950.3911484629</v>
      </c>
      <c r="BS53" s="29">
        <f t="shared" si="117"/>
        <v>7860598.8346339185</v>
      </c>
      <c r="BT53" s="29">
        <f t="shared" si="117"/>
        <v>7480247.2781193731</v>
      </c>
      <c r="BU53" s="29">
        <f t="shared" si="117"/>
        <v>7099895.7216048287</v>
      </c>
      <c r="BV53" s="29">
        <f t="shared" si="117"/>
        <v>6719544.1650902834</v>
      </c>
      <c r="BW53" s="40">
        <f t="shared" si="117"/>
        <v>6339192.608575739</v>
      </c>
    </row>
    <row r="54" spans="62:75" ht="16" outlineLevel="1" x14ac:dyDescent="0.2">
      <c r="BJ54" s="49"/>
      <c r="BK54" s="51"/>
      <c r="BL54" s="15">
        <f t="shared" si="116"/>
        <v>0.66</v>
      </c>
      <c r="BM54" s="29">
        <f t="shared" si="117"/>
        <v>10142708.173721187</v>
      </c>
      <c r="BN54" s="29">
        <f t="shared" si="117"/>
        <v>9762356.6172066424</v>
      </c>
      <c r="BO54" s="29">
        <f t="shared" si="117"/>
        <v>9382005.060692098</v>
      </c>
      <c r="BP54" s="30">
        <f t="shared" si="117"/>
        <v>9001653.5041775536</v>
      </c>
      <c r="BQ54" s="29">
        <f t="shared" si="117"/>
        <v>8621301.9476630073</v>
      </c>
      <c r="BR54" s="29">
        <f t="shared" si="117"/>
        <v>8240950.3911484629</v>
      </c>
      <c r="BS54" s="29">
        <f t="shared" si="117"/>
        <v>7860598.8346339185</v>
      </c>
      <c r="BT54" s="29">
        <f t="shared" si="117"/>
        <v>7480247.2781193731</v>
      </c>
      <c r="BU54" s="29">
        <f t="shared" si="117"/>
        <v>7099895.7216048287</v>
      </c>
      <c r="BV54" s="29">
        <f t="shared" si="117"/>
        <v>6719544.1650902834</v>
      </c>
      <c r="BW54" s="40">
        <f t="shared" si="117"/>
        <v>6339192.608575739</v>
      </c>
    </row>
    <row r="55" spans="62:75" ht="16" outlineLevel="1" x14ac:dyDescent="0.2">
      <c r="BJ55" s="49"/>
      <c r="BK55" s="51"/>
      <c r="BL55" s="15">
        <f t="shared" si="116"/>
        <v>0.68</v>
      </c>
      <c r="BM55" s="29">
        <f t="shared" si="117"/>
        <v>10142708.173721187</v>
      </c>
      <c r="BN55" s="29">
        <f t="shared" si="117"/>
        <v>9762356.6172066424</v>
      </c>
      <c r="BO55" s="29">
        <f t="shared" si="117"/>
        <v>9382005.060692098</v>
      </c>
      <c r="BP55" s="29">
        <f t="shared" si="117"/>
        <v>9001653.5041775536</v>
      </c>
      <c r="BQ55" s="29">
        <f t="shared" si="117"/>
        <v>8621301.9476630073</v>
      </c>
      <c r="BR55" s="29">
        <f t="shared" si="117"/>
        <v>8240950.3911484629</v>
      </c>
      <c r="BS55" s="29">
        <f t="shared" si="117"/>
        <v>7860598.8346339185</v>
      </c>
      <c r="BT55" s="29">
        <f t="shared" si="117"/>
        <v>7480247.2781193731</v>
      </c>
      <c r="BU55" s="29">
        <f t="shared" si="117"/>
        <v>7099895.7216048287</v>
      </c>
      <c r="BV55" s="29">
        <f t="shared" si="117"/>
        <v>6719544.1650902834</v>
      </c>
      <c r="BW55" s="40">
        <f t="shared" si="117"/>
        <v>6339192.608575739</v>
      </c>
    </row>
    <row r="56" spans="62:75" ht="16" outlineLevel="1" x14ac:dyDescent="0.2">
      <c r="BJ56" s="49"/>
      <c r="BK56" s="51"/>
      <c r="BL56" s="15">
        <f t="shared" si="116"/>
        <v>0.70000000000000007</v>
      </c>
      <c r="BM56" s="29">
        <f t="shared" si="117"/>
        <v>10142708.173721187</v>
      </c>
      <c r="BN56" s="29">
        <f t="shared" si="117"/>
        <v>9762356.6172066424</v>
      </c>
      <c r="BO56" s="29">
        <f t="shared" si="117"/>
        <v>9382005.060692098</v>
      </c>
      <c r="BP56" s="29">
        <f t="shared" si="117"/>
        <v>9001653.5041775536</v>
      </c>
      <c r="BQ56" s="29">
        <f t="shared" si="117"/>
        <v>8621301.9476630073</v>
      </c>
      <c r="BR56" s="29">
        <f t="shared" si="117"/>
        <v>8240950.3911484629</v>
      </c>
      <c r="BS56" s="29">
        <f t="shared" si="117"/>
        <v>7860598.8346339185</v>
      </c>
      <c r="BT56" s="29">
        <f t="shared" si="117"/>
        <v>7480247.2781193731</v>
      </c>
      <c r="BU56" s="29">
        <f t="shared" si="117"/>
        <v>7099895.7216048287</v>
      </c>
      <c r="BV56" s="29">
        <f t="shared" si="117"/>
        <v>6719544.1650902834</v>
      </c>
      <c r="BW56" s="40">
        <f t="shared" si="117"/>
        <v>6339192.608575739</v>
      </c>
    </row>
    <row r="57" spans="62:75" ht="16" outlineLevel="1" x14ac:dyDescent="0.2">
      <c r="BJ57" s="49"/>
      <c r="BK57" s="51"/>
      <c r="BL57" s="15">
        <f t="shared" si="116"/>
        <v>0.72000000000000008</v>
      </c>
      <c r="BM57" s="29">
        <f t="shared" si="117"/>
        <v>10142708.173721187</v>
      </c>
      <c r="BN57" s="29">
        <f t="shared" si="117"/>
        <v>9762356.6172066424</v>
      </c>
      <c r="BO57" s="29">
        <f t="shared" si="117"/>
        <v>9382005.060692098</v>
      </c>
      <c r="BP57" s="29">
        <f t="shared" si="117"/>
        <v>9001653.5041775536</v>
      </c>
      <c r="BQ57" s="29">
        <f t="shared" si="117"/>
        <v>8621301.9476630073</v>
      </c>
      <c r="BR57" s="29">
        <f t="shared" si="117"/>
        <v>8240950.3911484629</v>
      </c>
      <c r="BS57" s="29">
        <f t="shared" si="117"/>
        <v>7860598.8346339185</v>
      </c>
      <c r="BT57" s="29">
        <f t="shared" si="117"/>
        <v>7480247.2781193731</v>
      </c>
      <c r="BU57" s="29">
        <f t="shared" si="117"/>
        <v>7099895.7216048287</v>
      </c>
      <c r="BV57" s="29">
        <f t="shared" si="117"/>
        <v>6719544.1650902834</v>
      </c>
      <c r="BW57" s="40">
        <f t="shared" si="117"/>
        <v>6339192.608575739</v>
      </c>
    </row>
    <row r="58" spans="62:75" ht="16" outlineLevel="1" x14ac:dyDescent="0.2">
      <c r="BJ58" s="49"/>
      <c r="BK58" s="51"/>
      <c r="BL58" s="15">
        <f t="shared" si="116"/>
        <v>0.7400000000000001</v>
      </c>
      <c r="BM58" s="29">
        <f t="shared" si="117"/>
        <v>10142708.173721187</v>
      </c>
      <c r="BN58" s="29">
        <f t="shared" si="117"/>
        <v>9762356.6172066424</v>
      </c>
      <c r="BO58" s="29">
        <f t="shared" si="117"/>
        <v>9382005.060692098</v>
      </c>
      <c r="BP58" s="29">
        <f t="shared" si="117"/>
        <v>9001653.5041775536</v>
      </c>
      <c r="BQ58" s="29">
        <f t="shared" si="117"/>
        <v>8621301.9476630073</v>
      </c>
      <c r="BR58" s="29">
        <f t="shared" si="117"/>
        <v>8240950.3911484629</v>
      </c>
      <c r="BS58" s="29">
        <f t="shared" si="117"/>
        <v>7860598.8346339185</v>
      </c>
      <c r="BT58" s="29">
        <f t="shared" si="117"/>
        <v>7480247.2781193731</v>
      </c>
      <c r="BU58" s="29">
        <f t="shared" si="117"/>
        <v>7099895.7216048287</v>
      </c>
      <c r="BV58" s="29">
        <f t="shared" si="117"/>
        <v>6719544.1650902834</v>
      </c>
      <c r="BW58" s="40">
        <f t="shared" si="117"/>
        <v>6339192.608575739</v>
      </c>
    </row>
    <row r="59" spans="62:75" ht="16" outlineLevel="1" x14ac:dyDescent="0.2">
      <c r="BJ59" s="49"/>
      <c r="BK59" s="51"/>
      <c r="BL59" s="15">
        <f t="shared" si="116"/>
        <v>0.76000000000000012</v>
      </c>
      <c r="BM59" s="29">
        <f t="shared" si="117"/>
        <v>10142708.173721187</v>
      </c>
      <c r="BN59" s="29">
        <f t="shared" si="117"/>
        <v>9762356.6172066424</v>
      </c>
      <c r="BO59" s="29">
        <f t="shared" si="117"/>
        <v>9382005.060692098</v>
      </c>
      <c r="BP59" s="29">
        <f t="shared" si="117"/>
        <v>9001653.5041775536</v>
      </c>
      <c r="BQ59" s="29">
        <f t="shared" si="117"/>
        <v>8621301.9476630073</v>
      </c>
      <c r="BR59" s="29">
        <f t="shared" si="117"/>
        <v>8240950.3911484629</v>
      </c>
      <c r="BS59" s="29">
        <f t="shared" si="117"/>
        <v>7860598.8346339185</v>
      </c>
      <c r="BT59" s="29">
        <f t="shared" si="117"/>
        <v>7480247.2781193731</v>
      </c>
      <c r="BU59" s="29">
        <f t="shared" si="117"/>
        <v>7099895.7216048287</v>
      </c>
      <c r="BV59" s="29">
        <f t="shared" si="117"/>
        <v>6719544.1650902834</v>
      </c>
      <c r="BW59" s="40">
        <f t="shared" si="117"/>
        <v>6339192.608575739</v>
      </c>
    </row>
    <row r="60" spans="62:75" ht="16" outlineLevel="1" x14ac:dyDescent="0.2">
      <c r="BJ60" s="49"/>
      <c r="BK60" s="51"/>
      <c r="BL60" s="15">
        <f t="shared" si="116"/>
        <v>0.78000000000000014</v>
      </c>
      <c r="BM60" s="29">
        <f t="shared" si="117"/>
        <v>10142708.173721187</v>
      </c>
      <c r="BN60" s="29">
        <f t="shared" si="117"/>
        <v>9762356.6172066424</v>
      </c>
      <c r="BO60" s="29">
        <f t="shared" si="117"/>
        <v>9382005.060692098</v>
      </c>
      <c r="BP60" s="29">
        <f t="shared" si="117"/>
        <v>9001653.5041775536</v>
      </c>
      <c r="BQ60" s="29">
        <f t="shared" si="117"/>
        <v>8621301.9476630073</v>
      </c>
      <c r="BR60" s="29">
        <f t="shared" si="117"/>
        <v>8240950.3911484629</v>
      </c>
      <c r="BS60" s="29">
        <f t="shared" si="117"/>
        <v>7860598.8346339185</v>
      </c>
      <c r="BT60" s="29">
        <f t="shared" si="117"/>
        <v>7480247.2781193731</v>
      </c>
      <c r="BU60" s="29">
        <f t="shared" si="117"/>
        <v>7099895.7216048287</v>
      </c>
      <c r="BV60" s="29">
        <f t="shared" si="117"/>
        <v>6719544.1650902834</v>
      </c>
      <c r="BW60" s="40">
        <f t="shared" si="117"/>
        <v>6339192.608575739</v>
      </c>
    </row>
    <row r="61" spans="62:75" ht="16" outlineLevel="1" x14ac:dyDescent="0.2">
      <c r="BJ61" s="49"/>
      <c r="BK61" s="51"/>
      <c r="BL61" s="15">
        <f t="shared" si="116"/>
        <v>0.80000000000000016</v>
      </c>
      <c r="BM61" s="29">
        <f t="shared" si="117"/>
        <v>10142708.173721187</v>
      </c>
      <c r="BN61" s="29">
        <f t="shared" si="117"/>
        <v>9762356.6172066424</v>
      </c>
      <c r="BO61" s="29">
        <f t="shared" si="117"/>
        <v>9382005.060692098</v>
      </c>
      <c r="BP61" s="29">
        <f t="shared" si="117"/>
        <v>9001653.5041775536</v>
      </c>
      <c r="BQ61" s="29">
        <f t="shared" si="117"/>
        <v>8621301.9476630073</v>
      </c>
      <c r="BR61" s="29">
        <f t="shared" si="117"/>
        <v>8240950.3911484629</v>
      </c>
      <c r="BS61" s="29">
        <f t="shared" si="117"/>
        <v>7860598.8346339185</v>
      </c>
      <c r="BT61" s="29">
        <f t="shared" si="117"/>
        <v>7480247.2781193731</v>
      </c>
      <c r="BU61" s="29">
        <f t="shared" si="117"/>
        <v>7099895.7216048287</v>
      </c>
      <c r="BV61" s="29">
        <f t="shared" si="117"/>
        <v>6719544.1650902834</v>
      </c>
      <c r="BW61" s="40">
        <f t="shared" si="117"/>
        <v>6339192.608575739</v>
      </c>
    </row>
    <row r="62" spans="62:75" outlineLevel="1" x14ac:dyDescent="0.2">
      <c r="BJ62" s="49"/>
      <c r="BW62" s="44"/>
    </row>
    <row r="63" spans="62:75" outlineLevel="1" x14ac:dyDescent="0.2">
      <c r="BJ63" s="49"/>
      <c r="BW63" s="44"/>
    </row>
    <row r="64" spans="62:75" ht="16" outlineLevel="1" x14ac:dyDescent="0.2">
      <c r="BJ64" s="49"/>
      <c r="BL64" s="38"/>
      <c r="BM64" s="54" t="s">
        <v>30</v>
      </c>
      <c r="BN64" s="54"/>
      <c r="BO64" s="54"/>
      <c r="BP64" s="54"/>
      <c r="BQ64" s="54"/>
      <c r="BR64" s="54"/>
      <c r="BS64" s="54"/>
      <c r="BT64" s="54"/>
      <c r="BU64" s="54"/>
      <c r="BV64" s="54"/>
      <c r="BW64" s="55"/>
    </row>
    <row r="65" spans="62:75" ht="16" outlineLevel="1" x14ac:dyDescent="0.2">
      <c r="BJ65" s="49"/>
      <c r="BK65" s="38"/>
      <c r="BL65" s="29">
        <f>BG5</f>
        <v>9417406.9130396266</v>
      </c>
      <c r="BM65" s="13">
        <f>BM20</f>
        <v>0.6</v>
      </c>
      <c r="BN65" s="13">
        <f t="shared" ref="BN65:BW65" si="118">BN20</f>
        <v>0.61499999999999999</v>
      </c>
      <c r="BO65" s="13">
        <f t="shared" si="118"/>
        <v>0.63</v>
      </c>
      <c r="BP65" s="13">
        <f t="shared" si="118"/>
        <v>0.64500000000000002</v>
      </c>
      <c r="BQ65" s="13">
        <f t="shared" si="118"/>
        <v>0.66</v>
      </c>
      <c r="BR65" s="13">
        <f t="shared" si="118"/>
        <v>0.67500000000000004</v>
      </c>
      <c r="BS65" s="13">
        <f t="shared" si="118"/>
        <v>0.69000000000000006</v>
      </c>
      <c r="BT65" s="13">
        <f t="shared" si="118"/>
        <v>0.70500000000000007</v>
      </c>
      <c r="BU65" s="13">
        <f t="shared" si="118"/>
        <v>0.72000000000000008</v>
      </c>
      <c r="BV65" s="13">
        <f t="shared" si="118"/>
        <v>0.7350000000000001</v>
      </c>
      <c r="BW65" s="39">
        <f t="shared" si="118"/>
        <v>0.75000000000000011</v>
      </c>
    </row>
    <row r="66" spans="62:75" ht="16" outlineLevel="1" x14ac:dyDescent="0.2">
      <c r="BJ66" s="49"/>
      <c r="BK66" s="51" t="s">
        <v>31</v>
      </c>
      <c r="BL66" s="15">
        <f t="shared" ref="BL66:BL76" si="119">BL21</f>
        <v>0.6</v>
      </c>
      <c r="BM66" s="29">
        <f t="shared" ref="BM66:BW76" si="120">$BL$65*(1-$BL66)</f>
        <v>3766962.7652158509</v>
      </c>
      <c r="BN66" s="29">
        <f t="shared" si="120"/>
        <v>3766962.7652158509</v>
      </c>
      <c r="BO66" s="29">
        <f t="shared" si="120"/>
        <v>3766962.7652158509</v>
      </c>
      <c r="BP66" s="29">
        <f t="shared" si="120"/>
        <v>3766962.7652158509</v>
      </c>
      <c r="BQ66" s="29">
        <f t="shared" si="120"/>
        <v>3766962.7652158509</v>
      </c>
      <c r="BR66" s="29">
        <f t="shared" si="120"/>
        <v>3766962.7652158509</v>
      </c>
      <c r="BS66" s="29">
        <f t="shared" si="120"/>
        <v>3766962.7652158509</v>
      </c>
      <c r="BT66" s="29">
        <f t="shared" si="120"/>
        <v>3766962.7652158509</v>
      </c>
      <c r="BU66" s="29">
        <f t="shared" si="120"/>
        <v>3766962.7652158509</v>
      </c>
      <c r="BV66" s="29">
        <f t="shared" si="120"/>
        <v>3766962.7652158509</v>
      </c>
      <c r="BW66" s="40">
        <f t="shared" si="120"/>
        <v>3766962.7652158509</v>
      </c>
    </row>
    <row r="67" spans="62:75" ht="16" outlineLevel="1" x14ac:dyDescent="0.2">
      <c r="BJ67" s="49"/>
      <c r="BK67" s="51"/>
      <c r="BL67" s="15">
        <f t="shared" si="119"/>
        <v>0.62</v>
      </c>
      <c r="BM67" s="29">
        <f t="shared" si="120"/>
        <v>3578614.626955058</v>
      </c>
      <c r="BN67" s="29">
        <f t="shared" si="120"/>
        <v>3578614.626955058</v>
      </c>
      <c r="BO67" s="29">
        <f t="shared" si="120"/>
        <v>3578614.626955058</v>
      </c>
      <c r="BP67" s="29">
        <f t="shared" si="120"/>
        <v>3578614.626955058</v>
      </c>
      <c r="BQ67" s="29">
        <f t="shared" si="120"/>
        <v>3578614.626955058</v>
      </c>
      <c r="BR67" s="29">
        <f t="shared" si="120"/>
        <v>3578614.626955058</v>
      </c>
      <c r="BS67" s="29">
        <f t="shared" si="120"/>
        <v>3578614.626955058</v>
      </c>
      <c r="BT67" s="29">
        <f t="shared" si="120"/>
        <v>3578614.626955058</v>
      </c>
      <c r="BU67" s="29">
        <f t="shared" si="120"/>
        <v>3578614.626955058</v>
      </c>
      <c r="BV67" s="29">
        <f t="shared" si="120"/>
        <v>3578614.626955058</v>
      </c>
      <c r="BW67" s="40">
        <f t="shared" si="120"/>
        <v>3578614.626955058</v>
      </c>
    </row>
    <row r="68" spans="62:75" ht="16" outlineLevel="1" x14ac:dyDescent="0.2">
      <c r="BJ68" s="49"/>
      <c r="BK68" s="51"/>
      <c r="BL68" s="15">
        <f t="shared" si="119"/>
        <v>0.64</v>
      </c>
      <c r="BM68" s="29">
        <f t="shared" si="120"/>
        <v>3390266.4886942655</v>
      </c>
      <c r="BN68" s="29">
        <f t="shared" si="120"/>
        <v>3390266.4886942655</v>
      </c>
      <c r="BO68" s="29">
        <f t="shared" si="120"/>
        <v>3390266.4886942655</v>
      </c>
      <c r="BP68" s="29">
        <f t="shared" si="120"/>
        <v>3390266.4886942655</v>
      </c>
      <c r="BQ68" s="29">
        <f t="shared" si="120"/>
        <v>3390266.4886942655</v>
      </c>
      <c r="BR68" s="29">
        <f t="shared" si="120"/>
        <v>3390266.4886942655</v>
      </c>
      <c r="BS68" s="29">
        <f t="shared" si="120"/>
        <v>3390266.4886942655</v>
      </c>
      <c r="BT68" s="29">
        <f t="shared" si="120"/>
        <v>3390266.4886942655</v>
      </c>
      <c r="BU68" s="29">
        <f t="shared" si="120"/>
        <v>3390266.4886942655</v>
      </c>
      <c r="BV68" s="29">
        <f t="shared" si="120"/>
        <v>3390266.4886942655</v>
      </c>
      <c r="BW68" s="40">
        <f t="shared" si="120"/>
        <v>3390266.4886942655</v>
      </c>
    </row>
    <row r="69" spans="62:75" ht="16" outlineLevel="1" x14ac:dyDescent="0.2">
      <c r="BJ69" s="49"/>
      <c r="BK69" s="51"/>
      <c r="BL69" s="15">
        <f t="shared" si="119"/>
        <v>0.66</v>
      </c>
      <c r="BM69" s="29">
        <f t="shared" si="120"/>
        <v>3201918.3504334725</v>
      </c>
      <c r="BN69" s="29">
        <f t="shared" si="120"/>
        <v>3201918.3504334725</v>
      </c>
      <c r="BO69" s="29">
        <f t="shared" si="120"/>
        <v>3201918.3504334725</v>
      </c>
      <c r="BP69" s="29">
        <f t="shared" si="120"/>
        <v>3201918.3504334725</v>
      </c>
      <c r="BQ69" s="29">
        <f t="shared" si="120"/>
        <v>3201918.3504334725</v>
      </c>
      <c r="BR69" s="29">
        <f t="shared" si="120"/>
        <v>3201918.3504334725</v>
      </c>
      <c r="BS69" s="29">
        <f t="shared" si="120"/>
        <v>3201918.3504334725</v>
      </c>
      <c r="BT69" s="29">
        <f t="shared" si="120"/>
        <v>3201918.3504334725</v>
      </c>
      <c r="BU69" s="29">
        <f t="shared" si="120"/>
        <v>3201918.3504334725</v>
      </c>
      <c r="BV69" s="29">
        <f t="shared" si="120"/>
        <v>3201918.3504334725</v>
      </c>
      <c r="BW69" s="40">
        <f t="shared" si="120"/>
        <v>3201918.3504334725</v>
      </c>
    </row>
    <row r="70" spans="62:75" ht="16" outlineLevel="1" x14ac:dyDescent="0.2">
      <c r="BJ70" s="49"/>
      <c r="BK70" s="51"/>
      <c r="BL70" s="15">
        <f t="shared" si="119"/>
        <v>0.68</v>
      </c>
      <c r="BM70" s="29">
        <f t="shared" si="120"/>
        <v>3013570.2121726801</v>
      </c>
      <c r="BN70" s="29">
        <f t="shared" si="120"/>
        <v>3013570.2121726801</v>
      </c>
      <c r="BO70" s="29">
        <f t="shared" si="120"/>
        <v>3013570.2121726801</v>
      </c>
      <c r="BP70" s="29">
        <f t="shared" si="120"/>
        <v>3013570.2121726801</v>
      </c>
      <c r="BQ70" s="29">
        <f t="shared" si="120"/>
        <v>3013570.2121726801</v>
      </c>
      <c r="BR70" s="29">
        <f t="shared" si="120"/>
        <v>3013570.2121726801</v>
      </c>
      <c r="BS70" s="29">
        <f t="shared" si="120"/>
        <v>3013570.2121726801</v>
      </c>
      <c r="BT70" s="29">
        <f t="shared" si="120"/>
        <v>3013570.2121726801</v>
      </c>
      <c r="BU70" s="29">
        <f t="shared" si="120"/>
        <v>3013570.2121726801</v>
      </c>
      <c r="BV70" s="29">
        <f t="shared" si="120"/>
        <v>3013570.2121726801</v>
      </c>
      <c r="BW70" s="40">
        <f t="shared" si="120"/>
        <v>3013570.2121726801</v>
      </c>
    </row>
    <row r="71" spans="62:75" ht="16" outlineLevel="1" x14ac:dyDescent="0.2">
      <c r="BJ71" s="49"/>
      <c r="BK71" s="51"/>
      <c r="BL71" s="15">
        <f t="shared" si="119"/>
        <v>0.70000000000000007</v>
      </c>
      <c r="BM71" s="29">
        <f t="shared" si="120"/>
        <v>2825222.0739118871</v>
      </c>
      <c r="BN71" s="29">
        <f t="shared" si="120"/>
        <v>2825222.0739118871</v>
      </c>
      <c r="BO71" s="29">
        <f t="shared" si="120"/>
        <v>2825222.0739118871</v>
      </c>
      <c r="BP71" s="29">
        <f t="shared" si="120"/>
        <v>2825222.0739118871</v>
      </c>
      <c r="BQ71" s="29">
        <f t="shared" si="120"/>
        <v>2825222.0739118871</v>
      </c>
      <c r="BR71" s="29">
        <f t="shared" si="120"/>
        <v>2825222.0739118871</v>
      </c>
      <c r="BS71" s="29">
        <f t="shared" si="120"/>
        <v>2825222.0739118871</v>
      </c>
      <c r="BT71" s="29">
        <f t="shared" si="120"/>
        <v>2825222.0739118871</v>
      </c>
      <c r="BU71" s="29">
        <f t="shared" si="120"/>
        <v>2825222.0739118871</v>
      </c>
      <c r="BV71" s="29">
        <f t="shared" si="120"/>
        <v>2825222.0739118871</v>
      </c>
      <c r="BW71" s="40">
        <f t="shared" si="120"/>
        <v>2825222.0739118871</v>
      </c>
    </row>
    <row r="72" spans="62:75" ht="16" outlineLevel="1" x14ac:dyDescent="0.2">
      <c r="BJ72" s="49"/>
      <c r="BK72" s="51"/>
      <c r="BL72" s="15">
        <f t="shared" si="119"/>
        <v>0.72000000000000008</v>
      </c>
      <c r="BM72" s="29">
        <f t="shared" si="120"/>
        <v>2636873.9356510947</v>
      </c>
      <c r="BN72" s="29">
        <f t="shared" si="120"/>
        <v>2636873.9356510947</v>
      </c>
      <c r="BO72" s="29">
        <f t="shared" si="120"/>
        <v>2636873.9356510947</v>
      </c>
      <c r="BP72" s="29">
        <f t="shared" si="120"/>
        <v>2636873.9356510947</v>
      </c>
      <c r="BQ72" s="29">
        <f t="shared" si="120"/>
        <v>2636873.9356510947</v>
      </c>
      <c r="BR72" s="29">
        <f t="shared" si="120"/>
        <v>2636873.9356510947</v>
      </c>
      <c r="BS72" s="29">
        <f t="shared" si="120"/>
        <v>2636873.9356510947</v>
      </c>
      <c r="BT72" s="29">
        <f t="shared" si="120"/>
        <v>2636873.9356510947</v>
      </c>
      <c r="BU72" s="29">
        <f t="shared" si="120"/>
        <v>2636873.9356510947</v>
      </c>
      <c r="BV72" s="29">
        <f t="shared" si="120"/>
        <v>2636873.9356510947</v>
      </c>
      <c r="BW72" s="40">
        <f t="shared" si="120"/>
        <v>2636873.9356510947</v>
      </c>
    </row>
    <row r="73" spans="62:75" ht="16" outlineLevel="1" x14ac:dyDescent="0.2">
      <c r="BJ73" s="49"/>
      <c r="BK73" s="51"/>
      <c r="BL73" s="15">
        <f t="shared" si="119"/>
        <v>0.7400000000000001</v>
      </c>
      <c r="BM73" s="29">
        <f t="shared" si="120"/>
        <v>2448525.7973903017</v>
      </c>
      <c r="BN73" s="29">
        <f t="shared" si="120"/>
        <v>2448525.7973903017</v>
      </c>
      <c r="BO73" s="29">
        <f t="shared" si="120"/>
        <v>2448525.7973903017</v>
      </c>
      <c r="BP73" s="29">
        <f t="shared" si="120"/>
        <v>2448525.7973903017</v>
      </c>
      <c r="BQ73" s="29">
        <f t="shared" si="120"/>
        <v>2448525.7973903017</v>
      </c>
      <c r="BR73" s="29">
        <f t="shared" si="120"/>
        <v>2448525.7973903017</v>
      </c>
      <c r="BS73" s="29">
        <f t="shared" si="120"/>
        <v>2448525.7973903017</v>
      </c>
      <c r="BT73" s="29">
        <f t="shared" si="120"/>
        <v>2448525.7973903017</v>
      </c>
      <c r="BU73" s="29">
        <f t="shared" si="120"/>
        <v>2448525.7973903017</v>
      </c>
      <c r="BV73" s="29">
        <f t="shared" si="120"/>
        <v>2448525.7973903017</v>
      </c>
      <c r="BW73" s="40">
        <f t="shared" si="120"/>
        <v>2448525.7973903017</v>
      </c>
    </row>
    <row r="74" spans="62:75" ht="16" outlineLevel="1" x14ac:dyDescent="0.2">
      <c r="BJ74" s="49"/>
      <c r="BK74" s="51"/>
      <c r="BL74" s="15">
        <f t="shared" si="119"/>
        <v>0.76000000000000012</v>
      </c>
      <c r="BM74" s="29">
        <f t="shared" si="120"/>
        <v>2260177.6591295092</v>
      </c>
      <c r="BN74" s="29">
        <f t="shared" si="120"/>
        <v>2260177.6591295092</v>
      </c>
      <c r="BO74" s="29">
        <f t="shared" si="120"/>
        <v>2260177.6591295092</v>
      </c>
      <c r="BP74" s="29">
        <f t="shared" si="120"/>
        <v>2260177.6591295092</v>
      </c>
      <c r="BQ74" s="29">
        <f t="shared" si="120"/>
        <v>2260177.6591295092</v>
      </c>
      <c r="BR74" s="29">
        <f t="shared" si="120"/>
        <v>2260177.6591295092</v>
      </c>
      <c r="BS74" s="29">
        <f t="shared" si="120"/>
        <v>2260177.6591295092</v>
      </c>
      <c r="BT74" s="29">
        <f t="shared" si="120"/>
        <v>2260177.6591295092</v>
      </c>
      <c r="BU74" s="29">
        <f t="shared" si="120"/>
        <v>2260177.6591295092</v>
      </c>
      <c r="BV74" s="29">
        <f t="shared" si="120"/>
        <v>2260177.6591295092</v>
      </c>
      <c r="BW74" s="40">
        <f t="shared" si="120"/>
        <v>2260177.6591295092</v>
      </c>
    </row>
    <row r="75" spans="62:75" ht="16" outlineLevel="1" x14ac:dyDescent="0.2">
      <c r="BJ75" s="49"/>
      <c r="BK75" s="51"/>
      <c r="BL75" s="15">
        <f t="shared" si="119"/>
        <v>0.78000000000000014</v>
      </c>
      <c r="BM75" s="29">
        <f t="shared" si="120"/>
        <v>2071829.5208687165</v>
      </c>
      <c r="BN75" s="29">
        <f t="shared" si="120"/>
        <v>2071829.5208687165</v>
      </c>
      <c r="BO75" s="29">
        <f t="shared" si="120"/>
        <v>2071829.5208687165</v>
      </c>
      <c r="BP75" s="29">
        <f t="shared" si="120"/>
        <v>2071829.5208687165</v>
      </c>
      <c r="BQ75" s="29">
        <f t="shared" si="120"/>
        <v>2071829.5208687165</v>
      </c>
      <c r="BR75" s="29">
        <f t="shared" si="120"/>
        <v>2071829.5208687165</v>
      </c>
      <c r="BS75" s="29">
        <f t="shared" si="120"/>
        <v>2071829.5208687165</v>
      </c>
      <c r="BT75" s="29">
        <f t="shared" si="120"/>
        <v>2071829.5208687165</v>
      </c>
      <c r="BU75" s="29">
        <f t="shared" si="120"/>
        <v>2071829.5208687165</v>
      </c>
      <c r="BV75" s="29">
        <f t="shared" si="120"/>
        <v>2071829.5208687165</v>
      </c>
      <c r="BW75" s="40">
        <f t="shared" si="120"/>
        <v>2071829.5208687165</v>
      </c>
    </row>
    <row r="76" spans="62:75" ht="16" outlineLevel="1" x14ac:dyDescent="0.2">
      <c r="BJ76" s="50"/>
      <c r="BK76" s="56"/>
      <c r="BL76" s="41">
        <f t="shared" si="119"/>
        <v>0.80000000000000016</v>
      </c>
      <c r="BM76" s="42">
        <f t="shared" si="120"/>
        <v>1883481.3826079238</v>
      </c>
      <c r="BN76" s="42">
        <f t="shared" si="120"/>
        <v>1883481.3826079238</v>
      </c>
      <c r="BO76" s="42">
        <f t="shared" si="120"/>
        <v>1883481.3826079238</v>
      </c>
      <c r="BP76" s="42">
        <f t="shared" si="120"/>
        <v>1883481.3826079238</v>
      </c>
      <c r="BQ76" s="42">
        <f t="shared" si="120"/>
        <v>1883481.3826079238</v>
      </c>
      <c r="BR76" s="42">
        <f t="shared" si="120"/>
        <v>1883481.3826079238</v>
      </c>
      <c r="BS76" s="42">
        <f t="shared" si="120"/>
        <v>1883481.3826079238</v>
      </c>
      <c r="BT76" s="42">
        <f t="shared" si="120"/>
        <v>1883481.3826079238</v>
      </c>
      <c r="BU76" s="42">
        <f t="shared" si="120"/>
        <v>1883481.3826079238</v>
      </c>
      <c r="BV76" s="42">
        <f t="shared" si="120"/>
        <v>1883481.3826079238</v>
      </c>
      <c r="BW76" s="43">
        <f t="shared" si="120"/>
        <v>1883481.3826079238</v>
      </c>
    </row>
  </sheetData>
  <mergeCells count="14">
    <mergeCell ref="BK3:BW3"/>
    <mergeCell ref="BM34:BW34"/>
    <mergeCell ref="BK36:BK46"/>
    <mergeCell ref="BD2:BH2"/>
    <mergeCell ref="BK6:BK16"/>
    <mergeCell ref="BM4:BW4"/>
    <mergeCell ref="BJ49:BJ76"/>
    <mergeCell ref="BJ19:BJ46"/>
    <mergeCell ref="BK51:BK61"/>
    <mergeCell ref="BM19:BW19"/>
    <mergeCell ref="BK21:BK31"/>
    <mergeCell ref="BM64:BW64"/>
    <mergeCell ref="BK66:BK76"/>
    <mergeCell ref="BM49:BW49"/>
  </mergeCells>
  <conditionalFormatting sqref="BM6:BW16">
    <cfRule type="expression" dxfId="19" priority="16">
      <formula>AND(BM$5=$BZ$15,$BL6=$BZ$16)</formula>
    </cfRule>
    <cfRule type="cellIs" dxfId="18" priority="23" operator="lessThan">
      <formula>$CA$9</formula>
    </cfRule>
    <cfRule type="cellIs" dxfId="17" priority="24" operator="between">
      <formula>$BZ$8</formula>
      <formula>$CA$8</formula>
    </cfRule>
    <cfRule type="cellIs" dxfId="16" priority="25" operator="greaterThan">
      <formula>$BZ$7</formula>
    </cfRule>
  </conditionalFormatting>
  <conditionalFormatting sqref="BM21:BW31">
    <cfRule type="expression" dxfId="15" priority="14">
      <formula>AND(BM$20=$BZ$15,$BL21=$BZ$16)</formula>
    </cfRule>
    <cfRule type="expression" dxfId="14" priority="20" stopIfTrue="1">
      <formula>BM6&lt;$CA$9</formula>
    </cfRule>
    <cfRule type="expression" dxfId="13" priority="21" stopIfTrue="1">
      <formula>AND(BM6&gt;=$BZ$8,BM6&lt;$CA$8)</formula>
    </cfRule>
    <cfRule type="expression" dxfId="12" priority="22" stopIfTrue="1">
      <formula>BM6&gt;=$BZ$7</formula>
    </cfRule>
  </conditionalFormatting>
  <conditionalFormatting sqref="BM32:BW33 BM47:BW48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36:BW46">
    <cfRule type="expression" dxfId="11" priority="1">
      <formula>AND(BM$35=$BZ$15,$BL36=$BZ$16)</formula>
    </cfRule>
    <cfRule type="expression" dxfId="10" priority="2">
      <formula>BM6&lt;$CA$9</formula>
    </cfRule>
    <cfRule type="expression" dxfId="9" priority="3">
      <formula>AND(BM6&gt;=$BZ$8,BM6&lt;$CA$8)</formula>
    </cfRule>
    <cfRule type="expression" dxfId="8" priority="4">
      <formula>BM6&gt;=$BZ$7</formula>
    </cfRule>
  </conditionalFormatting>
  <conditionalFormatting sqref="BM51:BW61">
    <cfRule type="expression" dxfId="7" priority="172">
      <formula>AND(BM$50=$BZ$15,$BL51=$BZ$16)</formula>
    </cfRule>
    <cfRule type="expression" dxfId="6" priority="173">
      <formula>BM6&lt;$CA$9</formula>
    </cfRule>
    <cfRule type="expression" dxfId="5" priority="174">
      <formula>AND(BM6&gt;=$BZ$8,BM6&lt;$CA$8)</formula>
    </cfRule>
    <cfRule type="expression" dxfId="4" priority="175">
      <formula>BM6&gt;=$BZ$7</formula>
    </cfRule>
  </conditionalFormatting>
  <conditionalFormatting sqref="BM66:BW76">
    <cfRule type="expression" dxfId="3" priority="176">
      <formula>AND(BM$65=$BZ$15,$BL66=$BZ$16)</formula>
    </cfRule>
    <cfRule type="expression" dxfId="2" priority="177">
      <formula>BM6&lt;$CA$9</formula>
    </cfRule>
    <cfRule type="expression" dxfId="1" priority="178" stopIfTrue="1">
      <formula>AND(BM6&gt;=$BZ$8,BM6&lt;$CA$8)</formula>
    </cfRule>
    <cfRule type="expression" dxfId="0" priority="179" stopIfTrue="1">
      <formula>BM6&gt;=$BZ$7</formula>
    </cfRule>
  </conditionalFormatting>
  <dataValidations count="2">
    <dataValidation type="list" allowBlank="1" showInputMessage="1" showErrorMessage="1" sqref="BZ15" xr:uid="{87C8136E-21CA-2445-9BD4-97926C755AEA}">
      <formula1>$BM$20:$BW$20</formula1>
    </dataValidation>
    <dataValidation type="list" allowBlank="1" showInputMessage="1" showErrorMessage="1" sqref="BZ16" xr:uid="{BF8C0BE1-7E7A-A54A-B22B-69522AEEE946}">
      <formula1>$BL$21:$BL$31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85D-0876-7D48-B3C5-631D4687AE7B}">
  <dimension ref="A1:E49"/>
  <sheetViews>
    <sheetView workbookViewId="0">
      <selection activeCell="B1" sqref="B1:E49"/>
    </sheetView>
  </sheetViews>
  <sheetFormatPr baseColWidth="10" defaultRowHeight="15" x14ac:dyDescent="0.2"/>
  <cols>
    <col min="2" max="2" width="23" bestFit="1" customWidth="1"/>
    <col min="3" max="3" width="22.1640625" bestFit="1" customWidth="1"/>
    <col min="4" max="4" width="15" bestFit="1" customWidth="1"/>
    <col min="5" max="5" width="15.5" bestFit="1" customWidth="1"/>
  </cols>
  <sheetData>
    <row r="1" spans="1:5" x14ac:dyDescent="0.2">
      <c r="A1" t="s">
        <v>45</v>
      </c>
      <c r="B1" t="s">
        <v>54</v>
      </c>
      <c r="C1" t="s">
        <v>55</v>
      </c>
      <c r="D1" t="s">
        <v>46</v>
      </c>
      <c r="E1" t="s">
        <v>47</v>
      </c>
    </row>
    <row r="2" spans="1:5" x14ac:dyDescent="0.2">
      <c r="A2" s="45">
        <v>44227</v>
      </c>
      <c r="B2">
        <v>64763.01</v>
      </c>
      <c r="C2">
        <v>101111.43</v>
      </c>
      <c r="D2">
        <v>30323.599999999999</v>
      </c>
      <c r="E2">
        <v>0</v>
      </c>
    </row>
    <row r="3" spans="1:5" x14ac:dyDescent="0.2">
      <c r="A3" s="45">
        <v>44255</v>
      </c>
      <c r="B3">
        <v>66238.13</v>
      </c>
      <c r="C3">
        <v>100982.72</v>
      </c>
      <c r="D3">
        <v>33764.199999999997</v>
      </c>
      <c r="E3">
        <v>0</v>
      </c>
    </row>
    <row r="4" spans="1:5" x14ac:dyDescent="0.2">
      <c r="A4" s="45">
        <v>44286</v>
      </c>
      <c r="B4">
        <v>155377.22</v>
      </c>
      <c r="C4">
        <v>106240.71</v>
      </c>
      <c r="D4">
        <v>33717.199999999997</v>
      </c>
      <c r="E4">
        <v>0</v>
      </c>
    </row>
    <row r="5" spans="1:5" x14ac:dyDescent="0.2">
      <c r="A5" s="45">
        <v>44316</v>
      </c>
      <c r="B5">
        <v>88653.27</v>
      </c>
      <c r="C5">
        <v>106073.92</v>
      </c>
      <c r="D5">
        <v>39718.58</v>
      </c>
      <c r="E5">
        <v>0</v>
      </c>
    </row>
    <row r="6" spans="1:5" x14ac:dyDescent="0.2">
      <c r="A6" s="45">
        <v>44347</v>
      </c>
      <c r="B6">
        <v>148600.87</v>
      </c>
      <c r="C6">
        <v>120127.12</v>
      </c>
      <c r="D6">
        <v>57529.93</v>
      </c>
      <c r="E6">
        <v>0</v>
      </c>
    </row>
    <row r="7" spans="1:5" x14ac:dyDescent="0.2">
      <c r="A7" s="45">
        <v>44377</v>
      </c>
      <c r="B7">
        <v>177826.59</v>
      </c>
      <c r="C7">
        <v>104440.98</v>
      </c>
      <c r="D7">
        <v>43590.25</v>
      </c>
      <c r="E7">
        <v>0</v>
      </c>
    </row>
    <row r="8" spans="1:5" x14ac:dyDescent="0.2">
      <c r="A8" s="45">
        <v>44408</v>
      </c>
      <c r="B8">
        <v>14197.13</v>
      </c>
      <c r="C8">
        <v>101607.64</v>
      </c>
      <c r="D8">
        <v>45932.87</v>
      </c>
      <c r="E8">
        <v>0</v>
      </c>
    </row>
    <row r="9" spans="1:5" x14ac:dyDescent="0.2">
      <c r="A9" s="45">
        <v>44439</v>
      </c>
      <c r="B9">
        <v>238469.28</v>
      </c>
      <c r="C9">
        <v>98542.94</v>
      </c>
      <c r="D9">
        <v>44161.01</v>
      </c>
      <c r="E9">
        <v>0</v>
      </c>
    </row>
    <row r="10" spans="1:5" x14ac:dyDescent="0.2">
      <c r="A10" s="45">
        <v>44469</v>
      </c>
      <c r="B10">
        <v>134355.67000000001</v>
      </c>
      <c r="C10">
        <v>111092.59</v>
      </c>
      <c r="D10">
        <v>44671.43</v>
      </c>
      <c r="E10">
        <v>0</v>
      </c>
    </row>
    <row r="11" spans="1:5" x14ac:dyDescent="0.2">
      <c r="A11" s="45">
        <v>44500</v>
      </c>
      <c r="B11">
        <v>141638.17000000001</v>
      </c>
      <c r="C11">
        <v>99008.18</v>
      </c>
      <c r="D11">
        <v>43254.71</v>
      </c>
      <c r="E11">
        <v>0</v>
      </c>
    </row>
    <row r="12" spans="1:5" x14ac:dyDescent="0.2">
      <c r="A12" s="45">
        <v>44530</v>
      </c>
      <c r="B12">
        <v>115120.71</v>
      </c>
      <c r="C12">
        <v>103740.81</v>
      </c>
      <c r="D12">
        <v>36889.160000000003</v>
      </c>
      <c r="E12">
        <v>0</v>
      </c>
    </row>
    <row r="13" spans="1:5" x14ac:dyDescent="0.2">
      <c r="A13" s="45">
        <v>44561</v>
      </c>
      <c r="B13">
        <v>163497.76</v>
      </c>
      <c r="C13">
        <v>98795.64</v>
      </c>
      <c r="D13">
        <v>52150.99</v>
      </c>
      <c r="E13">
        <v>0</v>
      </c>
    </row>
    <row r="14" spans="1:5" x14ac:dyDescent="0.2">
      <c r="A14" s="45">
        <v>44592</v>
      </c>
      <c r="B14">
        <v>126047.03999999999</v>
      </c>
      <c r="C14">
        <v>102891.53</v>
      </c>
      <c r="D14">
        <v>54152.88</v>
      </c>
      <c r="E14">
        <v>0</v>
      </c>
    </row>
    <row r="15" spans="1:5" x14ac:dyDescent="0.2">
      <c r="A15" s="45">
        <v>44620</v>
      </c>
      <c r="B15">
        <v>126307.38</v>
      </c>
      <c r="C15">
        <v>103613.06</v>
      </c>
      <c r="D15">
        <v>49518.63</v>
      </c>
      <c r="E15">
        <v>0</v>
      </c>
    </row>
    <row r="16" spans="1:5" x14ac:dyDescent="0.2">
      <c r="A16" s="45">
        <v>44651</v>
      </c>
      <c r="B16">
        <v>138003.56</v>
      </c>
      <c r="C16">
        <v>107264.91</v>
      </c>
      <c r="D16">
        <v>52727.24</v>
      </c>
      <c r="E16">
        <v>0</v>
      </c>
    </row>
    <row r="17" spans="1:5" x14ac:dyDescent="0.2">
      <c r="A17" s="45">
        <v>44681</v>
      </c>
      <c r="B17">
        <v>140810.03</v>
      </c>
      <c r="C17">
        <v>101797.78</v>
      </c>
      <c r="D17">
        <v>64202.67</v>
      </c>
      <c r="E17">
        <v>0</v>
      </c>
    </row>
    <row r="18" spans="1:5" x14ac:dyDescent="0.2">
      <c r="A18" s="45">
        <v>44712</v>
      </c>
      <c r="B18">
        <v>323040.2</v>
      </c>
      <c r="C18">
        <v>118110.24</v>
      </c>
      <c r="D18">
        <v>111174.42</v>
      </c>
      <c r="E18">
        <v>0</v>
      </c>
    </row>
    <row r="19" spans="1:5" x14ac:dyDescent="0.2">
      <c r="A19" s="45">
        <v>44742</v>
      </c>
      <c r="B19">
        <v>378692.24</v>
      </c>
      <c r="C19">
        <v>130634.5</v>
      </c>
      <c r="D19">
        <v>157165.10999999999</v>
      </c>
      <c r="E19">
        <v>0</v>
      </c>
    </row>
    <row r="20" spans="1:5" x14ac:dyDescent="0.2">
      <c r="A20" s="45">
        <v>44773</v>
      </c>
      <c r="B20">
        <v>524863.37</v>
      </c>
      <c r="C20">
        <v>258288.56</v>
      </c>
      <c r="D20">
        <v>182503.09</v>
      </c>
      <c r="E20">
        <v>0</v>
      </c>
    </row>
    <row r="21" spans="1:5" x14ac:dyDescent="0.2">
      <c r="A21" s="45">
        <v>44804</v>
      </c>
      <c r="B21">
        <v>427677.77</v>
      </c>
      <c r="C21">
        <v>159331.16</v>
      </c>
      <c r="D21">
        <v>56621.48</v>
      </c>
      <c r="E21">
        <v>0</v>
      </c>
    </row>
    <row r="22" spans="1:5" x14ac:dyDescent="0.2">
      <c r="A22" s="45">
        <v>44834</v>
      </c>
      <c r="B22">
        <v>312783.98</v>
      </c>
      <c r="C22">
        <v>46458.51</v>
      </c>
      <c r="D22">
        <v>78709.740000000005</v>
      </c>
      <c r="E22">
        <v>0</v>
      </c>
    </row>
    <row r="23" spans="1:5" x14ac:dyDescent="0.2">
      <c r="A23" s="45">
        <v>44865</v>
      </c>
      <c r="B23">
        <v>427508.54</v>
      </c>
      <c r="C23">
        <v>176386.35</v>
      </c>
      <c r="D23">
        <v>172948.4</v>
      </c>
      <c r="E23">
        <v>0</v>
      </c>
    </row>
    <row r="24" spans="1:5" x14ac:dyDescent="0.2">
      <c r="A24" s="45">
        <v>44895</v>
      </c>
      <c r="B24">
        <v>445839.69</v>
      </c>
      <c r="C24">
        <v>199465.66</v>
      </c>
      <c r="D24">
        <v>133312.53</v>
      </c>
      <c r="E24">
        <v>0</v>
      </c>
    </row>
    <row r="25" spans="1:5" x14ac:dyDescent="0.2">
      <c r="A25" s="45">
        <v>44926</v>
      </c>
      <c r="B25">
        <v>465152.53</v>
      </c>
      <c r="C25">
        <v>195165.9</v>
      </c>
      <c r="D25">
        <v>149229.99</v>
      </c>
      <c r="E25">
        <v>0</v>
      </c>
    </row>
    <row r="26" spans="1:5" x14ac:dyDescent="0.2">
      <c r="A26" s="45">
        <v>44957</v>
      </c>
      <c r="B26">
        <v>482560.36113500001</v>
      </c>
      <c r="C26">
        <v>170810.84899999999</v>
      </c>
      <c r="D26">
        <v>152896.439985</v>
      </c>
      <c r="E26">
        <v>0</v>
      </c>
    </row>
    <row r="27" spans="1:5" x14ac:dyDescent="0.2">
      <c r="A27" s="45">
        <v>44985</v>
      </c>
      <c r="B27">
        <v>403307.15265989996</v>
      </c>
      <c r="C27">
        <v>160111.85986249999</v>
      </c>
      <c r="D27">
        <v>156022.43577499999</v>
      </c>
      <c r="E27">
        <v>0</v>
      </c>
    </row>
    <row r="28" spans="1:5" x14ac:dyDescent="0.2">
      <c r="A28" s="45">
        <v>45016</v>
      </c>
      <c r="B28">
        <v>315161.85462170013</v>
      </c>
      <c r="C28">
        <v>161072.97552499999</v>
      </c>
      <c r="D28">
        <v>156876.22525779999</v>
      </c>
      <c r="E28">
        <v>0</v>
      </c>
    </row>
    <row r="29" spans="1:5" x14ac:dyDescent="0.2">
      <c r="A29" s="45">
        <v>45046</v>
      </c>
      <c r="B29">
        <v>406082.41305079998</v>
      </c>
      <c r="C29">
        <v>162614.85218399999</v>
      </c>
      <c r="D29">
        <v>167334.92958729999</v>
      </c>
      <c r="E29">
        <v>0</v>
      </c>
    </row>
    <row r="30" spans="1:5" x14ac:dyDescent="0.2">
      <c r="A30" s="45">
        <v>45077</v>
      </c>
      <c r="B30">
        <v>435901.55680155009</v>
      </c>
      <c r="C30">
        <v>150936.87269099997</v>
      </c>
      <c r="D30">
        <v>161229.07213069999</v>
      </c>
      <c r="E30">
        <v>0</v>
      </c>
    </row>
    <row r="31" spans="1:5" x14ac:dyDescent="0.2">
      <c r="A31" s="45">
        <v>45107</v>
      </c>
      <c r="B31">
        <v>368686.21992990008</v>
      </c>
      <c r="C31">
        <v>154411.81763655011</v>
      </c>
      <c r="D31">
        <v>180984.66215222</v>
      </c>
      <c r="E31">
        <v>0</v>
      </c>
    </row>
    <row r="32" spans="1:5" x14ac:dyDescent="0.2">
      <c r="A32" s="45">
        <v>45138</v>
      </c>
      <c r="B32">
        <v>453345.4974244</v>
      </c>
      <c r="C32">
        <v>158121.86906199984</v>
      </c>
      <c r="D32">
        <v>205536.33787749999</v>
      </c>
      <c r="E32">
        <v>0</v>
      </c>
    </row>
    <row r="33" spans="1:5" x14ac:dyDescent="0.2">
      <c r="A33" s="45">
        <v>45169</v>
      </c>
      <c r="B33">
        <v>412603.50430889998</v>
      </c>
      <c r="C33">
        <v>157321.05997879998</v>
      </c>
      <c r="D33">
        <v>211363.57626341999</v>
      </c>
      <c r="E33">
        <v>0</v>
      </c>
    </row>
    <row r="34" spans="1:5" x14ac:dyDescent="0.2">
      <c r="A34" s="45">
        <v>45199</v>
      </c>
      <c r="B34">
        <v>400765.61920805002</v>
      </c>
      <c r="C34">
        <v>150210.02514760004</v>
      </c>
      <c r="D34">
        <v>182482.03613660001</v>
      </c>
      <c r="E34">
        <v>0</v>
      </c>
    </row>
    <row r="35" spans="1:5" x14ac:dyDescent="0.2">
      <c r="A35" s="45">
        <v>45230</v>
      </c>
      <c r="B35">
        <v>430730.73845059995</v>
      </c>
      <c r="C35">
        <v>155148.29379260002</v>
      </c>
      <c r="D35">
        <v>169924.35797740001</v>
      </c>
      <c r="E35">
        <v>0</v>
      </c>
    </row>
    <row r="36" spans="1:5" x14ac:dyDescent="0.2">
      <c r="A36" s="45">
        <v>45260</v>
      </c>
      <c r="B36">
        <v>433489.53184540005</v>
      </c>
      <c r="C36">
        <v>160978.27341560001</v>
      </c>
      <c r="D36">
        <v>135380.48705579998</v>
      </c>
      <c r="E36">
        <v>0</v>
      </c>
    </row>
    <row r="37" spans="1:5" x14ac:dyDescent="0.2">
      <c r="A37" s="45">
        <v>45291</v>
      </c>
      <c r="B37">
        <v>432946.96560360014</v>
      </c>
      <c r="C37">
        <v>158179.042724</v>
      </c>
      <c r="D37">
        <v>125870.940476</v>
      </c>
      <c r="E37">
        <v>0</v>
      </c>
    </row>
    <row r="38" spans="1:5" x14ac:dyDescent="0.2">
      <c r="A38" s="45">
        <v>45322</v>
      </c>
      <c r="B38">
        <v>440754.83500000002</v>
      </c>
      <c r="C38">
        <v>182736.90000000002</v>
      </c>
      <c r="D38">
        <v>138332.37753485295</v>
      </c>
      <c r="E38">
        <v>0</v>
      </c>
    </row>
    <row r="39" spans="1:5" x14ac:dyDescent="0.2">
      <c r="A39" s="45">
        <v>45351</v>
      </c>
      <c r="B39">
        <v>445219.56500000006</v>
      </c>
      <c r="C39">
        <v>182736.90000000002</v>
      </c>
      <c r="D39">
        <v>139339.97101133841</v>
      </c>
      <c r="E39">
        <v>0</v>
      </c>
    </row>
    <row r="40" spans="1:5" x14ac:dyDescent="0.2">
      <c r="A40" s="45">
        <v>45382</v>
      </c>
      <c r="B40">
        <v>452844.92500000005</v>
      </c>
      <c r="C40">
        <v>182736.90000000002</v>
      </c>
      <c r="D40">
        <v>140704.25323691973</v>
      </c>
      <c r="E40">
        <v>0</v>
      </c>
    </row>
    <row r="41" spans="1:5" x14ac:dyDescent="0.2">
      <c r="A41" s="45">
        <v>45412</v>
      </c>
      <c r="B41">
        <v>413940.11666666676</v>
      </c>
      <c r="C41">
        <v>182736.90000000002</v>
      </c>
      <c r="D41">
        <v>141511.89122531185</v>
      </c>
      <c r="E41">
        <v>0</v>
      </c>
    </row>
    <row r="42" spans="1:5" x14ac:dyDescent="0.2">
      <c r="A42" s="45">
        <v>45443</v>
      </c>
      <c r="B42">
        <v>415425.41666666674</v>
      </c>
      <c r="C42">
        <v>182736.90000000002</v>
      </c>
      <c r="D42">
        <v>143820.80094071769</v>
      </c>
      <c r="E42">
        <v>0</v>
      </c>
    </row>
    <row r="43" spans="1:5" x14ac:dyDescent="0.2">
      <c r="A43" s="45">
        <v>45473</v>
      </c>
      <c r="B43">
        <v>416021.29666666675</v>
      </c>
      <c r="C43">
        <v>182736.90000000002</v>
      </c>
      <c r="D43">
        <v>146284.04283513161</v>
      </c>
      <c r="E43">
        <v>0</v>
      </c>
    </row>
    <row r="44" spans="1:5" x14ac:dyDescent="0.2">
      <c r="A44" s="45">
        <v>45504</v>
      </c>
      <c r="B44">
        <v>410031.01666666678</v>
      </c>
      <c r="C44">
        <v>182736.90000000002</v>
      </c>
      <c r="D44">
        <v>147109.31032004973</v>
      </c>
      <c r="E44">
        <v>0</v>
      </c>
    </row>
    <row r="45" spans="1:5" x14ac:dyDescent="0.2">
      <c r="A45" s="45">
        <v>45535</v>
      </c>
      <c r="B45">
        <v>402127.89666666684</v>
      </c>
      <c r="C45">
        <v>182736.90000000002</v>
      </c>
      <c r="D45">
        <v>149398.39812190927</v>
      </c>
      <c r="E45">
        <v>0</v>
      </c>
    </row>
    <row r="46" spans="1:5" x14ac:dyDescent="0.2">
      <c r="A46" s="45">
        <v>45565</v>
      </c>
      <c r="B46">
        <v>401858.36666666681</v>
      </c>
      <c r="C46">
        <v>182736.90000000002</v>
      </c>
      <c r="D46">
        <v>151888.22116302984</v>
      </c>
      <c r="E46">
        <v>0</v>
      </c>
    </row>
    <row r="47" spans="1:5" x14ac:dyDescent="0.2">
      <c r="A47" s="45">
        <v>45596</v>
      </c>
      <c r="B47">
        <v>400085.32666666684</v>
      </c>
      <c r="C47">
        <v>182736.90000000002</v>
      </c>
      <c r="D47">
        <v>155019.37824474921</v>
      </c>
      <c r="E47">
        <v>0</v>
      </c>
    </row>
    <row r="48" spans="1:5" x14ac:dyDescent="0.2">
      <c r="A48" s="45">
        <v>45626</v>
      </c>
      <c r="B48">
        <v>398284.11666666681</v>
      </c>
      <c r="C48">
        <v>182736.90000000002</v>
      </c>
      <c r="D48">
        <v>158554.72435653527</v>
      </c>
      <c r="E48">
        <v>0</v>
      </c>
    </row>
    <row r="49" spans="1:5" x14ac:dyDescent="0.2">
      <c r="A49" s="45">
        <v>45657</v>
      </c>
      <c r="B49">
        <v>398396.18666666682</v>
      </c>
      <c r="C49">
        <v>182736.90000000002</v>
      </c>
      <c r="D49">
        <v>163010.56141066257</v>
      </c>
      <c r="E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B3FC-7EBB-8A41-9C41-E6CA3FE679B4}">
  <dimension ref="A1:F49"/>
  <sheetViews>
    <sheetView workbookViewId="0">
      <selection activeCell="F1" sqref="B1:F49"/>
    </sheetView>
  </sheetViews>
  <sheetFormatPr baseColWidth="10" defaultRowHeight="15" x14ac:dyDescent="0.2"/>
  <cols>
    <col min="1" max="1" width="9.5" bestFit="1" customWidth="1"/>
    <col min="2" max="2" width="24.83203125" bestFit="1" customWidth="1"/>
    <col min="3" max="3" width="21" bestFit="1" customWidth="1"/>
    <col min="4" max="4" width="24.83203125" bestFit="1" customWidth="1"/>
    <col min="5" max="5" width="23.33203125" bestFit="1" customWidth="1"/>
    <col min="6" max="6" width="22.5" bestFit="1" customWidth="1"/>
  </cols>
  <sheetData>
    <row r="1" spans="1:6" x14ac:dyDescent="0.2">
      <c r="A1" t="s">
        <v>45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</row>
    <row r="2" spans="1:6" x14ac:dyDescent="0.2">
      <c r="A2" s="45">
        <v>44227</v>
      </c>
      <c r="B2">
        <v>66641.75</v>
      </c>
      <c r="C2">
        <v>-3996.07</v>
      </c>
      <c r="D2">
        <v>832.13</v>
      </c>
      <c r="E2">
        <v>21436.55</v>
      </c>
      <c r="F2">
        <v>11500</v>
      </c>
    </row>
    <row r="3" spans="1:6" x14ac:dyDescent="0.2">
      <c r="A3" s="45">
        <v>44255</v>
      </c>
      <c r="B3">
        <v>57828.43</v>
      </c>
      <c r="C3">
        <v>-3896.18</v>
      </c>
      <c r="D3">
        <v>644.03</v>
      </c>
      <c r="E3">
        <v>18942.05</v>
      </c>
      <c r="F3">
        <v>11500</v>
      </c>
    </row>
    <row r="4" spans="1:6" x14ac:dyDescent="0.2">
      <c r="A4" s="45">
        <v>44286</v>
      </c>
      <c r="B4">
        <v>60990.57</v>
      </c>
      <c r="C4">
        <v>-3891.99</v>
      </c>
      <c r="D4">
        <v>704.82</v>
      </c>
      <c r="E4">
        <v>21159.82</v>
      </c>
      <c r="F4">
        <v>17512.5</v>
      </c>
    </row>
    <row r="5" spans="1:6" x14ac:dyDescent="0.2">
      <c r="A5" s="45">
        <v>44316</v>
      </c>
      <c r="B5">
        <v>79159.44</v>
      </c>
      <c r="C5">
        <v>-5390.89</v>
      </c>
      <c r="D5">
        <v>705.28</v>
      </c>
      <c r="E5">
        <v>33111.07</v>
      </c>
      <c r="F5">
        <v>12825</v>
      </c>
    </row>
    <row r="6" spans="1:6" x14ac:dyDescent="0.2">
      <c r="A6" s="45">
        <v>44347</v>
      </c>
      <c r="B6">
        <v>89144.639999999999</v>
      </c>
      <c r="C6">
        <v>-4500.76</v>
      </c>
      <c r="D6">
        <v>808.52</v>
      </c>
      <c r="E6">
        <v>53232.99</v>
      </c>
      <c r="F6">
        <v>12825</v>
      </c>
    </row>
    <row r="7" spans="1:6" x14ac:dyDescent="0.2">
      <c r="A7" s="45">
        <v>44377</v>
      </c>
      <c r="B7">
        <v>89117.81</v>
      </c>
      <c r="C7">
        <v>-4326.76</v>
      </c>
      <c r="D7">
        <v>692.98</v>
      </c>
      <c r="E7">
        <v>38058.28</v>
      </c>
      <c r="F7">
        <v>12825</v>
      </c>
    </row>
    <row r="8" spans="1:6" x14ac:dyDescent="0.2">
      <c r="A8" s="45">
        <v>44408</v>
      </c>
      <c r="B8">
        <v>109482.56</v>
      </c>
      <c r="C8">
        <v>-5232.41</v>
      </c>
      <c r="D8">
        <v>767.22</v>
      </c>
      <c r="E8">
        <v>36451.81</v>
      </c>
      <c r="F8">
        <v>23275</v>
      </c>
    </row>
    <row r="9" spans="1:6" x14ac:dyDescent="0.2">
      <c r="A9" s="45">
        <v>44439</v>
      </c>
      <c r="B9">
        <v>69168.78</v>
      </c>
      <c r="C9">
        <v>-4425.6499999999996</v>
      </c>
      <c r="D9">
        <v>556.79999999999995</v>
      </c>
      <c r="E9">
        <v>39532.559999999998</v>
      </c>
      <c r="F9">
        <v>23275</v>
      </c>
    </row>
    <row r="10" spans="1:6" x14ac:dyDescent="0.2">
      <c r="A10" s="45">
        <v>44469</v>
      </c>
      <c r="B10">
        <v>66700.73</v>
      </c>
      <c r="C10">
        <v>-4902.33</v>
      </c>
      <c r="D10">
        <v>453.56</v>
      </c>
      <c r="E10">
        <v>35212.69</v>
      </c>
      <c r="F10">
        <v>23275</v>
      </c>
    </row>
    <row r="11" spans="1:6" x14ac:dyDescent="0.2">
      <c r="A11" s="45">
        <v>44500</v>
      </c>
      <c r="B11">
        <v>102833.06</v>
      </c>
      <c r="C11">
        <v>-5025.22</v>
      </c>
      <c r="D11">
        <v>735.67</v>
      </c>
      <c r="E11">
        <v>35482.79</v>
      </c>
      <c r="F11">
        <v>23275</v>
      </c>
    </row>
    <row r="12" spans="1:6" x14ac:dyDescent="0.2">
      <c r="A12" s="45">
        <v>44530</v>
      </c>
      <c r="B12">
        <v>80285.08</v>
      </c>
      <c r="C12">
        <v>-4952.95</v>
      </c>
      <c r="D12">
        <v>709</v>
      </c>
      <c r="E12">
        <v>33883.57</v>
      </c>
      <c r="F12">
        <v>23275</v>
      </c>
    </row>
    <row r="13" spans="1:6" x14ac:dyDescent="0.2">
      <c r="A13" s="45">
        <v>44561</v>
      </c>
      <c r="B13">
        <v>73544.19</v>
      </c>
      <c r="C13">
        <v>-4680.13</v>
      </c>
      <c r="D13">
        <v>609.69000000000005</v>
      </c>
      <c r="E13">
        <v>35934.85</v>
      </c>
      <c r="F13">
        <v>23275</v>
      </c>
    </row>
    <row r="14" spans="1:6" x14ac:dyDescent="0.2">
      <c r="A14" s="45">
        <v>44592</v>
      </c>
      <c r="B14">
        <v>70547.820000000007</v>
      </c>
      <c r="C14">
        <v>-4951.08</v>
      </c>
      <c r="D14">
        <v>433.38</v>
      </c>
      <c r="E14">
        <v>37227.24</v>
      </c>
      <c r="F14">
        <v>23275</v>
      </c>
    </row>
    <row r="15" spans="1:6" x14ac:dyDescent="0.2">
      <c r="A15" s="45">
        <v>44620</v>
      </c>
      <c r="B15">
        <v>77437.77</v>
      </c>
      <c r="C15">
        <v>-4757.32</v>
      </c>
      <c r="D15">
        <v>563.76</v>
      </c>
      <c r="E15">
        <v>33645.21</v>
      </c>
      <c r="F15">
        <v>23275</v>
      </c>
    </row>
    <row r="16" spans="1:6" x14ac:dyDescent="0.2">
      <c r="A16" s="45">
        <v>44651</v>
      </c>
      <c r="B16">
        <v>151906.42000000001</v>
      </c>
      <c r="C16">
        <v>-5426.04</v>
      </c>
      <c r="D16">
        <v>982.52</v>
      </c>
      <c r="E16">
        <v>42520.34</v>
      </c>
      <c r="F16">
        <v>23275</v>
      </c>
    </row>
    <row r="17" spans="1:6" x14ac:dyDescent="0.2">
      <c r="A17" s="45">
        <v>44681</v>
      </c>
      <c r="B17">
        <v>80375.28</v>
      </c>
      <c r="C17">
        <v>-4696.74</v>
      </c>
      <c r="D17">
        <v>708.76</v>
      </c>
      <c r="E17">
        <v>33792.01</v>
      </c>
      <c r="F17">
        <v>23275</v>
      </c>
    </row>
    <row r="18" spans="1:6" x14ac:dyDescent="0.2">
      <c r="A18" s="45">
        <v>44712</v>
      </c>
      <c r="B18">
        <v>106783.29</v>
      </c>
      <c r="C18">
        <v>-4241.87</v>
      </c>
      <c r="D18">
        <v>639.62</v>
      </c>
      <c r="E18">
        <v>38313.949999999997</v>
      </c>
      <c r="F18">
        <v>21280</v>
      </c>
    </row>
    <row r="19" spans="1:6" x14ac:dyDescent="0.2">
      <c r="A19" s="45">
        <v>44742</v>
      </c>
      <c r="B19">
        <v>65990.92</v>
      </c>
      <c r="C19">
        <v>-5191.75</v>
      </c>
      <c r="D19">
        <v>549.84</v>
      </c>
      <c r="E19">
        <v>38614.69</v>
      </c>
      <c r="F19">
        <v>21280</v>
      </c>
    </row>
    <row r="20" spans="1:6" x14ac:dyDescent="0.2">
      <c r="A20" s="45">
        <v>44773</v>
      </c>
      <c r="B20">
        <v>171026.55</v>
      </c>
      <c r="C20">
        <v>-4671.1400000000003</v>
      </c>
      <c r="D20">
        <v>1010.59</v>
      </c>
      <c r="E20">
        <v>35236.410000000003</v>
      </c>
      <c r="F20">
        <v>21280</v>
      </c>
    </row>
    <row r="21" spans="1:6" x14ac:dyDescent="0.2">
      <c r="A21" s="45">
        <v>44804</v>
      </c>
      <c r="B21">
        <v>151557.20000000001</v>
      </c>
      <c r="C21">
        <v>-4617.1000000000004</v>
      </c>
      <c r="D21">
        <v>806.2</v>
      </c>
      <c r="E21">
        <v>43130.55</v>
      </c>
      <c r="F21">
        <v>21280</v>
      </c>
    </row>
    <row r="22" spans="1:6" x14ac:dyDescent="0.2">
      <c r="A22" s="45">
        <v>44834</v>
      </c>
      <c r="B22">
        <v>143192.26</v>
      </c>
      <c r="C22">
        <v>-5665.64</v>
      </c>
      <c r="D22">
        <v>661.43</v>
      </c>
      <c r="E22">
        <v>62824.35</v>
      </c>
      <c r="F22">
        <v>21280</v>
      </c>
    </row>
    <row r="23" spans="1:6" x14ac:dyDescent="0.2">
      <c r="A23" s="45">
        <v>44865</v>
      </c>
      <c r="B23">
        <v>211989.36</v>
      </c>
      <c r="C23">
        <v>-5020.9399999999996</v>
      </c>
      <c r="D23">
        <v>1105.71</v>
      </c>
      <c r="E23">
        <v>56907.91</v>
      </c>
      <c r="F23">
        <v>23168.799999999999</v>
      </c>
    </row>
    <row r="24" spans="1:6" x14ac:dyDescent="0.2">
      <c r="A24" s="45">
        <v>44895</v>
      </c>
      <c r="B24">
        <v>162204.95000000001</v>
      </c>
      <c r="C24">
        <v>-4210.3100000000004</v>
      </c>
      <c r="D24">
        <v>877.89</v>
      </c>
      <c r="E24">
        <v>58426.74</v>
      </c>
      <c r="F24">
        <v>23275</v>
      </c>
    </row>
    <row r="25" spans="1:6" x14ac:dyDescent="0.2">
      <c r="A25" s="45">
        <v>44926</v>
      </c>
      <c r="B25">
        <v>192601.47</v>
      </c>
      <c r="C25">
        <v>-4248.41</v>
      </c>
      <c r="D25">
        <v>963.03</v>
      </c>
      <c r="E25">
        <v>63253.8</v>
      </c>
      <c r="F25">
        <v>23275</v>
      </c>
    </row>
    <row r="26" spans="1:6" x14ac:dyDescent="0.2">
      <c r="A26" s="45">
        <v>44957</v>
      </c>
      <c r="B26">
        <v>117174.10776</v>
      </c>
      <c r="C26">
        <v>-6875.17</v>
      </c>
      <c r="D26">
        <v>666.08</v>
      </c>
      <c r="E26">
        <v>55401.816156000001</v>
      </c>
      <c r="F26">
        <v>23275</v>
      </c>
    </row>
    <row r="27" spans="1:6" x14ac:dyDescent="0.2">
      <c r="A27" s="45">
        <v>44985</v>
      </c>
      <c r="B27">
        <v>130769.374071</v>
      </c>
      <c r="C27">
        <v>-5137.4799999999996</v>
      </c>
      <c r="D27">
        <v>719.43</v>
      </c>
      <c r="E27">
        <v>54484.008119699996</v>
      </c>
      <c r="F27">
        <v>21280</v>
      </c>
    </row>
    <row r="28" spans="1:6" x14ac:dyDescent="0.2">
      <c r="A28" s="45">
        <v>45016</v>
      </c>
      <c r="B28">
        <v>129285.65251750001</v>
      </c>
      <c r="C28">
        <v>-6237.3</v>
      </c>
      <c r="D28">
        <v>687.88</v>
      </c>
      <c r="E28">
        <v>62109.904865249999</v>
      </c>
      <c r="F28">
        <v>21280</v>
      </c>
    </row>
    <row r="29" spans="1:6" x14ac:dyDescent="0.2">
      <c r="A29" s="45">
        <v>45046</v>
      </c>
      <c r="B29">
        <v>111888.61562500001</v>
      </c>
      <c r="C29">
        <v>-6094.87</v>
      </c>
      <c r="D29">
        <v>662.36</v>
      </c>
      <c r="E29">
        <v>47695.722350000004</v>
      </c>
      <c r="F29">
        <v>21280</v>
      </c>
    </row>
    <row r="30" spans="1:6" x14ac:dyDescent="0.2">
      <c r="A30" s="45">
        <v>45077</v>
      </c>
      <c r="B30">
        <v>173173.44975174998</v>
      </c>
      <c r="C30">
        <v>-6447.67</v>
      </c>
      <c r="D30">
        <v>725.7</v>
      </c>
      <c r="E30">
        <v>52487.430891000004</v>
      </c>
      <c r="F30">
        <v>21280</v>
      </c>
    </row>
    <row r="31" spans="1:6" x14ac:dyDescent="0.2">
      <c r="A31" s="45">
        <v>45107</v>
      </c>
      <c r="B31">
        <v>124199.65735560001</v>
      </c>
      <c r="C31">
        <v>-7432.17</v>
      </c>
      <c r="D31">
        <v>637.07000000000005</v>
      </c>
      <c r="E31">
        <v>51924.810309599998</v>
      </c>
      <c r="F31">
        <v>21140.35</v>
      </c>
    </row>
    <row r="32" spans="1:6" x14ac:dyDescent="0.2">
      <c r="A32" s="45">
        <v>45138</v>
      </c>
      <c r="B32">
        <v>115481.81690149999</v>
      </c>
      <c r="C32">
        <v>-6537.21</v>
      </c>
      <c r="D32">
        <v>2333.69</v>
      </c>
      <c r="E32">
        <v>55013.369395300004</v>
      </c>
      <c r="F32">
        <v>0</v>
      </c>
    </row>
    <row r="33" spans="1:6" x14ac:dyDescent="0.2">
      <c r="A33" s="45">
        <v>45169</v>
      </c>
      <c r="B33">
        <v>179143.13928505001</v>
      </c>
      <c r="C33">
        <v>-7844.73</v>
      </c>
      <c r="D33">
        <v>687.69</v>
      </c>
      <c r="E33">
        <v>49391.404717649981</v>
      </c>
      <c r="F33">
        <v>0</v>
      </c>
    </row>
    <row r="34" spans="1:6" x14ac:dyDescent="0.2">
      <c r="A34" s="45">
        <v>45199</v>
      </c>
      <c r="B34">
        <v>129162.54412599999</v>
      </c>
      <c r="C34">
        <v>-5872.42</v>
      </c>
      <c r="D34">
        <v>709.46</v>
      </c>
      <c r="E34">
        <v>44206.766139750005</v>
      </c>
      <c r="F34">
        <v>0</v>
      </c>
    </row>
    <row r="35" spans="1:6" x14ac:dyDescent="0.2">
      <c r="A35" s="45">
        <v>45230</v>
      </c>
      <c r="B35">
        <v>222566.27880325</v>
      </c>
      <c r="C35">
        <v>-7209.76</v>
      </c>
      <c r="D35">
        <v>1055.5999999999999</v>
      </c>
      <c r="E35">
        <v>47291.521030249998</v>
      </c>
      <c r="F35">
        <v>0</v>
      </c>
    </row>
    <row r="36" spans="1:6" x14ac:dyDescent="0.2">
      <c r="A36" s="45">
        <v>45260</v>
      </c>
      <c r="B36">
        <v>186054.90517760001</v>
      </c>
      <c r="C36">
        <v>-6677.07</v>
      </c>
      <c r="D36">
        <v>807.13</v>
      </c>
      <c r="E36">
        <v>50385.470780799995</v>
      </c>
      <c r="F36">
        <v>0</v>
      </c>
    </row>
    <row r="37" spans="1:6" x14ac:dyDescent="0.2">
      <c r="A37" s="45">
        <v>45291</v>
      </c>
      <c r="B37">
        <v>195413.86396959997</v>
      </c>
      <c r="C37">
        <v>-6770.15</v>
      </c>
      <c r="D37">
        <v>807.13</v>
      </c>
      <c r="E37">
        <v>23577.099297600002</v>
      </c>
      <c r="F37">
        <v>0</v>
      </c>
    </row>
    <row r="38" spans="1:6" x14ac:dyDescent="0.2">
      <c r="A38" s="45">
        <v>45322</v>
      </c>
      <c r="B38">
        <v>201966.875</v>
      </c>
      <c r="C38">
        <v>-4195.5549999999994</v>
      </c>
      <c r="D38">
        <v>700</v>
      </c>
      <c r="E38">
        <v>49274.875833333324</v>
      </c>
      <c r="F38">
        <v>0</v>
      </c>
    </row>
    <row r="39" spans="1:6" x14ac:dyDescent="0.2">
      <c r="A39" s="45">
        <v>45351</v>
      </c>
      <c r="B39">
        <v>205802.34999999998</v>
      </c>
      <c r="C39">
        <v>-4315.8850000000002</v>
      </c>
      <c r="D39">
        <v>700</v>
      </c>
      <c r="E39">
        <v>48835.861666666657</v>
      </c>
      <c r="F39">
        <v>0</v>
      </c>
    </row>
    <row r="40" spans="1:6" x14ac:dyDescent="0.2">
      <c r="A40" s="45">
        <v>45382</v>
      </c>
      <c r="B40">
        <v>217630.59999999998</v>
      </c>
      <c r="C40">
        <v>-4724.3175000000001</v>
      </c>
      <c r="D40">
        <v>700</v>
      </c>
      <c r="E40">
        <v>48207.397499999992</v>
      </c>
      <c r="F40">
        <v>0</v>
      </c>
    </row>
    <row r="41" spans="1:6" x14ac:dyDescent="0.2">
      <c r="A41" s="45">
        <v>45412</v>
      </c>
      <c r="B41">
        <v>212548.6</v>
      </c>
      <c r="C41">
        <v>-4550.6824999999999</v>
      </c>
      <c r="D41">
        <v>700</v>
      </c>
      <c r="E41">
        <v>46144.543333333328</v>
      </c>
      <c r="F41">
        <v>0</v>
      </c>
    </row>
    <row r="42" spans="1:6" x14ac:dyDescent="0.2">
      <c r="A42" s="45">
        <v>45443</v>
      </c>
      <c r="B42">
        <v>220172.65000000002</v>
      </c>
      <c r="C42">
        <v>-4825.1000000000004</v>
      </c>
      <c r="D42">
        <v>700</v>
      </c>
      <c r="E42">
        <v>46230.719166666662</v>
      </c>
      <c r="F42">
        <v>0</v>
      </c>
    </row>
    <row r="43" spans="1:6" x14ac:dyDescent="0.2">
      <c r="A43" s="45">
        <v>45473</v>
      </c>
      <c r="B43">
        <v>230107.39999999997</v>
      </c>
      <c r="C43">
        <v>-5164.8100000000004</v>
      </c>
      <c r="D43">
        <v>700</v>
      </c>
      <c r="E43">
        <v>46305.305</v>
      </c>
      <c r="F43">
        <v>0</v>
      </c>
    </row>
    <row r="44" spans="1:6" x14ac:dyDescent="0.2">
      <c r="A44" s="45">
        <v>45504</v>
      </c>
      <c r="B44">
        <v>218842.82499999995</v>
      </c>
      <c r="C44">
        <v>-4998.4025000000001</v>
      </c>
      <c r="D44">
        <v>700</v>
      </c>
      <c r="E44">
        <v>42524.660833333342</v>
      </c>
      <c r="F44">
        <v>0</v>
      </c>
    </row>
    <row r="45" spans="1:6" x14ac:dyDescent="0.2">
      <c r="A45" s="45">
        <v>45535</v>
      </c>
      <c r="B45">
        <v>230986.42499999999</v>
      </c>
      <c r="C45">
        <v>-5415.8474999999999</v>
      </c>
      <c r="D45">
        <v>700</v>
      </c>
      <c r="E45">
        <v>42798.806666666678</v>
      </c>
      <c r="F45">
        <v>0</v>
      </c>
    </row>
    <row r="46" spans="1:6" x14ac:dyDescent="0.2">
      <c r="A46" s="45">
        <v>45565</v>
      </c>
      <c r="B46">
        <v>236259.52499999997</v>
      </c>
      <c r="C46">
        <v>-5635.5074999999997</v>
      </c>
      <c r="D46">
        <v>700</v>
      </c>
      <c r="E46">
        <v>42995.702500000014</v>
      </c>
      <c r="F46">
        <v>0</v>
      </c>
    </row>
    <row r="47" spans="1:6" x14ac:dyDescent="0.2">
      <c r="A47" s="45">
        <v>45596</v>
      </c>
      <c r="B47">
        <v>241265.04999999996</v>
      </c>
      <c r="C47">
        <v>-5790.9775</v>
      </c>
      <c r="D47">
        <v>700</v>
      </c>
      <c r="E47">
        <v>43122.27833333335</v>
      </c>
      <c r="F47">
        <v>0</v>
      </c>
    </row>
    <row r="48" spans="1:6" x14ac:dyDescent="0.2">
      <c r="A48" s="45">
        <v>45626</v>
      </c>
      <c r="B48">
        <v>249760.77499999999</v>
      </c>
      <c r="C48">
        <v>-6076.9274999999998</v>
      </c>
      <c r="D48">
        <v>700</v>
      </c>
      <c r="E48">
        <v>43201.954166666685</v>
      </c>
      <c r="F48">
        <v>0</v>
      </c>
    </row>
    <row r="49" spans="1:6" x14ac:dyDescent="0.2">
      <c r="A49" s="45">
        <v>45657</v>
      </c>
      <c r="B49">
        <v>260741.84999999998</v>
      </c>
      <c r="C49">
        <v>-6448.1549999999997</v>
      </c>
      <c r="D49">
        <v>700</v>
      </c>
      <c r="E49">
        <v>43356.300000000017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29E-891A-DE43-83E0-AEF2CD3B8F08}">
  <dimension ref="A1:H37"/>
  <sheetViews>
    <sheetView tabSelected="1" workbookViewId="0">
      <selection activeCell="I9" sqref="I9"/>
    </sheetView>
  </sheetViews>
  <sheetFormatPr baseColWidth="10" defaultRowHeight="15" x14ac:dyDescent="0.2"/>
  <cols>
    <col min="1" max="1" width="8.5" bestFit="1" customWidth="1"/>
    <col min="2" max="2" width="13.6640625" bestFit="1" customWidth="1"/>
    <col min="3" max="3" width="12.33203125" bestFit="1" customWidth="1"/>
    <col min="4" max="5" width="12.1640625" bestFit="1" customWidth="1"/>
    <col min="6" max="6" width="19" bestFit="1" customWidth="1"/>
    <col min="7" max="7" width="18.1640625" bestFit="1" customWidth="1"/>
    <col min="8" max="8" width="12" bestFit="1" customWidth="1"/>
  </cols>
  <sheetData>
    <row r="1" spans="1:8" x14ac:dyDescent="0.2">
      <c r="A1" t="s">
        <v>45</v>
      </c>
      <c r="B1" t="s">
        <v>51</v>
      </c>
      <c r="C1" t="s">
        <v>54</v>
      </c>
      <c r="D1" t="s">
        <v>55</v>
      </c>
      <c r="E1" t="s">
        <v>46</v>
      </c>
      <c r="F1" t="s">
        <v>58</v>
      </c>
      <c r="G1" t="s">
        <v>59</v>
      </c>
      <c r="H1" t="s">
        <v>56</v>
      </c>
    </row>
    <row r="2" spans="1:8" x14ac:dyDescent="0.2">
      <c r="A2" s="45">
        <v>44227</v>
      </c>
      <c r="B2" s="46">
        <v>635333.65</v>
      </c>
      <c r="C2" s="46">
        <v>64763.01</v>
      </c>
      <c r="D2" s="46">
        <v>101111.43</v>
      </c>
      <c r="E2" s="46">
        <v>30323.599999999999</v>
      </c>
      <c r="F2" s="10">
        <f t="shared" ref="F2:G17" si="0">C2/$B2</f>
        <v>0.10193543187898201</v>
      </c>
      <c r="G2" s="10">
        <f t="shared" si="0"/>
        <v>0.15914697734017391</v>
      </c>
      <c r="H2" s="10">
        <f>E2/$B2</f>
        <v>4.772862259066555E-2</v>
      </c>
    </row>
    <row r="3" spans="1:8" x14ac:dyDescent="0.2">
      <c r="A3" s="45">
        <v>44255</v>
      </c>
      <c r="B3" s="46">
        <v>718665.77</v>
      </c>
      <c r="C3" s="46">
        <v>66238.13</v>
      </c>
      <c r="D3" s="46">
        <v>100982.72</v>
      </c>
      <c r="E3" s="46">
        <v>33764.199999999997</v>
      </c>
      <c r="F3" s="10">
        <f t="shared" si="0"/>
        <v>9.2168199412085539E-2</v>
      </c>
      <c r="G3" s="10">
        <f t="shared" si="0"/>
        <v>0.14051416418511209</v>
      </c>
      <c r="H3" s="10">
        <f t="shared" ref="H3:H37" si="1">E3/$B3</f>
        <v>4.698178403571384E-2</v>
      </c>
    </row>
    <row r="4" spans="1:8" x14ac:dyDescent="0.2">
      <c r="A4" s="45">
        <v>44286</v>
      </c>
      <c r="B4" s="46">
        <v>651485.36</v>
      </c>
      <c r="C4" s="46">
        <v>155377.22</v>
      </c>
      <c r="D4" s="46">
        <v>106240.71</v>
      </c>
      <c r="E4" s="46">
        <v>33717.199999999997</v>
      </c>
      <c r="F4" s="10">
        <f t="shared" si="0"/>
        <v>0.23849687121135002</v>
      </c>
      <c r="G4" s="10">
        <f t="shared" si="0"/>
        <v>0.16307459311134789</v>
      </c>
      <c r="H4" s="10">
        <f t="shared" si="1"/>
        <v>5.1754347941141761E-2</v>
      </c>
    </row>
    <row r="5" spans="1:8" x14ac:dyDescent="0.2">
      <c r="A5" s="45">
        <v>44316</v>
      </c>
      <c r="B5" s="46">
        <v>720995.79</v>
      </c>
      <c r="C5" s="46">
        <v>88653.27</v>
      </c>
      <c r="D5" s="46">
        <v>106073.92</v>
      </c>
      <c r="E5" s="46">
        <v>39718.58</v>
      </c>
      <c r="F5" s="10">
        <f t="shared" si="0"/>
        <v>0.12295948357756707</v>
      </c>
      <c r="G5" s="10">
        <f t="shared" si="0"/>
        <v>0.14712141384348443</v>
      </c>
      <c r="H5" s="10">
        <f t="shared" si="1"/>
        <v>5.5088504747024945E-2</v>
      </c>
    </row>
    <row r="6" spans="1:8" x14ac:dyDescent="0.2">
      <c r="A6" s="45">
        <v>44347</v>
      </c>
      <c r="B6" s="46">
        <v>689917.89</v>
      </c>
      <c r="C6" s="46">
        <v>148600.87</v>
      </c>
      <c r="D6" s="46">
        <v>120127.12</v>
      </c>
      <c r="E6" s="46">
        <v>57529.93</v>
      </c>
      <c r="F6" s="10">
        <f t="shared" si="0"/>
        <v>0.21538921102625705</v>
      </c>
      <c r="G6" s="10">
        <f t="shared" si="0"/>
        <v>0.17411799540377187</v>
      </c>
      <c r="H6" s="10">
        <f t="shared" si="1"/>
        <v>8.3386633154272888E-2</v>
      </c>
    </row>
    <row r="7" spans="1:8" x14ac:dyDescent="0.2">
      <c r="A7" s="45">
        <v>44377</v>
      </c>
      <c r="B7" s="46">
        <v>686151.12</v>
      </c>
      <c r="C7" s="46">
        <v>177826.59</v>
      </c>
      <c r="D7" s="46">
        <v>104440.98</v>
      </c>
      <c r="E7" s="46">
        <v>43590.25</v>
      </c>
      <c r="F7" s="10">
        <f t="shared" si="0"/>
        <v>0.25916534246858036</v>
      </c>
      <c r="G7" s="10">
        <f t="shared" si="0"/>
        <v>0.15221279533872945</v>
      </c>
      <c r="H7" s="10">
        <f t="shared" si="1"/>
        <v>6.3528643660889159E-2</v>
      </c>
    </row>
    <row r="8" spans="1:8" x14ac:dyDescent="0.2">
      <c r="A8" s="45">
        <v>44408</v>
      </c>
      <c r="B8" s="46">
        <v>696236.42</v>
      </c>
      <c r="C8" s="46">
        <v>141970.13</v>
      </c>
      <c r="D8" s="46">
        <v>101607.64</v>
      </c>
      <c r="E8" s="46">
        <v>45932.87</v>
      </c>
      <c r="F8" s="10">
        <f t="shared" si="0"/>
        <v>0.20391080661939517</v>
      </c>
      <c r="G8" s="10">
        <f t="shared" si="0"/>
        <v>0.14593841557441076</v>
      </c>
      <c r="H8" s="10">
        <f t="shared" si="1"/>
        <v>6.5973092875549366E-2</v>
      </c>
    </row>
    <row r="9" spans="1:8" x14ac:dyDescent="0.2">
      <c r="A9" s="45">
        <v>44439</v>
      </c>
      <c r="B9" s="46">
        <v>715294.08</v>
      </c>
      <c r="C9" s="46">
        <v>238469.28</v>
      </c>
      <c r="D9" s="46">
        <v>98542.94</v>
      </c>
      <c r="E9" s="46">
        <v>44161.01</v>
      </c>
      <c r="F9" s="10">
        <f t="shared" si="0"/>
        <v>0.33338634649401827</v>
      </c>
      <c r="G9" s="10">
        <f t="shared" si="0"/>
        <v>0.13776563060608582</v>
      </c>
      <c r="H9" s="10">
        <f t="shared" si="1"/>
        <v>6.1738257361224076E-2</v>
      </c>
    </row>
    <row r="10" spans="1:8" x14ac:dyDescent="0.2">
      <c r="A10" s="45">
        <v>44469</v>
      </c>
      <c r="B10" s="46">
        <v>784840.02</v>
      </c>
      <c r="C10" s="46">
        <v>134355.67000000001</v>
      </c>
      <c r="D10" s="46">
        <v>111092.59</v>
      </c>
      <c r="E10" s="46">
        <v>44671.43</v>
      </c>
      <c r="F10" s="10">
        <f t="shared" si="0"/>
        <v>0.17118860732917265</v>
      </c>
      <c r="G10" s="10">
        <f t="shared" si="0"/>
        <v>0.14154806988563096</v>
      </c>
      <c r="H10" s="10">
        <f t="shared" si="1"/>
        <v>5.6917879901180371E-2</v>
      </c>
    </row>
    <row r="11" spans="1:8" x14ac:dyDescent="0.2">
      <c r="A11" s="45">
        <v>44500</v>
      </c>
      <c r="B11" s="46">
        <v>770037.88</v>
      </c>
      <c r="C11" s="46">
        <v>141638.17000000001</v>
      </c>
      <c r="D11" s="46">
        <v>99008.18</v>
      </c>
      <c r="E11" s="46">
        <v>43254.71</v>
      </c>
      <c r="F11" s="10">
        <f t="shared" si="0"/>
        <v>0.18393662659816165</v>
      </c>
      <c r="G11" s="10">
        <f t="shared" si="0"/>
        <v>0.12857572669022463</v>
      </c>
      <c r="H11" s="10">
        <f t="shared" si="1"/>
        <v>5.6172184672265729E-2</v>
      </c>
    </row>
    <row r="12" spans="1:8" x14ac:dyDescent="0.2">
      <c r="A12" s="45">
        <v>44530</v>
      </c>
      <c r="B12" s="46">
        <v>815559.44</v>
      </c>
      <c r="C12" s="46">
        <v>115120.71</v>
      </c>
      <c r="D12" s="46">
        <v>103740.81</v>
      </c>
      <c r="E12" s="46">
        <v>36889.160000000003</v>
      </c>
      <c r="F12" s="10">
        <f t="shared" si="0"/>
        <v>0.14115551160808096</v>
      </c>
      <c r="G12" s="10">
        <f t="shared" si="0"/>
        <v>0.12720202220944191</v>
      </c>
      <c r="H12" s="10">
        <f t="shared" si="1"/>
        <v>4.5231724618379751E-2</v>
      </c>
    </row>
    <row r="13" spans="1:8" x14ac:dyDescent="0.2">
      <c r="A13" s="45">
        <v>44561</v>
      </c>
      <c r="B13" s="46">
        <v>772480.65</v>
      </c>
      <c r="C13" s="46">
        <v>163497.76</v>
      </c>
      <c r="D13" s="46">
        <v>98795.64</v>
      </c>
      <c r="E13" s="46">
        <v>52150.99</v>
      </c>
      <c r="F13" s="10">
        <f t="shared" si="0"/>
        <v>0.21165288735711374</v>
      </c>
      <c r="G13" s="10">
        <f t="shared" si="0"/>
        <v>0.1278939996749433</v>
      </c>
      <c r="H13" s="10">
        <f t="shared" si="1"/>
        <v>6.7511063222101417E-2</v>
      </c>
    </row>
    <row r="14" spans="1:8" x14ac:dyDescent="0.2">
      <c r="A14" s="45">
        <v>44592</v>
      </c>
      <c r="B14" s="46">
        <v>932309.84</v>
      </c>
      <c r="C14" s="46">
        <v>126047.03999999999</v>
      </c>
      <c r="D14" s="46">
        <v>102891.53</v>
      </c>
      <c r="E14" s="46">
        <v>54152.88</v>
      </c>
      <c r="F14" s="10">
        <f t="shared" si="0"/>
        <v>0.13519865884929413</v>
      </c>
      <c r="G14" s="10">
        <f t="shared" si="0"/>
        <v>0.11036194791208039</v>
      </c>
      <c r="H14" s="10">
        <f t="shared" si="1"/>
        <v>5.8084638471690909E-2</v>
      </c>
    </row>
    <row r="15" spans="1:8" x14ac:dyDescent="0.2">
      <c r="A15" s="45">
        <v>44620</v>
      </c>
      <c r="B15" s="46">
        <v>834081.81</v>
      </c>
      <c r="C15" s="46">
        <v>126307.38</v>
      </c>
      <c r="D15" s="46">
        <v>103613.06</v>
      </c>
      <c r="E15" s="46">
        <v>49518.63</v>
      </c>
      <c r="F15" s="10">
        <f t="shared" si="0"/>
        <v>0.15143284326030321</v>
      </c>
      <c r="G15" s="10">
        <f t="shared" si="0"/>
        <v>0.12422409739399543</v>
      </c>
      <c r="H15" s="10">
        <f t="shared" si="1"/>
        <v>5.9369032397433526E-2</v>
      </c>
    </row>
    <row r="16" spans="1:8" x14ac:dyDescent="0.2">
      <c r="A16" s="45">
        <v>44651</v>
      </c>
      <c r="B16" s="46">
        <v>914175.97</v>
      </c>
      <c r="C16" s="46">
        <v>138003.56</v>
      </c>
      <c r="D16" s="46">
        <v>107264.91</v>
      </c>
      <c r="E16" s="46">
        <v>52727.24</v>
      </c>
      <c r="F16" s="10">
        <f t="shared" si="0"/>
        <v>0.15095951384502046</v>
      </c>
      <c r="G16" s="10">
        <f t="shared" si="0"/>
        <v>0.11733507937208194</v>
      </c>
      <c r="H16" s="10">
        <f t="shared" si="1"/>
        <v>5.7677341923568611E-2</v>
      </c>
    </row>
    <row r="17" spans="1:8" x14ac:dyDescent="0.2">
      <c r="A17" s="45">
        <v>44681</v>
      </c>
      <c r="B17" s="46">
        <v>945682.96</v>
      </c>
      <c r="C17" s="46">
        <v>140810.03</v>
      </c>
      <c r="D17" s="46">
        <v>101797.78</v>
      </c>
      <c r="E17" s="46">
        <v>64202.67</v>
      </c>
      <c r="F17" s="10">
        <f t="shared" si="0"/>
        <v>0.14889771303482088</v>
      </c>
      <c r="G17" s="10">
        <f t="shared" si="0"/>
        <v>0.10764472270918364</v>
      </c>
      <c r="H17" s="10">
        <f t="shared" si="1"/>
        <v>6.7890268425688877E-2</v>
      </c>
    </row>
    <row r="18" spans="1:8" x14ac:dyDescent="0.2">
      <c r="A18" s="45">
        <v>44712</v>
      </c>
      <c r="B18" s="46">
        <v>2072657.71</v>
      </c>
      <c r="C18" s="46">
        <v>323040.2</v>
      </c>
      <c r="D18" s="46">
        <v>118110.24</v>
      </c>
      <c r="E18" s="46">
        <v>111174.42</v>
      </c>
      <c r="F18" s="10">
        <f t="shared" ref="F18:F37" si="2">C18/$B18</f>
        <v>0.15585795881366249</v>
      </c>
      <c r="G18" s="10">
        <f t="shared" ref="G18:G37" si="3">D18/$B18</f>
        <v>5.6984922995316968E-2</v>
      </c>
      <c r="H18" s="10">
        <f t="shared" si="1"/>
        <v>5.3638581741507138E-2</v>
      </c>
    </row>
    <row r="19" spans="1:8" x14ac:dyDescent="0.2">
      <c r="A19" s="45">
        <v>44742</v>
      </c>
      <c r="B19" s="46">
        <v>1961653.42</v>
      </c>
      <c r="C19" s="46">
        <v>378692.24</v>
      </c>
      <c r="D19" s="46">
        <v>130634.5</v>
      </c>
      <c r="E19" s="46">
        <v>157165.10999999999</v>
      </c>
      <c r="F19" s="10">
        <f t="shared" si="2"/>
        <v>0.19304747522628132</v>
      </c>
      <c r="G19" s="10">
        <f t="shared" si="3"/>
        <v>6.659407756136658E-2</v>
      </c>
      <c r="H19" s="10">
        <f t="shared" si="1"/>
        <v>8.0118693953593487E-2</v>
      </c>
    </row>
    <row r="20" spans="1:8" x14ac:dyDescent="0.2">
      <c r="A20" s="45">
        <v>44773</v>
      </c>
      <c r="B20" s="46">
        <v>2324593.9</v>
      </c>
      <c r="C20" s="46">
        <v>524863.37</v>
      </c>
      <c r="D20" s="46">
        <v>258288.56</v>
      </c>
      <c r="E20" s="46">
        <v>182503.09</v>
      </c>
      <c r="F20" s="10">
        <f t="shared" si="2"/>
        <v>0.2257871235057444</v>
      </c>
      <c r="G20" s="10">
        <f t="shared" si="3"/>
        <v>0.11111126119706329</v>
      </c>
      <c r="H20" s="10">
        <f t="shared" si="1"/>
        <v>7.8509665709782683E-2</v>
      </c>
    </row>
    <row r="21" spans="1:8" x14ac:dyDescent="0.2">
      <c r="A21" s="45">
        <v>44804</v>
      </c>
      <c r="B21" s="46">
        <v>2163487.2400000002</v>
      </c>
      <c r="C21" s="46">
        <v>427677.77</v>
      </c>
      <c r="D21" s="46">
        <v>159331.16</v>
      </c>
      <c r="E21" s="46">
        <v>56621.48</v>
      </c>
      <c r="F21" s="10">
        <f t="shared" si="2"/>
        <v>0.1976798208433159</v>
      </c>
      <c r="G21" s="10">
        <f t="shared" si="3"/>
        <v>7.3645527948664941E-2</v>
      </c>
      <c r="H21" s="10">
        <f t="shared" si="1"/>
        <v>2.6171395399586454E-2</v>
      </c>
    </row>
    <row r="22" spans="1:8" x14ac:dyDescent="0.2">
      <c r="A22" s="45">
        <v>44834</v>
      </c>
      <c r="B22" s="46">
        <v>1953240.9</v>
      </c>
      <c r="C22" s="46">
        <v>312783.98</v>
      </c>
      <c r="D22" s="46">
        <v>46458.51</v>
      </c>
      <c r="E22" s="46">
        <v>78709.740000000005</v>
      </c>
      <c r="F22" s="10">
        <f t="shared" si="2"/>
        <v>0.16013589516787202</v>
      </c>
      <c r="G22" s="10">
        <f t="shared" si="3"/>
        <v>2.378534567855916E-2</v>
      </c>
      <c r="H22" s="10">
        <f t="shared" si="1"/>
        <v>4.0296995624042077E-2</v>
      </c>
    </row>
    <row r="23" spans="1:8" x14ac:dyDescent="0.2">
      <c r="A23" s="45">
        <v>44865</v>
      </c>
      <c r="B23" s="46">
        <v>2193976.2000000002</v>
      </c>
      <c r="C23" s="46">
        <v>427508.54</v>
      </c>
      <c r="D23" s="46">
        <v>176386.35</v>
      </c>
      <c r="E23" s="46">
        <v>172948.4</v>
      </c>
      <c r="F23" s="10">
        <f t="shared" si="2"/>
        <v>0.1948555959722808</v>
      </c>
      <c r="G23" s="10">
        <f t="shared" si="3"/>
        <v>8.0395744493490851E-2</v>
      </c>
      <c r="H23" s="10">
        <f t="shared" si="1"/>
        <v>7.8828749372942139E-2</v>
      </c>
    </row>
    <row r="24" spans="1:8" x14ac:dyDescent="0.2">
      <c r="A24" s="45">
        <v>44895</v>
      </c>
      <c r="B24" s="46">
        <v>2084582.82</v>
      </c>
      <c r="C24" s="46">
        <v>445839.69</v>
      </c>
      <c r="D24" s="46">
        <v>199465.66</v>
      </c>
      <c r="E24" s="46">
        <v>133312.53</v>
      </c>
      <c r="F24" s="10">
        <f t="shared" si="2"/>
        <v>0.21387477903132676</v>
      </c>
      <c r="G24" s="10">
        <f t="shared" si="3"/>
        <v>9.5686128699842207E-2</v>
      </c>
      <c r="H24" s="10">
        <f t="shared" si="1"/>
        <v>6.3951659162191504E-2</v>
      </c>
    </row>
    <row r="25" spans="1:8" x14ac:dyDescent="0.2">
      <c r="A25" s="45">
        <v>44926</v>
      </c>
      <c r="B25" s="46">
        <v>2352177.89</v>
      </c>
      <c r="C25" s="46">
        <v>465152.53</v>
      </c>
      <c r="D25" s="46">
        <v>195165.9</v>
      </c>
      <c r="E25" s="46">
        <v>149229.99</v>
      </c>
      <c r="F25" s="10">
        <f t="shared" si="2"/>
        <v>0.19775397599711303</v>
      </c>
      <c r="G25" s="10">
        <f t="shared" si="3"/>
        <v>8.2972423484517999E-2</v>
      </c>
      <c r="H25" s="10">
        <f t="shared" si="1"/>
        <v>6.3443326558944899E-2</v>
      </c>
    </row>
    <row r="26" spans="1:8" x14ac:dyDescent="0.2">
      <c r="A26" s="45">
        <v>44957</v>
      </c>
      <c r="B26" s="46">
        <v>2070371.5228640006</v>
      </c>
      <c r="C26" s="46">
        <v>482560.36113500001</v>
      </c>
      <c r="D26" s="46">
        <v>170810.84899999999</v>
      </c>
      <c r="E26" s="46">
        <v>152896.439985</v>
      </c>
      <c r="F26" s="10">
        <f t="shared" si="2"/>
        <v>0.2330791144516233</v>
      </c>
      <c r="G26" s="10">
        <f t="shared" si="3"/>
        <v>8.250251083617724E-2</v>
      </c>
      <c r="H26" s="10">
        <f t="shared" si="1"/>
        <v>7.3849759956847866E-2</v>
      </c>
    </row>
    <row r="27" spans="1:8" x14ac:dyDescent="0.2">
      <c r="A27" s="45">
        <v>44985</v>
      </c>
      <c r="B27" s="46">
        <v>2053076.8216765001</v>
      </c>
      <c r="C27" s="46">
        <v>403307.15265989996</v>
      </c>
      <c r="D27" s="46">
        <v>160111.85986249999</v>
      </c>
      <c r="E27" s="46">
        <v>156022.43577499999</v>
      </c>
      <c r="F27" s="10">
        <f t="shared" si="2"/>
        <v>0.19644036131612827</v>
      </c>
      <c r="G27" s="10">
        <f t="shared" si="3"/>
        <v>7.7986297527705736E-2</v>
      </c>
      <c r="H27" s="10">
        <f t="shared" si="1"/>
        <v>7.5994446056624074E-2</v>
      </c>
    </row>
    <row r="28" spans="1:8" x14ac:dyDescent="0.2">
      <c r="A28" s="45">
        <v>45016</v>
      </c>
      <c r="B28" s="46">
        <v>2233402.0780890509</v>
      </c>
      <c r="C28" s="46">
        <v>315161.85462170013</v>
      </c>
      <c r="D28" s="46">
        <v>161072.97552499999</v>
      </c>
      <c r="E28" s="46">
        <v>156876.22525779999</v>
      </c>
      <c r="F28" s="10">
        <f t="shared" si="2"/>
        <v>0.14111290470874804</v>
      </c>
      <c r="G28" s="10">
        <f t="shared" si="3"/>
        <v>7.2120007904182507E-2</v>
      </c>
      <c r="H28" s="10">
        <f t="shared" si="1"/>
        <v>7.0240923834022223E-2</v>
      </c>
    </row>
    <row r="29" spans="1:8" x14ac:dyDescent="0.2">
      <c r="A29" s="45">
        <v>45046</v>
      </c>
      <c r="B29" s="46">
        <v>1959405.8934030002</v>
      </c>
      <c r="C29" s="46">
        <v>406082.41305079998</v>
      </c>
      <c r="D29" s="46">
        <v>162614.85218399999</v>
      </c>
      <c r="E29" s="46">
        <v>167334.92958729999</v>
      </c>
      <c r="F29" s="10">
        <f t="shared" si="2"/>
        <v>0.20724772463837798</v>
      </c>
      <c r="G29" s="10">
        <f t="shared" si="3"/>
        <v>8.2991917464113815E-2</v>
      </c>
      <c r="H29" s="10">
        <f t="shared" si="1"/>
        <v>8.5400850406079407E-2</v>
      </c>
    </row>
    <row r="30" spans="1:8" x14ac:dyDescent="0.2">
      <c r="A30" s="45">
        <v>45077</v>
      </c>
      <c r="B30" s="46">
        <v>2091959.5592642005</v>
      </c>
      <c r="C30" s="46">
        <v>435901.55680155009</v>
      </c>
      <c r="D30" s="46">
        <v>150936.87269099997</v>
      </c>
      <c r="E30" s="46">
        <v>161229.07213069999</v>
      </c>
      <c r="F30" s="10">
        <f t="shared" si="2"/>
        <v>0.20836997296203402</v>
      </c>
      <c r="G30" s="10">
        <f t="shared" si="3"/>
        <v>7.2150951495490959E-2</v>
      </c>
      <c r="H30" s="10">
        <f t="shared" si="1"/>
        <v>7.7070836009568308E-2</v>
      </c>
    </row>
    <row r="31" spans="1:8" x14ac:dyDescent="0.2">
      <c r="A31" s="45">
        <v>45107</v>
      </c>
      <c r="B31" s="46">
        <v>2101905.1971118008</v>
      </c>
      <c r="C31" s="46">
        <v>368686.21992990008</v>
      </c>
      <c r="D31" s="46">
        <v>154411.81763655011</v>
      </c>
      <c r="E31" s="46">
        <v>180984.66215222</v>
      </c>
      <c r="F31" s="10">
        <f t="shared" si="2"/>
        <v>0.1754057321122317</v>
      </c>
      <c r="G31" s="10">
        <f t="shared" si="3"/>
        <v>7.3462788830212358E-2</v>
      </c>
      <c r="H31" s="10">
        <f t="shared" si="1"/>
        <v>8.610505478596682E-2</v>
      </c>
    </row>
    <row r="32" spans="1:8" x14ac:dyDescent="0.2">
      <c r="A32" s="45">
        <v>45138</v>
      </c>
      <c r="B32" s="46">
        <v>2120106.9294797</v>
      </c>
      <c r="C32" s="46">
        <v>453345.4974244</v>
      </c>
      <c r="D32" s="46">
        <v>158121.86906199984</v>
      </c>
      <c r="E32" s="46">
        <v>205536.33787749999</v>
      </c>
      <c r="F32" s="10">
        <f t="shared" si="2"/>
        <v>0.21383143044377317</v>
      </c>
      <c r="G32" s="10">
        <f t="shared" si="3"/>
        <v>7.4582025492839113E-2</v>
      </c>
      <c r="H32" s="10">
        <f t="shared" si="1"/>
        <v>9.6946212957259234E-2</v>
      </c>
    </row>
    <row r="33" spans="1:8" x14ac:dyDescent="0.2">
      <c r="A33" s="45">
        <v>45169</v>
      </c>
      <c r="B33" s="46">
        <v>2047767.5254262509</v>
      </c>
      <c r="C33" s="46">
        <v>412603.50430889998</v>
      </c>
      <c r="D33" s="46">
        <v>157321.05997879998</v>
      </c>
      <c r="E33" s="46">
        <v>211363.57626341999</v>
      </c>
      <c r="F33" s="10">
        <f t="shared" si="2"/>
        <v>0.2014894265026568</v>
      </c>
      <c r="G33" s="10">
        <f t="shared" si="3"/>
        <v>7.6825644525275391E-2</v>
      </c>
      <c r="H33" s="10">
        <f t="shared" si="1"/>
        <v>0.10321658764435374</v>
      </c>
    </row>
    <row r="34" spans="1:8" x14ac:dyDescent="0.2">
      <c r="A34" s="45">
        <v>45199</v>
      </c>
      <c r="B34" s="46">
        <v>2094729.2288204988</v>
      </c>
      <c r="C34" s="46">
        <v>400765.61920805002</v>
      </c>
      <c r="D34" s="46">
        <v>150210.02514760004</v>
      </c>
      <c r="E34" s="46">
        <v>182482.03613660001</v>
      </c>
      <c r="F34" s="10">
        <f t="shared" si="2"/>
        <v>0.19132096582894073</v>
      </c>
      <c r="G34" s="10">
        <f t="shared" si="3"/>
        <v>7.170856408595605E-2</v>
      </c>
      <c r="H34" s="10">
        <f t="shared" si="1"/>
        <v>8.7114856481642786E-2</v>
      </c>
    </row>
    <row r="35" spans="1:8" x14ac:dyDescent="0.2">
      <c r="A35" s="45">
        <v>45230</v>
      </c>
      <c r="B35" s="46">
        <v>2044289.1502167492</v>
      </c>
      <c r="C35" s="46">
        <v>430730.73845059995</v>
      </c>
      <c r="D35" s="46">
        <v>155148.29379260002</v>
      </c>
      <c r="E35" s="46">
        <v>169924.35797740001</v>
      </c>
      <c r="F35" s="10">
        <f t="shared" si="2"/>
        <v>0.21069951792530475</v>
      </c>
      <c r="G35" s="10">
        <f t="shared" si="3"/>
        <v>7.5893517204330005E-2</v>
      </c>
      <c r="H35" s="10">
        <f t="shared" si="1"/>
        <v>8.3121488933883686E-2</v>
      </c>
    </row>
    <row r="36" spans="1:8" x14ac:dyDescent="0.2">
      <c r="A36" s="45">
        <v>45260</v>
      </c>
      <c r="B36" s="46">
        <v>1981787.5278332001</v>
      </c>
      <c r="C36" s="46">
        <v>433489.53184540005</v>
      </c>
      <c r="D36" s="46">
        <v>160978.27341560001</v>
      </c>
      <c r="E36" s="46">
        <v>135380.48705579998</v>
      </c>
      <c r="F36" s="10">
        <f t="shared" si="2"/>
        <v>0.21873663334603713</v>
      </c>
      <c r="G36" s="10">
        <f t="shared" si="3"/>
        <v>8.1228825570219737E-2</v>
      </c>
      <c r="H36" s="10">
        <f t="shared" si="1"/>
        <v>6.8312311564408271E-2</v>
      </c>
    </row>
    <row r="37" spans="1:8" x14ac:dyDescent="0.2">
      <c r="A37" s="45">
        <v>45291</v>
      </c>
      <c r="B37" s="46">
        <v>1933389.8916899986</v>
      </c>
      <c r="C37" s="46">
        <v>432946.96560360014</v>
      </c>
      <c r="D37" s="46">
        <v>158179.042724</v>
      </c>
      <c r="E37" s="46">
        <v>125870.940476</v>
      </c>
      <c r="F37" s="10">
        <f t="shared" si="2"/>
        <v>0.22393153469172022</v>
      </c>
      <c r="G37" s="10">
        <f t="shared" si="3"/>
        <v>8.1814352813096514E-2</v>
      </c>
      <c r="H37" s="10">
        <f t="shared" si="1"/>
        <v>6.5103754300677941E-2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Income Statement</vt:lpstr>
      <vt:lpstr>Online Costs</vt:lpstr>
      <vt:lpstr>Instore Costs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Smith</dc:creator>
  <cp:lastModifiedBy>Jeremy Colón</cp:lastModifiedBy>
  <dcterms:created xsi:type="dcterms:W3CDTF">2024-02-09T20:05:23Z</dcterms:created>
  <dcterms:modified xsi:type="dcterms:W3CDTF">2024-03-28T13:34:27Z</dcterms:modified>
</cp:coreProperties>
</file>