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igene Dateien\2 - Schule\2 - Polytech Nice-Sophia\Robo3\Robotique Expérimentale\Projet\Code\Velocity_compute\"/>
    </mc:Choice>
  </mc:AlternateContent>
  <xr:revisionPtr revIDLastSave="0" documentId="13_ncr:1_{BA1E7ADE-78EB-471D-9E73-33938C91C797}" xr6:coauthVersionLast="47" xr6:coauthVersionMax="47" xr10:uidLastSave="{00000000-0000-0000-0000-000000000000}"/>
  <bookViews>
    <workbookView xWindow="-108" yWindow="-108" windowWidth="23256" windowHeight="12456" xr2:uid="{EE050FD1-3140-457A-B96A-BB7B9A55B801}"/>
  </bookViews>
  <sheets>
    <sheet name="Velo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1" l="1"/>
  <c r="M10" i="1"/>
  <c r="M9" i="1"/>
  <c r="M8" i="1"/>
  <c r="M7" i="1"/>
  <c r="M6" i="1"/>
  <c r="M5" i="1"/>
  <c r="M4" i="1"/>
  <c r="D5" i="1"/>
  <c r="D8" i="1" s="1"/>
  <c r="P5" i="1" s="1"/>
  <c r="E5" i="1"/>
  <c r="E8" i="1" s="1"/>
  <c r="P6" i="1" s="1"/>
  <c r="F5" i="1"/>
  <c r="F8" i="1" s="1"/>
  <c r="P7" i="1" s="1"/>
  <c r="G5" i="1"/>
  <c r="G8" i="1" s="1"/>
  <c r="P8" i="1" s="1"/>
  <c r="H5" i="1"/>
  <c r="H8" i="1" s="1"/>
  <c r="P9" i="1" s="1"/>
  <c r="I5" i="1"/>
  <c r="I8" i="1" s="1"/>
  <c r="P10" i="1" s="1"/>
  <c r="J5" i="1"/>
  <c r="J8" i="1" s="1"/>
  <c r="P11" i="1" s="1"/>
  <c r="C5" i="1"/>
  <c r="C8" i="1" s="1"/>
  <c r="P4" i="1" s="1"/>
  <c r="S4" i="1" l="1" a="1"/>
  <c r="S4" i="1" l="1"/>
  <c r="H15" i="1"/>
  <c r="G15" i="1" l="1"/>
  <c r="C9" i="1"/>
  <c r="E9" i="1"/>
  <c r="F9" i="1"/>
  <c r="H9" i="1"/>
  <c r="I9" i="1"/>
  <c r="J9" i="1"/>
  <c r="D9" i="1"/>
  <c r="G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<sst xmlns="http://schemas.openxmlformats.org/spreadsheetml/2006/main" count="21" uniqueCount="19">
  <si>
    <t>PWM</t>
  </si>
  <si>
    <t>Distance [cm]</t>
  </si>
  <si>
    <t>Velocity comp [m/s]</t>
  </si>
  <si>
    <t>Velocity exp [m/s]</t>
  </si>
  <si>
    <t>Time Interval [s]</t>
  </si>
  <si>
    <t>Distance [m]</t>
  </si>
  <si>
    <t>Velocity reg [m/s]</t>
  </si>
  <si>
    <t>Coeff a</t>
  </si>
  <si>
    <t>Coeff b</t>
  </si>
  <si>
    <t>Ф</t>
  </si>
  <si>
    <t>Y</t>
  </si>
  <si>
    <t>Ѳ</t>
  </si>
  <si>
    <t>Velocity computation with no load on the robot (only mobile base / no load)</t>
  </si>
  <si>
    <t>Kp</t>
  </si>
  <si>
    <t>2.0</t>
  </si>
  <si>
    <t>Least-square curve fitting (only mobile base / no load)</t>
  </si>
  <si>
    <t>Matlab Result</t>
  </si>
  <si>
    <t>α</t>
  </si>
  <si>
    <t>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</si>
</sst>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right"/>
    </xf>
    <xf numFmtId="0" fontId="0" fillId="4" borderId="0" xfId="0" applyFill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Velocity</a:t>
            </a:r>
            <a:r>
              <a:rPr lang="de-DE" baseline="0"/>
              <a:t> w.r.t PWM value (no load)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Velocity!$B$7</c:f>
              <c:strCache>
                <c:ptCount val="1"/>
                <c:pt idx="0">
                  <c:v>Velocity comp [m/s]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Velocity!$C$3:$J$3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xVal>
          <c:yVal>
            <c:numRef>
              <c:f>Velocity!$C$7:$J$7</c:f>
              <c:numCache>
                <c:formatCode>General</c:formatCode>
                <c:ptCount val="8"/>
                <c:pt idx="0">
                  <c:v>0.18</c:v>
                </c:pt>
                <c:pt idx="1">
                  <c:v>0.23</c:v>
                </c:pt>
                <c:pt idx="2">
                  <c:v>0.26</c:v>
                </c:pt>
                <c:pt idx="3">
                  <c:v>0.28999999999999998</c:v>
                </c:pt>
                <c:pt idx="4">
                  <c:v>0.31</c:v>
                </c:pt>
                <c:pt idx="5">
                  <c:v>0.32</c:v>
                </c:pt>
                <c:pt idx="6">
                  <c:v>0.33</c:v>
                </c:pt>
                <c:pt idx="7">
                  <c:v>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E1-4FB9-9B61-8CE21B6C00A4}"/>
            </c:ext>
          </c:extLst>
        </c:ser>
        <c:ser>
          <c:idx val="1"/>
          <c:order val="1"/>
          <c:tx>
            <c:strRef>
              <c:f>Velocity!$B$8</c:f>
              <c:strCache>
                <c:ptCount val="1"/>
                <c:pt idx="0">
                  <c:v>Velocity exp [m/s]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Velocity!$C$3:$J$3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xVal>
          <c:yVal>
            <c:numRef>
              <c:f>Velocity!$C$8:$J$8</c:f>
              <c:numCache>
                <c:formatCode>General</c:formatCode>
                <c:ptCount val="8"/>
                <c:pt idx="0">
                  <c:v>0.1714</c:v>
                </c:pt>
                <c:pt idx="1">
                  <c:v>0.21280000000000002</c:v>
                </c:pt>
                <c:pt idx="2">
                  <c:v>0.24859999999999999</c:v>
                </c:pt>
                <c:pt idx="3">
                  <c:v>0.26800000000000002</c:v>
                </c:pt>
                <c:pt idx="4">
                  <c:v>0.313</c:v>
                </c:pt>
                <c:pt idx="5">
                  <c:v>0.316</c:v>
                </c:pt>
                <c:pt idx="6">
                  <c:v>0.33139999999999997</c:v>
                </c:pt>
                <c:pt idx="7">
                  <c:v>0.34599999999999997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E1-4FB9-9B61-8CE21B6C00A4}"/>
            </c:ext>
          </c:extLst>
        </c:ser>
        <c:ser>
          <c:idx val="2"/>
          <c:order val="2"/>
          <c:tx>
            <c:strRef>
              <c:f>Velocity!$B$9</c:f>
              <c:strCache>
                <c:ptCount val="1"/>
                <c:pt idx="0">
                  <c:v>Velocity reg [m/s]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Velocity!$C$3:$J$3</c:f>
              <c:numCache>
                <c:formatCode>General</c:formatCode>
                <c:ptCount val="8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</c:numCache>
            </c:numRef>
          </c:xVal>
          <c:yVal>
            <c:numRef>
              <c:f>Velocity!$C$9:$J$9</c:f>
              <c:numCache>
                <c:formatCode>General</c:formatCode>
                <c:ptCount val="8"/>
                <c:pt idx="0">
                  <c:v>0.18996666666666689</c:v>
                </c:pt>
                <c:pt idx="1">
                  <c:v>0.21451904761904789</c:v>
                </c:pt>
                <c:pt idx="2">
                  <c:v>0.23907142857142885</c:v>
                </c:pt>
                <c:pt idx="3">
                  <c:v>0.26362380952380982</c:v>
                </c:pt>
                <c:pt idx="4">
                  <c:v>0.28817619047619081</c:v>
                </c:pt>
                <c:pt idx="5">
                  <c:v>0.3127285714285718</c:v>
                </c:pt>
                <c:pt idx="6">
                  <c:v>0.33728095238095279</c:v>
                </c:pt>
                <c:pt idx="7">
                  <c:v>0.36183333333333373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E1-4FB9-9B61-8CE21B6C0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242144"/>
        <c:axId val="979238784"/>
      </c:scatterChart>
      <c:valAx>
        <c:axId val="97924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PWM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9238784"/>
        <c:crosses val="autoZero"/>
        <c:crossBetween val="midCat"/>
      </c:valAx>
      <c:valAx>
        <c:axId val="97923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Velocity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9242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412088</xdr:colOff>
      <xdr:row>16</xdr:row>
      <xdr:rowOff>157859</xdr:rowOff>
    </xdr:from>
    <xdr:to>
      <xdr:col>8</xdr:col>
      <xdr:colOff>580160</xdr:colOff>
      <xdr:row>31</xdr:row>
      <xdr:rowOff>179028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84A3BFE-D694-D845-77D0-8E68E053F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137160</xdr:colOff>
      <xdr:row>13</xdr:row>
      <xdr:rowOff>26670</xdr:rowOff>
    </xdr:from>
    <xdr:ext cx="2842830" cy="2469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5D21816-3083-E415-AE9C-797D4F4AA363}"/>
                </a:ext>
              </a:extLst>
            </xdr:cNvPr>
            <xdr:cNvSpPr txBox="1"/>
          </xdr:nvSpPr>
          <xdr:spPr>
            <a:xfrm>
              <a:off x="1363980" y="2221230"/>
              <a:ext cx="2842830" cy="2469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de-DE" sz="1100" b="0" i="1">
                      <a:latin typeface="Cambria Math" panose="02040503050406030204" pitchFamily="18" charset="0"/>
                    </a:rPr>
                    <m:t>𝑃𝑊𝑀</m:t>
                  </m:r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𝑣</m:t>
                      </m:r>
                    </m:num>
                    <m:den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𝑎</m:t>
                      </m:r>
                    </m:den>
                  </m:f>
                  <m:r>
                    <a:rPr lang="de-DE" sz="1100" b="0" i="1">
                      <a:latin typeface="Cambria Math" panose="02040503050406030204" pitchFamily="18" charset="0"/>
                    </a:rPr>
                    <m:t>−</m:t>
                  </m:r>
                  <m:f>
                    <m:f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𝑏</m:t>
                      </m:r>
                    </m:num>
                    <m:den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𝑎</m:t>
                      </m:r>
                    </m:den>
                  </m:f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de-DE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𝛼</m:t>
                  </m:r>
                  <m:r>
                    <a:rPr lang="de-DE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𝑣</m:t>
                  </m:r>
                  <m:r>
                    <a:rPr lang="de-DE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+</m:t>
                  </m:r>
                  <m:r>
                    <a:rPr lang="de-DE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𝛽</m:t>
                  </m:r>
                  <m:r>
                    <a:rPr lang="de-DE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</m:oMath>
              </a14:m>
              <a:r>
                <a:rPr lang="de-DE" sz="1100"/>
                <a:t>where </a:t>
              </a:r>
              <a14:m>
                <m:oMath xmlns:m="http://schemas.openxmlformats.org/officeDocument/2006/math"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𝛼</m:t>
                  </m:r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de-DE" sz="11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</m:t>
                      </m:r>
                    </m:den>
                  </m:f>
                </m:oMath>
              </a14:m>
              <a:r>
                <a:rPr lang="de-DE" sz="1100"/>
                <a:t> and </a:t>
              </a:r>
              <a14:m>
                <m:oMath xmlns:m="http://schemas.openxmlformats.org/officeDocument/2006/math"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𝛽</m:t>
                  </m:r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de-DE" sz="1100"/>
                <a:t>= </a:t>
              </a:r>
              <a14:m>
                <m:oMath xmlns:m="http://schemas.openxmlformats.org/officeDocument/2006/math">
                  <m:r>
                    <a:rPr lang="de-DE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f>
                    <m:fPr>
                      <m:ctrlP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</m:t>
                      </m:r>
                    </m:num>
                    <m:den>
                      <m:r>
                        <a:rPr lang="de-DE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</m:t>
                      </m:r>
                    </m:den>
                  </m:f>
                </m:oMath>
              </a14:m>
              <a:r>
                <a:rPr lang="de-DE" sz="1100"/>
                <a:t>   </a:t>
              </a:r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5D21816-3083-E415-AE9C-797D4F4AA363}"/>
                </a:ext>
              </a:extLst>
            </xdr:cNvPr>
            <xdr:cNvSpPr txBox="1"/>
          </xdr:nvSpPr>
          <xdr:spPr>
            <a:xfrm>
              <a:off x="1363980" y="2221230"/>
              <a:ext cx="2842830" cy="2469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𝑃𝑊𝑀=𝑣/𝑎−𝑏/𝑎=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𝛼𝑣+𝛽 </a:t>
              </a:r>
              <a:r>
                <a:rPr lang="de-DE" sz="1100"/>
                <a:t>where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de-DE" sz="1100"/>
                <a:t>=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/𝑎</a:t>
              </a:r>
              <a:r>
                <a:rPr lang="de-DE" sz="1100"/>
                <a:t> and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de-DE" sz="1100"/>
                <a:t>=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−𝑏/𝑎</a:t>
              </a:r>
              <a:r>
                <a:rPr lang="de-DE" sz="1100"/>
                <a:t>   </a:t>
              </a:r>
            </a:p>
          </xdr:txBody>
        </xdr:sp>
      </mc:Fallback>
    </mc:AlternateContent>
    <xdr:clientData/>
  </xdr:oneCellAnchor>
  <xdr:oneCellAnchor>
    <xdr:from>
      <xdr:col>7</xdr:col>
      <xdr:colOff>60960</xdr:colOff>
      <xdr:row>9</xdr:row>
      <xdr:rowOff>179070</xdr:rowOff>
    </xdr:from>
    <xdr:ext cx="109600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857A44-812D-FFBD-8ED0-F5F3FB5FB495}"/>
                </a:ext>
              </a:extLst>
            </xdr:cNvPr>
            <xdr:cNvSpPr txBox="1"/>
          </xdr:nvSpPr>
          <xdr:spPr>
            <a:xfrm>
              <a:off x="5250180" y="1642110"/>
              <a:ext cx="109600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𝑃𝑊𝑀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857A44-812D-FFBD-8ED0-F5F3FB5FB495}"/>
                </a:ext>
              </a:extLst>
            </xdr:cNvPr>
            <xdr:cNvSpPr txBox="1"/>
          </xdr:nvSpPr>
          <xdr:spPr>
            <a:xfrm>
              <a:off x="5250180" y="1642110"/>
              <a:ext cx="109600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𝑣=𝑎∗𝑃𝑊𝑀+𝑏</a:t>
              </a:r>
              <a:endParaRPr lang="de-DE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5A4B-7F4D-4A72-BBB4-345F4AF8A27E}">
  <dimension ref="A1:T16"/>
  <sheetViews>
    <sheetView tabSelected="1" topLeftCell="A4" zoomScaleNormal="100" workbookViewId="0">
      <selection activeCell="L20" sqref="L20"/>
    </sheetView>
  </sheetViews>
  <sheetFormatPr baseColWidth="10" defaultRowHeight="14.4" x14ac:dyDescent="0.3"/>
  <cols>
    <col min="2" max="2" width="17.88671875" bestFit="1" customWidth="1"/>
    <col min="13" max="13" width="11.109375" customWidth="1"/>
  </cols>
  <sheetData>
    <row r="1" spans="1:20" x14ac:dyDescent="0.3">
      <c r="A1" s="6"/>
      <c r="B1" s="10" t="s">
        <v>12</v>
      </c>
      <c r="C1" s="10"/>
      <c r="D1" s="10"/>
      <c r="E1" s="10"/>
      <c r="F1" s="10"/>
      <c r="G1" s="10"/>
      <c r="H1" s="10"/>
      <c r="I1" s="10"/>
      <c r="J1" s="10"/>
      <c r="K1" s="6"/>
      <c r="L1" s="4"/>
      <c r="M1" s="14" t="s">
        <v>15</v>
      </c>
      <c r="N1" s="14"/>
      <c r="O1" s="14"/>
      <c r="P1" s="14"/>
      <c r="Q1" s="14"/>
      <c r="R1" s="14"/>
      <c r="S1" s="4"/>
      <c r="T1" s="4"/>
    </row>
    <row r="2" spans="1:20" x14ac:dyDescent="0.3">
      <c r="A2" s="6"/>
      <c r="B2" s="11"/>
      <c r="C2" s="11"/>
      <c r="D2" s="11"/>
      <c r="E2" s="11"/>
      <c r="F2" s="11"/>
      <c r="G2" s="11"/>
      <c r="H2" s="11"/>
      <c r="I2" s="11"/>
      <c r="J2" s="11"/>
      <c r="K2" s="6"/>
      <c r="L2" s="4"/>
      <c r="M2" s="14"/>
      <c r="N2" s="14"/>
      <c r="O2" s="14"/>
      <c r="P2" s="14"/>
      <c r="Q2" s="14"/>
      <c r="R2" s="14"/>
      <c r="S2" s="4"/>
      <c r="T2" s="4"/>
    </row>
    <row r="3" spans="1:20" x14ac:dyDescent="0.3">
      <c r="A3" s="6"/>
      <c r="B3" s="2" t="s">
        <v>0</v>
      </c>
      <c r="C3" s="2">
        <v>60</v>
      </c>
      <c r="D3" s="2">
        <v>80</v>
      </c>
      <c r="E3" s="2">
        <v>100</v>
      </c>
      <c r="F3" s="2">
        <v>120</v>
      </c>
      <c r="G3" s="2">
        <v>140</v>
      </c>
      <c r="H3" s="2">
        <v>160</v>
      </c>
      <c r="I3" s="2">
        <v>180</v>
      </c>
      <c r="J3" s="2">
        <v>200</v>
      </c>
      <c r="K3" s="6"/>
      <c r="L3" s="4"/>
      <c r="M3" s="13" t="s">
        <v>9</v>
      </c>
      <c r="N3" s="13"/>
      <c r="O3" s="4"/>
      <c r="P3" s="3" t="s">
        <v>10</v>
      </c>
      <c r="Q3" s="4"/>
      <c r="R3" s="4"/>
      <c r="S3" s="1" t="s">
        <v>11</v>
      </c>
      <c r="T3" s="4"/>
    </row>
    <row r="4" spans="1:20" x14ac:dyDescent="0.3">
      <c r="A4" s="6"/>
      <c r="B4" s="2" t="s">
        <v>1</v>
      </c>
      <c r="C4" s="2">
        <v>85.7</v>
      </c>
      <c r="D4" s="2">
        <v>106.4</v>
      </c>
      <c r="E4" s="2">
        <v>124.3</v>
      </c>
      <c r="F4" s="2">
        <v>134</v>
      </c>
      <c r="G4" s="2">
        <v>156.5</v>
      </c>
      <c r="H4" s="2">
        <v>158</v>
      </c>
      <c r="I4" s="2">
        <v>165.7</v>
      </c>
      <c r="J4" s="2">
        <v>173</v>
      </c>
      <c r="K4" s="6"/>
      <c r="L4" s="4"/>
      <c r="M4" s="2">
        <f>C3</f>
        <v>60</v>
      </c>
      <c r="N4" s="2">
        <v>1</v>
      </c>
      <c r="O4" s="4"/>
      <c r="P4" s="2">
        <f>C8</f>
        <v>0.1714</v>
      </c>
      <c r="Q4" s="4"/>
      <c r="R4" s="5" t="s">
        <v>7</v>
      </c>
      <c r="S4" s="2" cm="1">
        <f t="array" ref="S4:S5">MMULT(MMULT(MINVERSE(MMULT(TRANSPOSE(M4:N11),M4:N11)),TRANSPOSE(M4:N11)),P4:P11)</f>
        <v>1.2276190476190488E-3</v>
      </c>
      <c r="T4" s="4"/>
    </row>
    <row r="5" spans="1:20" x14ac:dyDescent="0.3">
      <c r="A5" s="6"/>
      <c r="B5" s="2" t="s">
        <v>5</v>
      </c>
      <c r="C5" s="2">
        <f>C4/100</f>
        <v>0.85699999999999998</v>
      </c>
      <c r="D5" s="2">
        <f t="shared" ref="D5:J5" si="0">D4/100</f>
        <v>1.0640000000000001</v>
      </c>
      <c r="E5" s="2">
        <f t="shared" si="0"/>
        <v>1.2429999999999999</v>
      </c>
      <c r="F5" s="2">
        <f t="shared" si="0"/>
        <v>1.34</v>
      </c>
      <c r="G5" s="2">
        <f t="shared" si="0"/>
        <v>1.5649999999999999</v>
      </c>
      <c r="H5" s="2">
        <f t="shared" si="0"/>
        <v>1.58</v>
      </c>
      <c r="I5" s="2">
        <f t="shared" si="0"/>
        <v>1.6569999999999998</v>
      </c>
      <c r="J5" s="2">
        <f t="shared" si="0"/>
        <v>1.73</v>
      </c>
      <c r="K5" s="6"/>
      <c r="L5" s="4"/>
      <c r="M5" s="2">
        <f>D3</f>
        <v>80</v>
      </c>
      <c r="N5" s="2">
        <v>1</v>
      </c>
      <c r="O5" s="4"/>
      <c r="P5" s="2">
        <f>D8</f>
        <v>0.21280000000000002</v>
      </c>
      <c r="Q5" s="4"/>
      <c r="R5" s="5" t="s">
        <v>8</v>
      </c>
      <c r="S5" s="2">
        <v>0.11630952380952397</v>
      </c>
      <c r="T5" s="4"/>
    </row>
    <row r="6" spans="1:20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4"/>
      <c r="M6" s="2">
        <f>E3</f>
        <v>100</v>
      </c>
      <c r="N6" s="2">
        <v>1</v>
      </c>
      <c r="O6" s="4"/>
      <c r="P6" s="2">
        <f>E8</f>
        <v>0.24859999999999999</v>
      </c>
      <c r="Q6" s="4"/>
      <c r="R6" s="4"/>
      <c r="S6" s="4"/>
      <c r="T6" s="4"/>
    </row>
    <row r="7" spans="1:20" x14ac:dyDescent="0.3">
      <c r="A7" s="6"/>
      <c r="B7" s="2" t="s">
        <v>2</v>
      </c>
      <c r="C7" s="2">
        <v>0.18</v>
      </c>
      <c r="D7" s="2">
        <v>0.23</v>
      </c>
      <c r="E7" s="2">
        <v>0.26</v>
      </c>
      <c r="F7" s="2">
        <v>0.28999999999999998</v>
      </c>
      <c r="G7" s="2">
        <v>0.31</v>
      </c>
      <c r="H7" s="2">
        <v>0.32</v>
      </c>
      <c r="I7" s="2">
        <v>0.33</v>
      </c>
      <c r="J7" s="2">
        <v>0.34</v>
      </c>
      <c r="K7" s="6"/>
      <c r="L7" s="4"/>
      <c r="M7" s="2">
        <f>F3</f>
        <v>120</v>
      </c>
      <c r="N7" s="2">
        <v>1</v>
      </c>
      <c r="O7" s="4"/>
      <c r="P7" s="2">
        <f>F8</f>
        <v>0.26800000000000002</v>
      </c>
      <c r="Q7" s="4"/>
      <c r="R7" s="12" t="s">
        <v>16</v>
      </c>
      <c r="S7" s="12"/>
      <c r="T7" s="4"/>
    </row>
    <row r="8" spans="1:20" x14ac:dyDescent="0.3">
      <c r="A8" s="6"/>
      <c r="B8" s="2" t="s">
        <v>3</v>
      </c>
      <c r="C8" s="2">
        <f>C5/$C$11</f>
        <v>0.1714</v>
      </c>
      <c r="D8" s="2">
        <f t="shared" ref="D8:J8" si="1">D5/$C$11</f>
        <v>0.21280000000000002</v>
      </c>
      <c r="E8" s="2">
        <f t="shared" si="1"/>
        <v>0.24859999999999999</v>
      </c>
      <c r="F8" s="2">
        <f t="shared" si="1"/>
        <v>0.26800000000000002</v>
      </c>
      <c r="G8" s="2">
        <f t="shared" si="1"/>
        <v>0.313</v>
      </c>
      <c r="H8" s="2">
        <f t="shared" si="1"/>
        <v>0.316</v>
      </c>
      <c r="I8" s="2">
        <f t="shared" si="1"/>
        <v>0.33139999999999997</v>
      </c>
      <c r="J8" s="2">
        <f t="shared" si="1"/>
        <v>0.34599999999999997</v>
      </c>
      <c r="K8" s="6"/>
      <c r="L8" s="4"/>
      <c r="M8" s="2">
        <f>G3</f>
        <v>140</v>
      </c>
      <c r="N8" s="2">
        <v>1</v>
      </c>
      <c r="O8" s="4"/>
      <c r="P8" s="2">
        <f>G8</f>
        <v>0.313</v>
      </c>
      <c r="Q8" s="4"/>
      <c r="R8" s="2" t="s">
        <v>7</v>
      </c>
      <c r="S8" s="2">
        <v>1.1999999999999999E-3</v>
      </c>
      <c r="T8" s="4"/>
    </row>
    <row r="9" spans="1:20" x14ac:dyDescent="0.3">
      <c r="A9" s="6"/>
      <c r="B9" s="2" t="s">
        <v>6</v>
      </c>
      <c r="C9" s="2">
        <f t="shared" ref="C9:J9" si="2">($S$4*C3)+$S$5</f>
        <v>0.18996666666666689</v>
      </c>
      <c r="D9" s="2">
        <f t="shared" si="2"/>
        <v>0.21451904761904789</v>
      </c>
      <c r="E9" s="2">
        <f t="shared" si="2"/>
        <v>0.23907142857142885</v>
      </c>
      <c r="F9" s="2">
        <f t="shared" si="2"/>
        <v>0.26362380952380982</v>
      </c>
      <c r="G9" s="2">
        <f t="shared" si="2"/>
        <v>0.28817619047619081</v>
      </c>
      <c r="H9" s="2">
        <f t="shared" si="2"/>
        <v>0.3127285714285718</v>
      </c>
      <c r="I9" s="2">
        <f t="shared" si="2"/>
        <v>0.33728095238095279</v>
      </c>
      <c r="J9" s="2">
        <f t="shared" si="2"/>
        <v>0.36183333333333373</v>
      </c>
      <c r="K9" s="6"/>
      <c r="L9" s="4"/>
      <c r="M9" s="2">
        <f>H3</f>
        <v>160</v>
      </c>
      <c r="N9" s="2">
        <v>1</v>
      </c>
      <c r="O9" s="4"/>
      <c r="P9" s="2">
        <f>H8</f>
        <v>0.316</v>
      </c>
      <c r="Q9" s="4"/>
      <c r="R9" s="2" t="s">
        <v>8</v>
      </c>
      <c r="S9" s="2">
        <v>0.1163</v>
      </c>
      <c r="T9" s="4"/>
    </row>
    <row r="10" spans="1:20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4"/>
      <c r="M10" s="2">
        <f>I3</f>
        <v>180</v>
      </c>
      <c r="N10" s="2">
        <v>1</v>
      </c>
      <c r="O10" s="4"/>
      <c r="P10" s="2">
        <f>I8</f>
        <v>0.33139999999999997</v>
      </c>
      <c r="Q10" s="4"/>
      <c r="R10" s="4"/>
      <c r="S10" s="4"/>
      <c r="T10" s="4"/>
    </row>
    <row r="11" spans="1:20" x14ac:dyDescent="0.3">
      <c r="A11" s="6"/>
      <c r="B11" s="2" t="s">
        <v>4</v>
      </c>
      <c r="C11" s="2">
        <v>5</v>
      </c>
      <c r="D11" s="6"/>
      <c r="E11" s="7" t="s">
        <v>13</v>
      </c>
      <c r="F11" s="7" t="s">
        <v>14</v>
      </c>
      <c r="G11" s="6"/>
      <c r="H11" s="9"/>
      <c r="I11" s="9"/>
      <c r="J11" s="6"/>
      <c r="K11" s="6"/>
      <c r="L11" s="4"/>
      <c r="M11" s="2">
        <f>J3</f>
        <v>200</v>
      </c>
      <c r="N11" s="2">
        <v>1</v>
      </c>
      <c r="O11" s="4"/>
      <c r="P11" s="2">
        <f>J8</f>
        <v>0.34599999999999997</v>
      </c>
      <c r="Q11" s="4"/>
      <c r="R11" s="4"/>
      <c r="S11" s="4"/>
      <c r="T11" s="4"/>
    </row>
    <row r="12" spans="1:20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20" x14ac:dyDescent="0.3">
      <c r="A14" s="6"/>
      <c r="B14" s="6"/>
      <c r="C14" s="6"/>
      <c r="D14" s="6"/>
      <c r="E14" s="6"/>
      <c r="F14" s="6"/>
      <c r="G14" s="8" t="s">
        <v>17</v>
      </c>
      <c r="H14" s="8" t="s">
        <v>18</v>
      </c>
      <c r="I14" s="6"/>
      <c r="J14" s="6"/>
      <c r="K14" s="6"/>
    </row>
    <row r="15" spans="1:20" x14ac:dyDescent="0.3">
      <c r="A15" s="6"/>
      <c r="B15" s="9"/>
      <c r="C15" s="9"/>
      <c r="D15" s="9"/>
      <c r="E15" s="9"/>
      <c r="F15" s="6"/>
      <c r="G15" s="7">
        <f>1/$S$4</f>
        <v>814.58494957331186</v>
      </c>
      <c r="H15" s="7">
        <f>-$S$5/$S$4</f>
        <v>-94.743987587277005</v>
      </c>
      <c r="I15" s="6"/>
      <c r="J15" s="6"/>
      <c r="K15" s="6"/>
    </row>
    <row r="16" spans="1:20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</sheetData>
  <mergeCells count="7">
    <mergeCell ref="B15:C15"/>
    <mergeCell ref="D15:E15"/>
    <mergeCell ref="B1:J2"/>
    <mergeCell ref="R7:S7"/>
    <mergeCell ref="M3:N3"/>
    <mergeCell ref="H11:I11"/>
    <mergeCell ref="M1:R2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Ortstadt</dc:creator>
  <cp:lastModifiedBy>Julius Ortstadt</cp:lastModifiedBy>
  <dcterms:created xsi:type="dcterms:W3CDTF">2025-03-03T18:51:39Z</dcterms:created>
  <dcterms:modified xsi:type="dcterms:W3CDTF">2025-03-10T13:47:55Z</dcterms:modified>
</cp:coreProperties>
</file>