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9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<sst xmlns="http://schemas.openxmlformats.org/spreadsheetml/2006/main" count="36" uniqueCount="36">
  <si>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ISOCAM</t>
  </si>
  <si>
    <t xml:space="preserve">Filter Name</t>
  </si>
  <si>
    <t xml:space="preserve">filter (lambda)</t>
  </si>
  <si>
    <t xml:space="preserve">filter low freq</t>
  </si>
  <si>
    <t xml:space="preserve">filter high freq</t>
  </si>
  <si>
    <t xml:space="preserve">frequency (mid)</t>
  </si>
  <si>
    <t xml:space="preserve">frequency (mid approx)</t>
  </si>
  <si>
    <t xml:space="preserve">frequency (mid approx) GHz</t>
  </si>
  <si>
    <t xml:space="preserve">err freq (+/-)</t>
  </si>
  <si>
    <t xml:space="preserve">Flux [mJY]  (Lutz)</t>
  </si>
  <si>
    <t xml:space="preserve">Lutz flux err (+/-)</t>
  </si>
  <si>
    <t xml:space="preserve">Flux [mJY]  (Draine)</t>
  </si>
  <si>
    <t xml:space="preserve">Draine flux err (+/-)</t>
  </si>
  <si>
    <t xml:space="preserve">LW2</t>
  </si>
  <si>
    <t xml:space="preserve">( 5 – 8.8 ) μm</t>
  </si>
  <si>
    <t xml:space="preserve">LW4</t>
  </si>
  <si>
    <t xml:space="preserve">( 5.5 – 6.5 ) μm</t>
  </si>
  <si>
    <t xml:space="preserve">LW6</t>
  </si>
  <si>
    <t xml:space="preserve">( 7 – 8.5 ) μm</t>
  </si>
  <si>
    <t xml:space="preserve">LW7</t>
  </si>
  <si>
    <t xml:space="preserve">( 8.5 – 10.7 ) μm</t>
  </si>
  <si>
    <t xml:space="preserve">LW8</t>
  </si>
  <si>
    <t xml:space="preserve">( 10.7 – 12 ) μm</t>
  </si>
  <si>
    <t xml:space="preserve">LW9</t>
  </si>
  <si>
    <t xml:space="preserve">( 14 – 16 ) μm</t>
  </si>
  <si>
    <t xml:space="preserve">LW3</t>
  </si>
  <si>
    <t xml:space="preserve">( 12 – 18 ) μm</t>
  </si>
  <si>
    <t xml:space="preserve">LW10</t>
  </si>
  <si>
    <t xml:space="preserve">( 8 – 15 ) μm</t>
  </si>
  <si>
    <t xml:space="preserve">GREENBANK</t>
  </si>
  <si>
    <t xml:space="preserve">INTERFEROMETER</t>
  </si>
  <si>
    <t xml:space="preserve">(GBI)</t>
  </si>
  <si>
    <t xml:space="preserve">Constants</t>
  </si>
  <si>
    <t xml:space="preserve">c</t>
  </si>
  <si>
    <t xml:space="preserve">h</t>
  </si>
  <si>
    <t xml:space="preserve">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</si>
</sst>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1F7F8"/>
        <bgColor rgb="FF33CCCC"/>
      </patternFill>
    </fill>
    <fill>
      <patternFill patternType="solid">
        <fgColor rgb="FF666666"/>
        <bgColor rgb="FF808080"/>
      </patternFill>
    </fill>
    <fill>
      <patternFill patternType="solid">
        <fgColor rgb="FF5EB91E"/>
        <bgColor rgb="FF339966"/>
      </patternFill>
    </fill>
    <fill>
      <patternFill patternType="solid">
        <fgColor rgb="FFFF8000"/>
        <bgColor rgb="FFFF808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1F7F8"/>
      <rgbColor rgb="FFFF99CC"/>
      <rgbColor rgb="FFCC99FF"/>
      <rgbColor rgb="FFFFCC99"/>
      <rgbColor rgb="FF3366FF"/>
      <rgbColor rgb="FF33CCCC"/>
      <rgbColor rgb="FF5EB91E"/>
      <rgbColor rgb="FFFFD320"/>
      <rgbColor rgb="FFFF8000"/>
      <rgbColor rgb="FFFF420E"/>
      <rgbColor rgb="FF666666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Sheet1!$K$3:$K$3</c:f>
              <c:strCache>
                <c:ptCount val="1"/>
                <c:pt idx="0">
                  <c:v>Flux [mJY]  (Lutz)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Sheet1!$H$6:$H$11</c:f>
              <c:numCache>
                <c:formatCode>General</c:formatCode>
                <c:ptCount val="6"/>
                <c:pt idx="0">
                  <c:v>50350</c:v>
                </c:pt>
                <c:pt idx="1">
                  <c:v>39070</c:v>
                </c:pt>
                <c:pt idx="2">
                  <c:v>31670</c:v>
                </c:pt>
                <c:pt idx="3">
                  <c:v>26500</c:v>
                </c:pt>
                <c:pt idx="4">
                  <c:v>20090</c:v>
                </c:pt>
                <c:pt idx="5">
                  <c:v>12500</c:v>
                </c:pt>
              </c:numCache>
            </c:numRef>
          </c:xVal>
          <c:yVal>
            <c:numRef>
              <c:f>Sheet1!$K$6:$K$11</c:f>
              <c:numCache>
                <c:formatCode>General</c:formatCode>
                <c:ptCount val="6"/>
                <c:pt idx="0">
                  <c:v>37.1</c:v>
                </c:pt>
                <c:pt idx="1">
                  <c:v>38.4</c:v>
                </c:pt>
                <c:pt idx="2">
                  <c:v>23.5</c:v>
                </c:pt>
                <c:pt idx="3">
                  <c:v>19.2</c:v>
                </c:pt>
                <c:pt idx="4">
                  <c:v>23.9</c:v>
                </c:pt>
                <c:pt idx="5">
                  <c:v>18.2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Sheet1!$N$3:$N$3</c:f>
              <c:strCache>
                <c:ptCount val="1"/>
                <c:pt idx="0">
                  <c:v>Flux [mJY]  (Draine)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Sheet1!$H$6:$H$11</c:f>
              <c:numCache>
                <c:formatCode>General</c:formatCode>
                <c:ptCount val="6"/>
                <c:pt idx="0">
                  <c:v>50350</c:v>
                </c:pt>
                <c:pt idx="1">
                  <c:v>39070</c:v>
                </c:pt>
                <c:pt idx="2">
                  <c:v>31670</c:v>
                </c:pt>
                <c:pt idx="3">
                  <c:v>26500</c:v>
                </c:pt>
                <c:pt idx="4">
                  <c:v>20090</c:v>
                </c:pt>
                <c:pt idx="5">
                  <c:v>12500</c:v>
                </c:pt>
              </c:numCache>
            </c:numRef>
          </c:xVal>
          <c:yVal>
            <c:numRef>
              <c:f>Sheet1!$N$6:$N$11</c:f>
              <c:numCache>
                <c:formatCode>General</c:formatCode>
                <c:ptCount val="6"/>
                <c:pt idx="0">
                  <c:v>16</c:v>
                </c:pt>
                <c:pt idx="1">
                  <c:v>19.5</c:v>
                </c:pt>
                <c:pt idx="2">
                  <c:v>23.1</c:v>
                </c:pt>
                <c:pt idx="3">
                  <c:v>20.1</c:v>
                </c:pt>
                <c:pt idx="4">
                  <c:v>24</c:v>
                </c:pt>
                <c:pt idx="5">
                  <c:v>18.3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Sheet1!$D$17</c:f>
              <c:strCache>
                <c:ptCount val="1"/>
                <c:pt idx="0">
                  <c:v>(GBI)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Sheet1!$H$20:$H$21</c:f>
              <c:numCache>
                <c:formatCode>General</c:formatCode>
                <c:ptCount val="2"/>
                <c:pt idx="0">
                  <c:v>2.25</c:v>
                </c:pt>
                <c:pt idx="1">
                  <c:v>8.3</c:v>
                </c:pt>
              </c:numCache>
            </c:numRef>
          </c:xVal>
          <c:yVal>
            <c:numRef>
              <c:f>Sheet1!$K$20:$K$21</c:f>
              <c:numCache>
                <c:formatCode>General</c:formatCode>
                <c:ptCount val="2"/>
                <c:pt idx="0">
                  <c:v>44</c:v>
                </c:pt>
                <c:pt idx="1">
                  <c:v>40</c:v>
                </c:pt>
              </c:numCache>
            </c:numRef>
          </c:yVal>
          <c:smooth val="0"/>
        </c:ser>
        <c:axId val="7784562"/>
        <c:axId val="28246392"/>
      </c:scatterChart>
      <c:valAx>
        <c:axId val="7784562"/>
        <c:scaling>
          <c:logBase val="10"/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246392"/>
        <c:crossesAt val="0"/>
        <c:crossBetween val="between"/>
      </c:valAx>
      <c:valAx>
        <c:axId val="28246392"/>
        <c:scaling>
          <c:logBase val="10"/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84562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21960</xdr:colOff>
      <xdr:row>27</xdr:row>
      <xdr:rowOff>59760</xdr:rowOff>
    </xdr:from>
    <xdr:to>
      <xdr:col>13</xdr:col>
      <xdr:colOff>1341000</xdr:colOff>
      <xdr:row>47</xdr:row>
      <xdr:rowOff>51480</xdr:rowOff>
    </xdr:to>
    <xdr:graphicFrame>
      <xdr:nvGraphicFramePr>
        <xdr:cNvPr id="0" name=""/>
        <xdr:cNvGraphicFramePr/>
      </xdr:nvGraphicFramePr>
      <xdr:xfrm>
        <a:off x="5061600" y="4448880"/>
        <a:ext cx="1106316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05"/>
    <col collapsed="false" customWidth="true" hidden="false" outlineLevel="0" max="3" min="3" style="0" width="20.57"/>
    <col collapsed="false" customWidth="true" hidden="false" outlineLevel="0" max="4" min="4" style="0" width="21.29"/>
    <col collapsed="false" customWidth="true" hidden="false" outlineLevel="0" max="5" min="5" style="0" width="2.4"/>
    <col collapsed="false" customWidth="true" hidden="false" outlineLevel="0" max="6" min="6" style="0" width="16.36"/>
    <col collapsed="false" customWidth="true" hidden="false" outlineLevel="0" max="8" min="7" style="0" width="23.94"/>
    <col collapsed="false" customWidth="true" hidden="false" outlineLevel="0" max="9" min="9" style="0" width="20.82"/>
    <col collapsed="false" customWidth="true" hidden="false" outlineLevel="0" max="10" min="10" style="0" width="2.4"/>
    <col collapsed="false" customWidth="true" hidden="false" outlineLevel="0" max="11" min="11" style="0" width="23.82"/>
    <col collapsed="false" customWidth="true" hidden="false" outlineLevel="0" max="12" min="12" style="0" width="22.01"/>
    <col collapsed="false" customWidth="true" hidden="false" outlineLevel="0" max="13" min="13" style="0" width="2.4"/>
    <col collapsed="false" customWidth="true" hidden="false" outlineLevel="0" max="14" min="14" style="0" width="24.18"/>
    <col collapsed="false" customWidth="true" hidden="false" outlineLevel="0" max="15" min="15" style="0" width="17.44"/>
  </cols>
  <sheetData>
    <row r="1" customFormat="false" ht="12.8" hidden="false" customHeight="false" outlineLevel="0" collapsed="false">
      <c r="A1" s="1"/>
      <c r="B1" s="2"/>
      <c r="C1" s="1"/>
      <c r="D1" s="1"/>
      <c r="E1" s="3"/>
      <c r="F1" s="1"/>
      <c r="G1" s="1"/>
      <c r="H1" s="1"/>
      <c r="I1" s="1"/>
      <c r="J1" s="3"/>
      <c r="K1" s="1"/>
      <c r="L1" s="1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8" hidden="false" customHeight="false" outlineLevel="0" collapsed="false">
      <c r="A2" s="1"/>
      <c r="B2" s="4" t="s">
        <v>0</v>
      </c>
      <c r="C2" s="1"/>
      <c r="D2" s="1"/>
      <c r="E2" s="3"/>
      <c r="F2" s="1"/>
      <c r="G2" s="1"/>
      <c r="H2" s="1"/>
      <c r="I2" s="1"/>
      <c r="J2" s="3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3"/>
      <c r="F3" s="1" t="s">
        <v>5</v>
      </c>
      <c r="G3" s="1" t="s">
        <v>6</v>
      </c>
      <c r="H3" s="1" t="s">
        <v>7</v>
      </c>
      <c r="I3" s="1" t="s">
        <v>8</v>
      </c>
      <c r="J3" s="3"/>
      <c r="K3" s="1" t="s">
        <v>9</v>
      </c>
      <c r="L3" s="1" t="s">
        <v>10</v>
      </c>
      <c r="M3" s="3"/>
      <c r="N3" s="1" t="s">
        <v>11</v>
      </c>
      <c r="O3" s="1" t="s">
        <v>12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</row>
    <row r="5" customFormat="false" ht="12.8" hidden="false" customHeight="false" outlineLevel="0" collapsed="false">
      <c r="A5" s="1" t="s">
        <v>13</v>
      </c>
      <c r="B5" s="5" t="s">
        <v>14</v>
      </c>
      <c r="C5" s="1" t="n">
        <f aca="false">($B$29/(0.0000088))</f>
        <v>34090909090909.1</v>
      </c>
      <c r="D5" s="1" t="n">
        <f aca="false">($B$29/0.000005)</f>
        <v>60000000000000</v>
      </c>
      <c r="E5" s="3"/>
      <c r="F5" s="1" t="n">
        <f aca="false">(D5-C5)/2+C5</f>
        <v>47045454545454.5</v>
      </c>
      <c r="G5" s="6" t="n">
        <f aca="false">47050000000000</f>
        <v>47050000000000</v>
      </c>
      <c r="H5" s="6" t="n">
        <f aca="false">47050</f>
        <v>47050</v>
      </c>
      <c r="I5" s="1" t="n">
        <f aca="false">D5-G5</f>
        <v>12950000000000</v>
      </c>
      <c r="J5" s="3"/>
      <c r="K5" s="1" t="n">
        <v>31.5</v>
      </c>
      <c r="L5" s="1" t="n">
        <v>14</v>
      </c>
      <c r="M5" s="7"/>
      <c r="N5" s="1" t="n">
        <v>14</v>
      </c>
      <c r="O5" s="1" t="n">
        <v>4.2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="11" customFormat="true" ht="12.8" hidden="false" customHeight="false" outlineLevel="0" collapsed="false">
      <c r="A6" s="8" t="s">
        <v>15</v>
      </c>
      <c r="B6" s="9" t="s">
        <v>16</v>
      </c>
      <c r="C6" s="8" t="n">
        <f aca="false">($B$29/0.0000065)</f>
        <v>46153846153846.2</v>
      </c>
      <c r="D6" s="8" t="n">
        <f aca="false">($B$29/0.0000055)</f>
        <v>54545454545454.6</v>
      </c>
      <c r="E6" s="3"/>
      <c r="F6" s="8" t="n">
        <f aca="false">(D6-C6)/2+C6</f>
        <v>50349650349650.4</v>
      </c>
      <c r="G6" s="10" t="n">
        <v>50350000000000</v>
      </c>
      <c r="H6" s="10" t="n">
        <v>50350</v>
      </c>
      <c r="I6" s="8" t="n">
        <f aca="false">D6-G6</f>
        <v>4195454545454.55</v>
      </c>
      <c r="J6" s="3"/>
      <c r="K6" s="8" t="n">
        <v>37.1</v>
      </c>
      <c r="L6" s="8" t="n">
        <v>11</v>
      </c>
      <c r="M6" s="7"/>
      <c r="N6" s="8" t="n">
        <v>16</v>
      </c>
      <c r="O6" s="8" t="n">
        <v>4.8</v>
      </c>
      <c r="P6" s="8"/>
      <c r="Q6" s="8"/>
      <c r="R6" s="8"/>
      <c r="S6" s="8"/>
      <c r="T6" s="8"/>
      <c r="U6" s="8"/>
      <c r="V6" s="8"/>
      <c r="W6" s="8"/>
      <c r="X6" s="8"/>
      <c r="Y6" s="8"/>
    </row>
    <row r="7" s="11" customFormat="true" ht="12.8" hidden="false" customHeight="false" outlineLevel="0" collapsed="false">
      <c r="A7" s="8" t="s">
        <v>17</v>
      </c>
      <c r="B7" s="9" t="s">
        <v>18</v>
      </c>
      <c r="C7" s="8" t="n">
        <f aca="false">($B$29/0.0000085)</f>
        <v>35294117647058.8</v>
      </c>
      <c r="D7" s="8" t="n">
        <f aca="false">($B$29/0.000007)</f>
        <v>42857142857142.9</v>
      </c>
      <c r="E7" s="3"/>
      <c r="F7" s="8" t="n">
        <f aca="false">(D7-C7)/2+C7</f>
        <v>39075630252100.8</v>
      </c>
      <c r="G7" s="10" t="n">
        <v>39070000000000</v>
      </c>
      <c r="H7" s="10" t="n">
        <v>39070</v>
      </c>
      <c r="I7" s="8" t="n">
        <f aca="false">D7-G7</f>
        <v>3787142857142.86</v>
      </c>
      <c r="J7" s="3"/>
      <c r="K7" s="8" t="n">
        <v>38.4</v>
      </c>
      <c r="L7" s="8" t="n">
        <v>12</v>
      </c>
      <c r="M7" s="7"/>
      <c r="N7" s="8" t="n">
        <v>19.5</v>
      </c>
      <c r="O7" s="8" t="n">
        <v>5.9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s="11" customFormat="true" ht="12.8" hidden="false" customHeight="false" outlineLevel="0" collapsed="false">
      <c r="A8" s="8" t="s">
        <v>19</v>
      </c>
      <c r="B8" s="9" t="s">
        <v>20</v>
      </c>
      <c r="C8" s="8" t="n">
        <f aca="false">($B$29/0.0000107)</f>
        <v>28037383177570.1</v>
      </c>
      <c r="D8" s="8" t="n">
        <f aca="false">($B$29/0.0000085)</f>
        <v>35294117647058.8</v>
      </c>
      <c r="E8" s="3"/>
      <c r="F8" s="8" t="n">
        <f aca="false">(D8-C8)/2+C8</f>
        <v>31665750412314.5</v>
      </c>
      <c r="G8" s="10" t="n">
        <v>31670000000000</v>
      </c>
      <c r="H8" s="10" t="n">
        <v>31670</v>
      </c>
      <c r="I8" s="8" t="n">
        <f aca="false">D8-G8</f>
        <v>3624117647058.82</v>
      </c>
      <c r="J8" s="3"/>
      <c r="K8" s="8" t="n">
        <v>23.5</v>
      </c>
      <c r="L8" s="8" t="n">
        <v>7</v>
      </c>
      <c r="M8" s="7"/>
      <c r="N8" s="8" t="n">
        <v>23.1</v>
      </c>
      <c r="O8" s="8" t="n">
        <v>6.9</v>
      </c>
      <c r="P8" s="8"/>
      <c r="Q8" s="8"/>
      <c r="R8" s="8"/>
      <c r="S8" s="8"/>
      <c r="T8" s="8"/>
      <c r="U8" s="8"/>
      <c r="V8" s="8"/>
      <c r="W8" s="8"/>
      <c r="X8" s="8"/>
      <c r="Y8" s="8"/>
    </row>
    <row r="9" s="11" customFormat="true" ht="12.8" hidden="false" customHeight="false" outlineLevel="0" collapsed="false">
      <c r="A9" s="8" t="s">
        <v>21</v>
      </c>
      <c r="B9" s="9" t="s">
        <v>22</v>
      </c>
      <c r="C9" s="8" t="n">
        <f aca="false">($B$29/0.000012)</f>
        <v>25000000000000</v>
      </c>
      <c r="D9" s="8" t="n">
        <f aca="false">($B$29/0.0000107)</f>
        <v>28037383177570.1</v>
      </c>
      <c r="E9" s="3"/>
      <c r="F9" s="8" t="n">
        <f aca="false">(D9-C9)/2+C9</f>
        <v>26518691588785</v>
      </c>
      <c r="G9" s="10" t="n">
        <f aca="false">26500000000000</f>
        <v>26500000000000</v>
      </c>
      <c r="H9" s="10" t="n">
        <f aca="false">26500</f>
        <v>26500</v>
      </c>
      <c r="I9" s="8" t="n">
        <f aca="false">D9-G9</f>
        <v>1537383177570.09</v>
      </c>
      <c r="J9" s="3"/>
      <c r="K9" s="8" t="n">
        <v>19.2</v>
      </c>
      <c r="L9" s="8" t="n">
        <v>5.8</v>
      </c>
      <c r="M9" s="7"/>
      <c r="N9" s="8" t="n">
        <v>20.1</v>
      </c>
      <c r="O9" s="8" t="n">
        <v>6</v>
      </c>
      <c r="P9" s="8"/>
      <c r="Q9" s="8"/>
      <c r="R9" s="8"/>
      <c r="S9" s="8"/>
      <c r="T9" s="8"/>
      <c r="U9" s="8"/>
      <c r="V9" s="8"/>
      <c r="W9" s="8"/>
      <c r="X9" s="8"/>
      <c r="Y9" s="8"/>
    </row>
    <row r="10" s="11" customFormat="true" ht="12.8" hidden="false" customHeight="false" outlineLevel="0" collapsed="false">
      <c r="A10" s="8" t="s">
        <v>23</v>
      </c>
      <c r="B10" s="9" t="s">
        <v>24</v>
      </c>
      <c r="C10" s="8" t="n">
        <f aca="false">($B$29/0.000016)</f>
        <v>18750000000000</v>
      </c>
      <c r="D10" s="8" t="n">
        <f aca="false">($B$29/0.000014)</f>
        <v>21428571428571.4</v>
      </c>
      <c r="E10" s="3"/>
      <c r="F10" s="8" t="n">
        <f aca="false">(D10-C10)/2+C10</f>
        <v>20089285714285.7</v>
      </c>
      <c r="G10" s="10" t="n">
        <v>20090000000000</v>
      </c>
      <c r="H10" s="10" t="n">
        <v>20090</v>
      </c>
      <c r="I10" s="8" t="n">
        <f aca="false">D10-G10</f>
        <v>1338571428571.43</v>
      </c>
      <c r="J10" s="3"/>
      <c r="K10" s="8" t="n">
        <v>23.9</v>
      </c>
      <c r="L10" s="8" t="n">
        <v>17.2</v>
      </c>
      <c r="M10" s="7"/>
      <c r="N10" s="8" t="n">
        <v>24</v>
      </c>
      <c r="O10" s="8" t="n">
        <v>7.2</v>
      </c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="11" customFormat="true" ht="12.8" hidden="false" customHeight="false" outlineLevel="0" collapsed="false">
      <c r="A11" s="8" t="s">
        <v>25</v>
      </c>
      <c r="B11" s="9" t="s">
        <v>26</v>
      </c>
      <c r="C11" s="8" t="n">
        <f aca="false">($B$29/18)</f>
        <v>16666666.6666667</v>
      </c>
      <c r="D11" s="8" t="n">
        <f aca="false">($B$29/0.000012)</f>
        <v>25000000000000</v>
      </c>
      <c r="E11" s="3"/>
      <c r="F11" s="8" t="n">
        <f aca="false">(D11-C11)/2+C11</f>
        <v>12500008333333.3</v>
      </c>
      <c r="G11" s="10" t="n">
        <v>12500000000000</v>
      </c>
      <c r="H11" s="10" t="n">
        <v>12500</v>
      </c>
      <c r="I11" s="8" t="n">
        <f aca="false">D11-G11</f>
        <v>12500000000000</v>
      </c>
      <c r="J11" s="3"/>
      <c r="K11" s="8" t="n">
        <v>18.2</v>
      </c>
      <c r="L11" s="8" t="n">
        <v>5.5</v>
      </c>
      <c r="M11" s="7"/>
      <c r="N11" s="8" t="n">
        <v>18.3</v>
      </c>
      <c r="O11" s="8" t="n">
        <v>5.5</v>
      </c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2.8" hidden="false" customHeight="false" outlineLevel="0" collapsed="false">
      <c r="A12" s="1" t="s">
        <v>27</v>
      </c>
      <c r="B12" s="5" t="s">
        <v>28</v>
      </c>
      <c r="C12" s="1" t="n">
        <f aca="false">($B$29/0.000015)</f>
        <v>20000000000000</v>
      </c>
      <c r="D12" s="1" t="n">
        <f aca="false">($B$29/0.000008)</f>
        <v>37500000000000</v>
      </c>
      <c r="E12" s="3"/>
      <c r="F12" s="1" t="n">
        <f aca="false">(D12-C12)/2+C12</f>
        <v>28750000000000</v>
      </c>
      <c r="G12" s="6" t="n">
        <v>28750000000000</v>
      </c>
      <c r="H12" s="6" t="n">
        <v>28750</v>
      </c>
      <c r="I12" s="1" t="n">
        <f aca="false">D12-G12</f>
        <v>8750000000000</v>
      </c>
      <c r="J12" s="3"/>
      <c r="K12" s="1" t="n">
        <v>41.3</v>
      </c>
      <c r="L12" s="1" t="n">
        <v>12</v>
      </c>
      <c r="M12" s="7"/>
      <c r="N12" s="1" t="n">
        <v>36</v>
      </c>
      <c r="O12" s="1" t="n">
        <v>11</v>
      </c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2.8" hidden="false" customHeight="false" outlineLevel="0" collapsed="false">
      <c r="A13" s="1"/>
      <c r="B13" s="1"/>
      <c r="C13" s="1"/>
      <c r="D13" s="1"/>
      <c r="E13" s="3"/>
      <c r="F13" s="1"/>
      <c r="G13" s="1"/>
      <c r="H13" s="1"/>
      <c r="I13" s="1"/>
      <c r="J13" s="3"/>
      <c r="K13" s="1"/>
      <c r="L13" s="1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2.8" hidden="false" customHeight="false" outlineLevel="0" collapsed="false">
      <c r="A14" s="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"/>
      <c r="S14" s="1"/>
      <c r="T14" s="1"/>
      <c r="U14" s="1"/>
      <c r="V14" s="1"/>
      <c r="W14" s="1"/>
      <c r="X14" s="1"/>
      <c r="Y14" s="1"/>
    </row>
    <row r="15" customFormat="false" ht="12.8" hidden="false" customHeight="false" outlineLevel="0" collapsed="false">
      <c r="A15" s="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"/>
      <c r="S15" s="1"/>
      <c r="T15" s="1"/>
      <c r="U15" s="1"/>
      <c r="V15" s="1"/>
      <c r="W15" s="1"/>
      <c r="X15" s="1"/>
      <c r="Y15" s="1"/>
    </row>
    <row r="16" customFormat="false" ht="12.8" hidden="false" customHeight="false" outlineLevel="0" collapsed="false">
      <c r="A16" s="1"/>
      <c r="B16" s="1"/>
      <c r="C16" s="1"/>
      <c r="D16" s="1"/>
      <c r="E16" s="3"/>
      <c r="F16" s="1"/>
      <c r="G16" s="1"/>
      <c r="H16" s="1"/>
      <c r="I16" s="1"/>
      <c r="J16" s="3"/>
      <c r="K16" s="1"/>
      <c r="L16" s="1"/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2.8" hidden="false" customHeight="false" outlineLevel="0" collapsed="false">
      <c r="A17" s="1"/>
      <c r="B17" s="4" t="s">
        <v>29</v>
      </c>
      <c r="C17" s="4" t="s">
        <v>30</v>
      </c>
      <c r="D17" s="4" t="s">
        <v>31</v>
      </c>
      <c r="E17" s="3"/>
      <c r="F17" s="1"/>
      <c r="G17" s="1"/>
      <c r="H17" s="1"/>
      <c r="I17" s="1"/>
      <c r="J17" s="3"/>
      <c r="K17" s="1"/>
      <c r="L17" s="1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2.8" hidden="false" customHeight="false" outlineLevel="0" collapsed="false">
      <c r="A18" s="1"/>
      <c r="B18" s="1"/>
      <c r="C18" s="1"/>
      <c r="D18" s="1"/>
      <c r="E18" s="3"/>
      <c r="F18" s="1"/>
      <c r="G18" s="1"/>
      <c r="H18" s="1"/>
      <c r="I18" s="1"/>
      <c r="J18" s="3"/>
      <c r="K18" s="1"/>
      <c r="L18" s="1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2.8" hidden="false" customHeight="false" outlineLevel="0" collapsed="false">
      <c r="A19" s="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"/>
      <c r="S19" s="1"/>
      <c r="T19" s="1"/>
      <c r="U19" s="1"/>
      <c r="V19" s="1"/>
      <c r="W19" s="1"/>
      <c r="X19" s="1"/>
      <c r="Y19" s="1"/>
    </row>
    <row r="20" customFormat="false" ht="12.8" hidden="false" customHeight="false" outlineLevel="0" collapsed="false">
      <c r="A20" s="1"/>
      <c r="B20" s="1"/>
      <c r="C20" s="1"/>
      <c r="D20" s="1"/>
      <c r="E20" s="3"/>
      <c r="G20" s="1"/>
      <c r="H20" s="13" t="n">
        <v>2.25</v>
      </c>
      <c r="I20" s="13"/>
      <c r="J20" s="3"/>
      <c r="K20" s="13" t="n">
        <v>44</v>
      </c>
      <c r="L20" s="13" t="n">
        <v>4</v>
      </c>
      <c r="M20" s="7"/>
      <c r="N20" s="13" t="n">
        <v>44</v>
      </c>
      <c r="O20" s="13" t="n">
        <v>4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8" hidden="false" customHeight="false" outlineLevel="0" collapsed="false">
      <c r="A21" s="1"/>
      <c r="B21" s="1"/>
      <c r="C21" s="1"/>
      <c r="D21" s="1"/>
      <c r="E21" s="3"/>
      <c r="G21" s="1"/>
      <c r="H21" s="13" t="n">
        <v>8.3</v>
      </c>
      <c r="I21" s="13"/>
      <c r="J21" s="3"/>
      <c r="K21" s="13" t="n">
        <v>40</v>
      </c>
      <c r="L21" s="13" t="n">
        <v>6</v>
      </c>
      <c r="M21" s="7"/>
      <c r="N21" s="13" t="n">
        <v>40</v>
      </c>
      <c r="O21" s="13" t="n">
        <v>6</v>
      </c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8" hidden="false" customHeight="false" outlineLevel="0" collapsed="false">
      <c r="A22" s="1"/>
      <c r="B22" s="1"/>
      <c r="C22" s="1"/>
      <c r="D22" s="1"/>
      <c r="E22" s="3"/>
      <c r="F22" s="1"/>
      <c r="G22" s="1"/>
      <c r="H22" s="1"/>
      <c r="I22" s="1"/>
      <c r="J22" s="3"/>
      <c r="K22" s="1"/>
      <c r="L22" s="1"/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8" hidden="false" customHeight="false" outlineLevel="0" collapsed="false">
      <c r="A28" s="1"/>
      <c r="B28" s="14" t="s">
        <v>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8" hidden="false" customHeight="false" outlineLevel="0" collapsed="false">
      <c r="A29" s="1" t="s">
        <v>33</v>
      </c>
      <c r="B29" s="1" t="n">
        <f aca="false">3*10^8</f>
        <v>300000000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8" hidden="false" customHeight="false" outlineLevel="0" collapsed="false">
      <c r="A30" s="1" t="s">
        <v>34</v>
      </c>
      <c r="B30" s="1" t="n">
        <f aca="false">6.626*10^(-34)</f>
        <v>6.626E-034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8" hidden="false" customHeight="false" outlineLevel="0" collapsed="false">
      <c r="A31" s="1" t="s">
        <v>35</v>
      </c>
      <c r="B31" s="1" t="n">
        <f aca="false">1.38*10^(-23)</f>
        <v>1.38E-023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8" hidden="false" customHeight="false" outlineLevel="0" collapsed="false">
      <c r="K54" s="1"/>
      <c r="L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K55" s="1"/>
      <c r="L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K56" s="1"/>
      <c r="L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K57" s="1"/>
      <c r="L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K58" s="1"/>
      <c r="L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K59" s="1"/>
      <c r="L59" s="1"/>
      <c r="N59" s="1"/>
      <c r="O59" s="1"/>
      <c r="P59" s="1"/>
      <c r="Q59" s="1"/>
      <c r="R59" s="1"/>
      <c r="S59" s="1"/>
      <c r="T59" s="1"/>
      <c r="U5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2022-04-04T13:08:48Z</dcterms:created>
  <dc:creator/>
  <dc:description/>
  <dc:language>en-US</dc:language>
  <cp:lastModifiedBy/>
  <dcterms:modified xsi:type="dcterms:W3CDTF">2022-04-04T15:07:27Z</dcterms:modified>
  <cp:revision>6</cp:revision>
  <dc:subject/>
  <dc:title/>
</cp:coreProperties>
</file>