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ve\Documents\Kettering\JR2\CE-420-02L - Microcomputers II Lab\Final Project\"/>
    </mc:Choice>
  </mc:AlternateContent>
  <bookViews>
    <workbookView xWindow="0" yWindow="0" windowWidth="28740" windowHeight="12780" xr2:uid="{E4F1CFD9-38D2-4930-A154-CAE16B3A1085}"/>
  </bookViews>
  <sheets>
    <sheet name="Photoresistor" sheetId="1" r:id="rId1"/>
    <sheet name="Thermistor" sheetId="2" r:id="rId2"/>
    <sheet name="Moisture" sheetId="3" r:id="rId3"/>
    <sheet name="Battery Voltage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34" i="1"/>
  <c r="B5" i="2"/>
  <c r="B14" i="2"/>
  <c r="B6" i="4"/>
  <c r="D10" i="3"/>
  <c r="C13" i="3" s="1"/>
  <c r="B6" i="3" s="1"/>
  <c r="C6" i="3" s="1"/>
  <c r="C6" i="4" l="1"/>
  <c r="D10" i="4"/>
  <c r="C13" i="4" s="1"/>
  <c r="C5" i="2" l="1"/>
  <c r="C34" i="1" l="1"/>
  <c r="C40" i="1"/>
  <c r="C21" i="2"/>
  <c r="D18" i="2"/>
  <c r="D37" i="1"/>
  <c r="C14" i="2"/>
  <c r="C27" i="1"/>
  <c r="D2" i="1"/>
  <c r="E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5" i="2" l="1"/>
  <c r="D5" i="2"/>
</calcChain>
</file>

<file path=xl/sharedStrings.xml><?xml version="1.0" encoding="utf-8"?>
<sst xmlns="http://schemas.openxmlformats.org/spreadsheetml/2006/main" count="65" uniqueCount="32">
  <si>
    <t>Light Intensity (Lux)</t>
  </si>
  <si>
    <t>Resistance (Ω)</t>
  </si>
  <si>
    <t>log(Light Intensity)</t>
  </si>
  <si>
    <t>log(Resistance)</t>
  </si>
  <si>
    <t>β</t>
  </si>
  <si>
    <t>R0 (Ω)</t>
  </si>
  <si>
    <t>R (Ω)</t>
  </si>
  <si>
    <t>T (°C)</t>
  </si>
  <si>
    <t>T (°K)</t>
  </si>
  <si>
    <t>T0 (°K)</t>
  </si>
  <si>
    <t>T (°F)</t>
  </si>
  <si>
    <t>Datasheet Constants</t>
  </si>
  <si>
    <t>Variables</t>
  </si>
  <si>
    <t>*** Need to check if R == R0 and output T = 298.15 before calc</t>
  </si>
  <si>
    <t>L (Lux)</t>
  </si>
  <si>
    <t>m</t>
  </si>
  <si>
    <t>b</t>
  </si>
  <si>
    <t>Best Fit Equation (mx+b)</t>
  </si>
  <si>
    <t>Voltage -&gt; Resistance</t>
  </si>
  <si>
    <t>Resistance -&gt; Lux</t>
  </si>
  <si>
    <t>R2 (Ω)</t>
  </si>
  <si>
    <t>Vmeasured (V)</t>
  </si>
  <si>
    <t>Vsupplied (V)</t>
  </si>
  <si>
    <t>Rsensor (Ω) / R1</t>
  </si>
  <si>
    <t>R1 (Ω)</t>
  </si>
  <si>
    <t>ADC -&gt; Voltage</t>
  </si>
  <si>
    <t>Width (bits)</t>
  </si>
  <si>
    <t>Vref (V)</t>
  </si>
  <si>
    <t>Resolution</t>
  </si>
  <si>
    <t>ADC Output</t>
  </si>
  <si>
    <t>r-squared</t>
  </si>
  <si>
    <t>Measured Voltage -&gt; Voltage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</si>
</sst>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C3E50"/>
      <name val="MathJax_Main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0" borderId="5" xfId="0" applyNumberFormat="1" applyFont="1" applyBorder="1"/>
    <xf numFmtId="2" fontId="5" fillId="0" borderId="6" xfId="0" applyNumberFormat="1" applyFont="1" applyBorder="1"/>
    <xf numFmtId="2" fontId="5" fillId="0" borderId="7" xfId="0" applyNumberFormat="1" applyFont="1" applyBorder="1"/>
    <xf numFmtId="0" fontId="0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 Intensity (Lux) vs. Resistance (Ω)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Photoresistor!$B$2:$B$18</c:f>
              <c:numCache>
                <c:formatCode>General</c:formatCode>
                <c:ptCount val="17"/>
                <c:pt idx="0">
                  <c:v>507</c:v>
                </c:pt>
                <c:pt idx="1">
                  <c:v>1515</c:v>
                </c:pt>
                <c:pt idx="2">
                  <c:v>1760</c:v>
                </c:pt>
                <c:pt idx="3">
                  <c:v>2111</c:v>
                </c:pt>
                <c:pt idx="4">
                  <c:v>2800</c:v>
                </c:pt>
                <c:pt idx="5">
                  <c:v>3731</c:v>
                </c:pt>
                <c:pt idx="6">
                  <c:v>4080</c:v>
                </c:pt>
                <c:pt idx="7">
                  <c:v>6122</c:v>
                </c:pt>
                <c:pt idx="8">
                  <c:v>8610</c:v>
                </c:pt>
                <c:pt idx="9">
                  <c:v>11640</c:v>
                </c:pt>
                <c:pt idx="10">
                  <c:v>14100</c:v>
                </c:pt>
                <c:pt idx="11">
                  <c:v>25320</c:v>
                </c:pt>
                <c:pt idx="12">
                  <c:v>36000</c:v>
                </c:pt>
                <c:pt idx="13">
                  <c:v>61400</c:v>
                </c:pt>
                <c:pt idx="14">
                  <c:v>86500</c:v>
                </c:pt>
                <c:pt idx="15">
                  <c:v>215900</c:v>
                </c:pt>
                <c:pt idx="16">
                  <c:v>24000000</c:v>
                </c:pt>
              </c:numCache>
            </c:numRef>
          </c:xVal>
          <c:yVal>
            <c:numRef>
              <c:f>Photoresistor!$A$3:$A$41</c:f>
              <c:numCache>
                <c:formatCode>General</c:formatCode>
                <c:ptCount val="39"/>
                <c:pt idx="0">
                  <c:v>8039</c:v>
                </c:pt>
                <c:pt idx="1">
                  <c:v>6450</c:v>
                </c:pt>
                <c:pt idx="2">
                  <c:v>4849</c:v>
                </c:pt>
                <c:pt idx="3">
                  <c:v>3536</c:v>
                </c:pt>
                <c:pt idx="4">
                  <c:v>2481</c:v>
                </c:pt>
                <c:pt idx="5">
                  <c:v>2215</c:v>
                </c:pt>
                <c:pt idx="6">
                  <c:v>1430</c:v>
                </c:pt>
                <c:pt idx="7">
                  <c:v>977</c:v>
                </c:pt>
                <c:pt idx="8">
                  <c:v>574</c:v>
                </c:pt>
                <c:pt idx="9">
                  <c:v>469</c:v>
                </c:pt>
                <c:pt idx="10">
                  <c:v>346</c:v>
                </c:pt>
                <c:pt idx="11">
                  <c:v>181</c:v>
                </c:pt>
                <c:pt idx="12">
                  <c:v>98</c:v>
                </c:pt>
                <c:pt idx="13">
                  <c:v>52</c:v>
                </c:pt>
                <c:pt idx="14">
                  <c:v>19</c:v>
                </c:pt>
                <c:pt idx="15">
                  <c:v>3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5-44B0-B2A8-57452A99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7160"/>
        <c:axId val="448583600"/>
      </c:scatterChart>
      <c:valAx>
        <c:axId val="45132716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3600"/>
        <c:crosses val="autoZero"/>
        <c:crossBetween val="midCat"/>
      </c:valAx>
      <c:valAx>
        <c:axId val="448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log(Lux) vs. log(Ω)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4.3053224904264012E-3"/>
                  <c:y val="-0.51335771553146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Photoresistor!$E$2:$E$18</c:f>
              <c:numCache>
                <c:formatCode>General</c:formatCode>
                <c:ptCount val="17"/>
                <c:pt idx="0">
                  <c:v>2.705007959333336</c:v>
                </c:pt>
                <c:pt idx="2">
                  <c:v>3.2455126678141499</c:v>
                </c:pt>
                <c:pt idx="3">
                  <c:v>3.3244882333076564</c:v>
                </c:pt>
                <c:pt idx="4">
                  <c:v>3.4471580313422194</c:v>
                </c:pt>
                <c:pt idx="5">
                  <c:v>3.5718252490408289</c:v>
                </c:pt>
                <c:pt idx="6">
                  <c:v>3.61066016308988</c:v>
                </c:pt>
                <c:pt idx="7">
                  <c:v>3.7868933252613157</c:v>
                </c:pt>
                <c:pt idx="8">
                  <c:v>3.935003151453655</c:v>
                </c:pt>
                <c:pt idx="9">
                  <c:v>4.0659529803138694</c:v>
                </c:pt>
                <c:pt idx="10">
                  <c:v>4.1492191126553797</c:v>
                </c:pt>
                <c:pt idx="11">
                  <c:v>4.4034637013453173</c:v>
                </c:pt>
                <c:pt idx="12">
                  <c:v>4.5563025007672868</c:v>
                </c:pt>
                <c:pt idx="13">
                  <c:v>4.7881683711411673</c:v>
                </c:pt>
                <c:pt idx="14">
                  <c:v>4.9370161074648138</c:v>
                </c:pt>
                <c:pt idx="15">
                  <c:v>5.3342526423342305</c:v>
                </c:pt>
              </c:numCache>
            </c:numRef>
          </c:xVal>
          <c:yVal>
            <c:numRef>
              <c:f>Photoresistor!$D$2:$D$18</c:f>
              <c:numCache>
                <c:formatCode>General</c:formatCode>
                <c:ptCount val="17"/>
                <c:pt idx="0">
                  <c:v>3.9888264070452757</c:v>
                </c:pt>
                <c:pt idx="2">
                  <c:v>3.8095597146352675</c:v>
                </c:pt>
                <c:pt idx="3">
                  <c:v>3.6856521841155243</c:v>
                </c:pt>
                <c:pt idx="4">
                  <c:v>3.5485122563410356</c:v>
                </c:pt>
                <c:pt idx="5">
                  <c:v>3.3946267642722092</c:v>
                </c:pt>
                <c:pt idx="6">
                  <c:v>3.3453737305590883</c:v>
                </c:pt>
                <c:pt idx="7">
                  <c:v>3.1553360374650619</c:v>
                </c:pt>
                <c:pt idx="8">
                  <c:v>2.989894563718773</c:v>
                </c:pt>
                <c:pt idx="9">
                  <c:v>2.7589118923979736</c:v>
                </c:pt>
                <c:pt idx="10">
                  <c:v>2.6711728427150834</c:v>
                </c:pt>
                <c:pt idx="11">
                  <c:v>2.5390760987927767</c:v>
                </c:pt>
                <c:pt idx="12">
                  <c:v>2.2576785748691846</c:v>
                </c:pt>
                <c:pt idx="13">
                  <c:v>1.9912260756924949</c:v>
                </c:pt>
                <c:pt idx="14">
                  <c:v>1.7160033436347992</c:v>
                </c:pt>
                <c:pt idx="15">
                  <c:v>1.2787536009528289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C2B-47B7-AEB3-426CF1F1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21128"/>
        <c:axId val="355121456"/>
      </c:scatterChart>
      <c:valAx>
        <c:axId val="35512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1456"/>
        <c:crosses val="autoZero"/>
        <c:crossBetween val="midCat"/>
      </c:valAx>
      <c:valAx>
        <c:axId val="3551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DCBFA-6229-475E-A5C1-61D48CE4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17</xdr:row>
      <xdr:rowOff>9525</xdr:rowOff>
    </xdr:from>
    <xdr:to>
      <xdr:col>15</xdr:col>
      <xdr:colOff>338137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6F192-336C-4DE8-AA58-4E7D1E77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233362</xdr:colOff>
      <xdr:row>25</xdr:row>
      <xdr:rowOff>4762</xdr:rowOff>
    </xdr:from>
    <xdr:ext cx="1712648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2959C5-00AC-46A5-819C-E374E64400FB}"/>
                </a:ext>
              </a:extLst>
            </xdr:cNvPr>
            <xdr:cNvSpPr txBox="1"/>
          </xdr:nvSpPr>
          <xdr:spPr>
            <a:xfrm>
              <a:off x="4529137" y="4776787"/>
              <a:ext cx="1712648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2959C5-00AC-46A5-819C-E374E64400FB}"/>
                </a:ext>
              </a:extLst>
            </xdr:cNvPr>
            <xdr:cNvSpPr txBox="1"/>
          </xdr:nvSpPr>
          <xdr:spPr>
            <a:xfrm>
              <a:off x="4529137" y="4776787"/>
              <a:ext cx="1712648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𝐿= 𝑅^𝑚  ∗ 〖10〗^𝑏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3</xdr:col>
      <xdr:colOff>242887</xdr:colOff>
      <xdr:row>30</xdr:row>
      <xdr:rowOff>52387</xdr:rowOff>
    </xdr:from>
    <xdr:ext cx="3175100" cy="572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4A1BB4-B178-484A-86D6-EB592F513999}"/>
                </a:ext>
              </a:extLst>
            </xdr:cNvPr>
            <xdr:cNvSpPr txBox="1"/>
          </xdr:nvSpPr>
          <xdr:spPr>
            <a:xfrm>
              <a:off x="4538662" y="5786437"/>
              <a:ext cx="3175100" cy="57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𝑠𝑢𝑝𝑝𝑙𝑦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4A1BB4-B178-484A-86D6-EB592F513999}"/>
                </a:ext>
              </a:extLst>
            </xdr:cNvPr>
            <xdr:cNvSpPr txBox="1"/>
          </xdr:nvSpPr>
          <xdr:spPr>
            <a:xfrm>
              <a:off x="4538662" y="5786437"/>
              <a:ext cx="3175100" cy="57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𝑅_1=  (𝑉_𝑠𝑢𝑝𝑝𝑙𝑦∗𝑅_2  − 𝑉_𝑚𝑒𝑎𝑠∗𝑅_2)/𝑉_𝑚𝑒𝑎𝑠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252412</xdr:colOff>
      <xdr:row>37</xdr:row>
      <xdr:rowOff>119062</xdr:rowOff>
    </xdr:from>
    <xdr:ext cx="3202287" cy="574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392E2F2-F1AD-44BB-8FE6-58A7F0041834}"/>
                </a:ext>
              </a:extLst>
            </xdr:cNvPr>
            <xdr:cNvSpPr txBox="1"/>
          </xdr:nvSpPr>
          <xdr:spPr>
            <a:xfrm>
              <a:off x="4548187" y="7205662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𝑚𝑒𝑎𝑠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𝑜𝑢𝑡𝑝𝑢𝑡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𝑅𝑒𝑠𝑜𝑙𝑢𝑡𝑖𝑜𝑛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∗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𝑅𝑒𝑓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392E2F2-F1AD-44BB-8FE6-58A7F0041834}"/>
                </a:ext>
              </a:extLst>
            </xdr:cNvPr>
            <xdr:cNvSpPr txBox="1"/>
          </xdr:nvSpPr>
          <xdr:spPr>
            <a:xfrm>
              <a:off x="4548187" y="7205662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𝑉_𝑚𝑒𝑎𝑠=  (〖𝐴𝐷𝐶〗_𝑜𝑢𝑡𝑝𝑢𝑡+1)/〖𝐴𝐷𝐶〗_𝑅𝑒𝑠𝑜𝑙𝑢𝑡𝑖𝑜𝑛   ∗ 𝑉_𝑅𝑒𝑓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100012</xdr:colOff>
      <xdr:row>1</xdr:row>
      <xdr:rowOff>33337</xdr:rowOff>
    </xdr:from>
    <xdr:ext cx="1822743" cy="1431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40044B-630C-46E3-A792-0A55A02B1D53}"/>
                </a:ext>
              </a:extLst>
            </xdr:cNvPr>
            <xdr:cNvSpPr txBox="1"/>
          </xdr:nvSpPr>
          <xdr:spPr>
            <a:xfrm>
              <a:off x="9520237" y="223837"/>
              <a:ext cx="1822743" cy="1431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l-GR" sz="18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8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kumimoji="0" lang="en-US" sz="1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40044B-630C-46E3-A792-0A55A02B1D53}"/>
                </a:ext>
              </a:extLst>
            </xdr:cNvPr>
            <xdr:cNvSpPr txBox="1"/>
          </xdr:nvSpPr>
          <xdr:spPr>
            <a:xfrm>
              <a:off x="9520237" y="223837"/>
              <a:ext cx="1822743" cy="1431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𝑇=  ((𝑇_0∗</a:t>
              </a:r>
              <a:r>
                <a:rPr lang="el-GR" sz="1800" b="0" i="0">
                  <a:latin typeface="Cambria Math" panose="02040503050406030204" pitchFamily="18" charset="0"/>
                </a:rPr>
                <a:t>𝛽</a:t>
              </a:r>
              <a:r>
                <a:rPr lang="en-US" sz="1800" b="0" i="0">
                  <a:latin typeface="Cambria Math" panose="02040503050406030204" pitchFamily="18" charset="0"/>
                </a:rPr>
                <a:t>)/(ln⁡(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𝑅_0/</a:t>
              </a:r>
              <a:r>
                <a:rPr lang="en-US" sz="1800" b="0" i="0">
                  <a:latin typeface="Cambria Math" panose="02040503050406030204" pitchFamily="18" charset="0"/>
                </a:rPr>
                <a:t>𝑅)))/(</a:t>
              </a:r>
              <a:r>
                <a:rPr lang="el-GR" sz="1800" b="0" i="0">
                  <a:latin typeface="Cambria Math" panose="02040503050406030204" pitchFamily="18" charset="0"/>
                </a:rPr>
                <a:t>𝛽</a:t>
              </a:r>
              <a:r>
                <a:rPr lang="en-US" sz="1800" b="0" i="0">
                  <a:latin typeface="Cambria Math" panose="02040503050406030204" pitchFamily="18" charset="0"/>
                </a:rPr>
                <a:t>/(ln⁡(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𝑅_0/</a:t>
              </a:r>
              <a:r>
                <a:rPr lang="en-US" sz="1800" b="0" i="0">
                  <a:latin typeface="Cambria Math" panose="02040503050406030204" pitchFamily="18" charset="0"/>
                </a:rPr>
                <a:t>𝑅))  − 𝑇_0 )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5</xdr:col>
      <xdr:colOff>561975</xdr:colOff>
      <xdr:row>11</xdr:row>
      <xdr:rowOff>76200</xdr:rowOff>
    </xdr:from>
    <xdr:ext cx="3189399" cy="57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EB2932-D69F-4E58-9945-019252B8DEF7}"/>
                </a:ext>
              </a:extLst>
            </xdr:cNvPr>
            <xdr:cNvSpPr txBox="1"/>
          </xdr:nvSpPr>
          <xdr:spPr>
            <a:xfrm>
              <a:off x="9372600" y="2247900"/>
              <a:ext cx="3189399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𝑠𝑢𝑝𝑝𝑙𝑦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EB2932-D69F-4E58-9945-019252B8DEF7}"/>
                </a:ext>
              </a:extLst>
            </xdr:cNvPr>
            <xdr:cNvSpPr txBox="1"/>
          </xdr:nvSpPr>
          <xdr:spPr>
            <a:xfrm>
              <a:off x="9372600" y="2247900"/>
              <a:ext cx="3189399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𝑅_1=  (𝑉_𝑠𝑢𝑝𝑝𝑙𝑦∗𝑅_2  − 𝑉_𝑚𝑒𝑎𝑠∗𝑅_2)/𝑉_𝑚𝑒𝑎𝑠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5</xdr:col>
      <xdr:colOff>533400</xdr:colOff>
      <xdr:row>16</xdr:row>
      <xdr:rowOff>161925</xdr:rowOff>
    </xdr:from>
    <xdr:ext cx="3202287" cy="574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511FE70-6E26-4C85-AFC1-E1566A83BC0E}"/>
                </a:ext>
              </a:extLst>
            </xdr:cNvPr>
            <xdr:cNvSpPr txBox="1"/>
          </xdr:nvSpPr>
          <xdr:spPr>
            <a:xfrm>
              <a:off x="9344025" y="3305175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𝑚𝑒𝑎𝑠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𝑜𝑢𝑡𝑝𝑢𝑡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𝑅𝑒𝑠𝑜𝑙𝑢𝑡𝑖𝑜𝑛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∗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𝑅𝑒𝑓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511FE70-6E26-4C85-AFC1-E1566A83BC0E}"/>
                </a:ext>
              </a:extLst>
            </xdr:cNvPr>
            <xdr:cNvSpPr txBox="1"/>
          </xdr:nvSpPr>
          <xdr:spPr>
            <a:xfrm>
              <a:off x="9344025" y="3305175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𝑉_𝑚𝑒𝑎𝑠=  (〖𝐴𝐷𝐶〗_𝑜𝑢𝑡𝑝𝑢𝑡+1)/〖𝐴𝐷𝐶〗_𝑅𝑒𝑠𝑜𝑙𝑢𝑡𝑖𝑜𝑛   ∗ 𝑉_𝑅𝑒𝑓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9</xdr:row>
      <xdr:rowOff>114300</xdr:rowOff>
    </xdr:from>
    <xdr:ext cx="3202287" cy="57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439E6-17A3-43F3-8079-58C8F7627254}"/>
                </a:ext>
              </a:extLst>
            </xdr:cNvPr>
            <xdr:cNvSpPr txBox="1"/>
          </xdr:nvSpPr>
          <xdr:spPr>
            <a:xfrm>
              <a:off x="6629400" y="1847850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𝑚𝑒𝑎𝑠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𝑜𝑢𝑡𝑝𝑢𝑡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𝑅𝑒𝑠𝑜𝑙𝑢𝑡𝑖𝑜𝑛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∗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𝑅𝑒𝑓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439E6-17A3-43F3-8079-58C8F7627254}"/>
                </a:ext>
              </a:extLst>
            </xdr:cNvPr>
            <xdr:cNvSpPr txBox="1"/>
          </xdr:nvSpPr>
          <xdr:spPr>
            <a:xfrm>
              <a:off x="6629400" y="1847850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𝑉_𝑚𝑒𝑎𝑠=  (〖𝐴𝐷𝐶〗_𝑜𝑢𝑡𝑝𝑢𝑡+1)/〖𝐴𝐷𝐶〗_𝑅𝑒𝑠𝑜𝑙𝑢𝑡𝑖𝑜𝑛   ∗ 𝑉_𝑅𝑒𝑓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5</xdr:col>
      <xdr:colOff>95250</xdr:colOff>
      <xdr:row>1</xdr:row>
      <xdr:rowOff>66675</xdr:rowOff>
    </xdr:from>
    <xdr:ext cx="2916055" cy="572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DE2EB3-2C2C-48F3-8AEF-7DF952628926}"/>
                </a:ext>
              </a:extLst>
            </xdr:cNvPr>
            <xdr:cNvSpPr txBox="1"/>
          </xdr:nvSpPr>
          <xdr:spPr>
            <a:xfrm>
              <a:off x="6667500" y="257175"/>
              <a:ext cx="2916055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𝑠𝑢𝑝𝑝𝑙𝑖𝑒𝑑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DE2EB3-2C2C-48F3-8AEF-7DF952628926}"/>
                </a:ext>
              </a:extLst>
            </xdr:cNvPr>
            <xdr:cNvSpPr txBox="1"/>
          </xdr:nvSpPr>
          <xdr:spPr>
            <a:xfrm>
              <a:off x="6667500" y="257175"/>
              <a:ext cx="2916055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𝑉_𝑠𝑢𝑝𝑝𝑙𝑖𝑒𝑑=  (𝑉_𝑚𝑒𝑎𝑠∗〖(𝑅〗_1+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𝑅_2))/𝑅_2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9</xdr:row>
      <xdr:rowOff>114300</xdr:rowOff>
    </xdr:from>
    <xdr:ext cx="3202287" cy="574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FA3887-0209-40BA-92E4-7748D8E88DB8}"/>
                </a:ext>
              </a:extLst>
            </xdr:cNvPr>
            <xdr:cNvSpPr txBox="1"/>
          </xdr:nvSpPr>
          <xdr:spPr>
            <a:xfrm>
              <a:off x="6629400" y="1847850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𝑚𝑒𝑎𝑠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𝑜𝑢𝑡𝑝𝑢𝑡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𝑅𝑒𝑠𝑜𝑙𝑢𝑡𝑖𝑜𝑛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∗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𝑅𝑒𝑓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FA3887-0209-40BA-92E4-7748D8E88DB8}"/>
                </a:ext>
              </a:extLst>
            </xdr:cNvPr>
            <xdr:cNvSpPr txBox="1"/>
          </xdr:nvSpPr>
          <xdr:spPr>
            <a:xfrm>
              <a:off x="6629400" y="1847850"/>
              <a:ext cx="3202287" cy="57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𝑉_𝑚𝑒𝑎𝑠=  (〖𝐴𝐷𝐶〗_𝑜𝑢𝑡𝑝𝑢𝑡+1)/〖𝐴𝐷𝐶〗_𝑅𝑒𝑠𝑜𝑙𝑢𝑡𝑖𝑜𝑛   ∗ 𝑉_𝑅𝑒𝑓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5</xdr:col>
      <xdr:colOff>95250</xdr:colOff>
      <xdr:row>1</xdr:row>
      <xdr:rowOff>66675</xdr:rowOff>
    </xdr:from>
    <xdr:ext cx="2916055" cy="57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CC0188-8B3D-40EC-A990-ABD40B9A6572}"/>
                </a:ext>
              </a:extLst>
            </xdr:cNvPr>
            <xdr:cNvSpPr txBox="1"/>
          </xdr:nvSpPr>
          <xdr:spPr>
            <a:xfrm>
              <a:off x="6667500" y="257175"/>
              <a:ext cx="2916055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𝑠𝑢𝑝𝑝𝑙𝑖𝑒𝑑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𝑚𝑒𝑎𝑠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kumimoji="0" lang="en-US" sz="1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CC0188-8B3D-40EC-A990-ABD40B9A6572}"/>
                </a:ext>
              </a:extLst>
            </xdr:cNvPr>
            <xdr:cNvSpPr txBox="1"/>
          </xdr:nvSpPr>
          <xdr:spPr>
            <a:xfrm>
              <a:off x="6667500" y="257175"/>
              <a:ext cx="2916055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𝑉_𝑠𝑢𝑝𝑝𝑙𝑖𝑒𝑑=  (𝑉_𝑚𝑒𝑎𝑠∗〖(𝑅〗_1+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𝑅_2))/𝑅_2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4887-2326-4E5D-8715-B6F9FDEFB3B5}">
  <dimension ref="A1:E40"/>
  <sheetViews>
    <sheetView tabSelected="1" workbookViewId="0">
      <selection activeCell="B41" sqref="B41"/>
    </sheetView>
  </sheetViews>
  <sheetFormatPr defaultRowHeight="15"/>
  <cols>
    <col min="1" max="2" width="22.5703125" customWidth="1"/>
    <col min="3" max="3" width="19.28515625" customWidth="1"/>
    <col min="4" max="5" width="22.5703125" customWidth="1"/>
  </cols>
  <sheetData>
    <row r="1" spans="1:5" s="2" customFormat="1">
      <c r="A1" s="2" t="s">
        <v>0</v>
      </c>
      <c r="B1" s="2" t="s">
        <v>1</v>
      </c>
      <c r="D1" s="2" t="s">
        <v>2</v>
      </c>
      <c r="E1" s="2" t="s">
        <v>3</v>
      </c>
    </row>
    <row r="2" spans="1:5">
      <c r="A2">
        <v>9746</v>
      </c>
      <c r="B2">
        <v>507</v>
      </c>
      <c r="D2">
        <f>LOG(A2)</f>
        <v>3.9888264070452757</v>
      </c>
      <c r="E2">
        <f>LOG(B2)</f>
        <v>2.705007959333336</v>
      </c>
    </row>
    <row r="3" spans="1:5">
      <c r="A3">
        <v>8039</v>
      </c>
      <c r="B3">
        <v>1515</v>
      </c>
    </row>
    <row r="4" spans="1:5">
      <c r="A4">
        <v>6450</v>
      </c>
      <c r="B4">
        <v>1760</v>
      </c>
      <c r="D4">
        <f t="shared" ref="D4:D17" si="0">LOG(A4)</f>
        <v>3.8095597146352675</v>
      </c>
      <c r="E4">
        <f t="shared" ref="E4:E17" si="1">LOG(B4)</f>
        <v>3.2455126678141499</v>
      </c>
    </row>
    <row r="5" spans="1:5">
      <c r="A5">
        <v>4849</v>
      </c>
      <c r="B5">
        <v>2111</v>
      </c>
      <c r="D5">
        <f t="shared" si="0"/>
        <v>3.6856521841155243</v>
      </c>
      <c r="E5">
        <f t="shared" si="1"/>
        <v>3.3244882333076564</v>
      </c>
    </row>
    <row r="6" spans="1:5">
      <c r="A6">
        <v>3536</v>
      </c>
      <c r="B6">
        <v>2800</v>
      </c>
      <c r="D6">
        <f t="shared" si="0"/>
        <v>3.5485122563410356</v>
      </c>
      <c r="E6">
        <f t="shared" si="1"/>
        <v>3.4471580313422194</v>
      </c>
    </row>
    <row r="7" spans="1:5">
      <c r="A7">
        <v>2481</v>
      </c>
      <c r="B7">
        <v>3731</v>
      </c>
      <c r="D7">
        <f t="shared" si="0"/>
        <v>3.3946267642722092</v>
      </c>
      <c r="E7">
        <f t="shared" si="1"/>
        <v>3.5718252490408289</v>
      </c>
    </row>
    <row r="8" spans="1:5">
      <c r="A8">
        <v>2215</v>
      </c>
      <c r="B8">
        <v>4080</v>
      </c>
      <c r="D8">
        <f t="shared" si="0"/>
        <v>3.3453737305590883</v>
      </c>
      <c r="E8">
        <f t="shared" si="1"/>
        <v>3.61066016308988</v>
      </c>
    </row>
    <row r="9" spans="1:5">
      <c r="A9">
        <v>1430</v>
      </c>
      <c r="B9">
        <v>6122</v>
      </c>
      <c r="D9">
        <f t="shared" si="0"/>
        <v>3.1553360374650619</v>
      </c>
      <c r="E9">
        <f t="shared" si="1"/>
        <v>3.7868933252613157</v>
      </c>
    </row>
    <row r="10" spans="1:5">
      <c r="A10">
        <v>977</v>
      </c>
      <c r="B10">
        <v>8610</v>
      </c>
      <c r="D10">
        <f t="shared" si="0"/>
        <v>2.989894563718773</v>
      </c>
      <c r="E10">
        <f t="shared" si="1"/>
        <v>3.935003151453655</v>
      </c>
    </row>
    <row r="11" spans="1:5">
      <c r="A11">
        <v>574</v>
      </c>
      <c r="B11">
        <v>11640</v>
      </c>
      <c r="D11">
        <f t="shared" si="0"/>
        <v>2.7589118923979736</v>
      </c>
      <c r="E11">
        <f t="shared" si="1"/>
        <v>4.0659529803138694</v>
      </c>
    </row>
    <row r="12" spans="1:5">
      <c r="A12">
        <v>469</v>
      </c>
      <c r="B12">
        <v>14100</v>
      </c>
      <c r="D12">
        <f t="shared" si="0"/>
        <v>2.6711728427150834</v>
      </c>
      <c r="E12">
        <f t="shared" si="1"/>
        <v>4.1492191126553797</v>
      </c>
    </row>
    <row r="13" spans="1:5">
      <c r="A13">
        <v>346</v>
      </c>
      <c r="B13">
        <v>25320</v>
      </c>
      <c r="D13">
        <f t="shared" si="0"/>
        <v>2.5390760987927767</v>
      </c>
      <c r="E13">
        <f t="shared" si="1"/>
        <v>4.4034637013453173</v>
      </c>
    </row>
    <row r="14" spans="1:5">
      <c r="A14">
        <v>181</v>
      </c>
      <c r="B14">
        <v>36000</v>
      </c>
      <c r="D14">
        <f t="shared" si="0"/>
        <v>2.2576785748691846</v>
      </c>
      <c r="E14">
        <f t="shared" si="1"/>
        <v>4.5563025007672868</v>
      </c>
    </row>
    <row r="15" spans="1:5">
      <c r="A15">
        <v>98</v>
      </c>
      <c r="B15">
        <v>61400</v>
      </c>
      <c r="D15">
        <f t="shared" si="0"/>
        <v>1.9912260756924949</v>
      </c>
      <c r="E15">
        <f t="shared" si="1"/>
        <v>4.7881683711411673</v>
      </c>
    </row>
    <row r="16" spans="1:5">
      <c r="A16">
        <v>52</v>
      </c>
      <c r="B16">
        <v>86500</v>
      </c>
      <c r="D16">
        <f t="shared" si="0"/>
        <v>1.7160033436347992</v>
      </c>
      <c r="E16">
        <f t="shared" si="1"/>
        <v>4.9370161074648138</v>
      </c>
    </row>
    <row r="17" spans="1:5">
      <c r="A17">
        <v>19</v>
      </c>
      <c r="B17">
        <v>215900</v>
      </c>
      <c r="D17">
        <f t="shared" si="0"/>
        <v>1.2787536009528289</v>
      </c>
      <c r="E17">
        <f t="shared" si="1"/>
        <v>5.3342526423342305</v>
      </c>
    </row>
    <row r="18" spans="1:5">
      <c r="A18">
        <v>3</v>
      </c>
      <c r="B18">
        <v>24000000</v>
      </c>
    </row>
    <row r="23" spans="1:5">
      <c r="A23" s="2" t="s">
        <v>17</v>
      </c>
      <c r="B23" s="2" t="s">
        <v>15</v>
      </c>
      <c r="C23" s="2" t="s">
        <v>16</v>
      </c>
      <c r="D23" s="2" t="s">
        <v>30</v>
      </c>
    </row>
    <row r="24" spans="1:5">
      <c r="A24" s="5"/>
      <c r="B24" s="5">
        <v>-1.1115999999999999</v>
      </c>
      <c r="C24" s="5">
        <v>7.3113000000000001</v>
      </c>
      <c r="D24" s="11">
        <v>0.98109999999999997</v>
      </c>
    </row>
    <row r="25" spans="1:5" ht="15.75" thickBot="1">
      <c r="A25" s="5"/>
    </row>
    <row r="26" spans="1:5">
      <c r="A26" s="2" t="s">
        <v>19</v>
      </c>
      <c r="B26" s="2" t="s">
        <v>6</v>
      </c>
      <c r="C26" s="12" t="s">
        <v>14</v>
      </c>
    </row>
    <row r="27" spans="1:5" ht="15.75" thickBot="1">
      <c r="A27" s="5"/>
      <c r="B27" s="5">
        <f>C34</f>
        <v>49883.040935672521</v>
      </c>
      <c r="C27" s="14">
        <f>(B27^B24)*(10^C24)</f>
        <v>122.75961939348666</v>
      </c>
    </row>
    <row r="28" spans="1:5">
      <c r="A28" s="5"/>
    </row>
    <row r="29" spans="1:5">
      <c r="A29" s="2" t="s">
        <v>18</v>
      </c>
    </row>
    <row r="30" spans="1:5">
      <c r="A30" s="5"/>
      <c r="B30" s="2" t="s">
        <v>22</v>
      </c>
      <c r="C30" s="2" t="s">
        <v>20</v>
      </c>
      <c r="E30" s="1"/>
    </row>
    <row r="31" spans="1:5">
      <c r="A31" s="5"/>
      <c r="B31" s="5">
        <v>3.3</v>
      </c>
      <c r="C31" s="5">
        <v>10000</v>
      </c>
    </row>
    <row r="32" spans="1:5" ht="15.75" thickBot="1">
      <c r="A32" s="5"/>
      <c r="B32" s="5"/>
      <c r="C32" s="5"/>
    </row>
    <row r="33" spans="1:4">
      <c r="A33" s="5"/>
      <c r="B33" s="2" t="s">
        <v>21</v>
      </c>
      <c r="C33" s="12" t="s">
        <v>23</v>
      </c>
    </row>
    <row r="34" spans="1:4" ht="15.75" thickBot="1">
      <c r="A34" s="5"/>
      <c r="B34" s="5">
        <f>C40</f>
        <v>0.55107421874999996</v>
      </c>
      <c r="C34" s="13">
        <f>((B31*C31)-(B34*C31))/B34</f>
        <v>49883.040935672521</v>
      </c>
    </row>
    <row r="35" spans="1:4">
      <c r="A35" s="5"/>
    </row>
    <row r="36" spans="1:4">
      <c r="A36" s="2" t="s">
        <v>25</v>
      </c>
      <c r="B36" s="2" t="s">
        <v>27</v>
      </c>
      <c r="C36" s="2" t="s">
        <v>26</v>
      </c>
      <c r="D36" s="2" t="s">
        <v>28</v>
      </c>
    </row>
    <row r="37" spans="1:4">
      <c r="A37" s="18"/>
      <c r="B37" s="18">
        <v>3.3</v>
      </c>
      <c r="C37" s="18">
        <v>10</v>
      </c>
      <c r="D37" s="18">
        <f>2^C37</f>
        <v>1024</v>
      </c>
    </row>
    <row r="38" spans="1:4" ht="15.75" thickBot="1">
      <c r="A38" s="5"/>
    </row>
    <row r="39" spans="1:4">
      <c r="B39" s="21" t="s">
        <v>29</v>
      </c>
      <c r="C39" s="19" t="s">
        <v>21</v>
      </c>
    </row>
    <row r="40" spans="1:4" ht="15.75" thickBot="1">
      <c r="B40" s="22">
        <v>170</v>
      </c>
      <c r="C40" s="20">
        <f>((B40+1)/D37)*B37</f>
        <v>0.55107421874999996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E6AD-0B05-4392-B07D-C73D8088935F}">
  <dimension ref="A1:G21"/>
  <sheetViews>
    <sheetView workbookViewId="0">
      <selection activeCell="B26" sqref="B26"/>
    </sheetView>
  </sheetViews>
  <sheetFormatPr defaultRowHeight="15"/>
  <cols>
    <col min="1" max="5" width="26.42578125" customWidth="1"/>
  </cols>
  <sheetData>
    <row r="1" spans="1:7">
      <c r="A1" s="1" t="s">
        <v>11</v>
      </c>
      <c r="B1" s="4" t="s">
        <v>4</v>
      </c>
      <c r="C1" s="2" t="s">
        <v>5</v>
      </c>
      <c r="D1" s="2" t="s">
        <v>9</v>
      </c>
    </row>
    <row r="2" spans="1:7">
      <c r="B2" s="5">
        <v>3974</v>
      </c>
      <c r="C2" s="5">
        <v>10000</v>
      </c>
      <c r="D2" s="5">
        <v>298.14999999999998</v>
      </c>
    </row>
    <row r="3" spans="1:7" ht="18.75" thickBot="1">
      <c r="A3" s="3"/>
    </row>
    <row r="4" spans="1:7" ht="15.75" thickTop="1">
      <c r="A4" s="1" t="s">
        <v>12</v>
      </c>
      <c r="B4" s="2" t="s">
        <v>6</v>
      </c>
      <c r="C4" s="7" t="s">
        <v>8</v>
      </c>
      <c r="D4" s="8" t="s">
        <v>7</v>
      </c>
      <c r="E4" s="9" t="s">
        <v>10</v>
      </c>
    </row>
    <row r="5" spans="1:7" ht="15.75" thickBot="1">
      <c r="B5" s="10">
        <f>C14</f>
        <v>8788.9908256880735</v>
      </c>
      <c r="C5" s="15">
        <f>((D2*B2)/(LN(C2/B5)))/(B2/(LN(C2/B5))-D2)</f>
        <v>301.06571245056733</v>
      </c>
      <c r="D5" s="16">
        <f>C5-273.15</f>
        <v>27.915712450567355</v>
      </c>
      <c r="E5" s="17">
        <f>(C5 * (9/5)) - 459.67</f>
        <v>82.248282411021194</v>
      </c>
    </row>
    <row r="6" spans="1:7" ht="15.75" thickTop="1"/>
    <row r="7" spans="1:7">
      <c r="A7" t="s">
        <v>13</v>
      </c>
    </row>
    <row r="8" spans="1:7" ht="15.75" thickBot="1"/>
    <row r="9" spans="1:7" ht="15.75" thickBot="1">
      <c r="A9" s="1" t="s">
        <v>18</v>
      </c>
      <c r="C9" s="23"/>
    </row>
    <row r="10" spans="1:7">
      <c r="B10" s="2" t="s">
        <v>22</v>
      </c>
      <c r="C10" s="2" t="s">
        <v>20</v>
      </c>
    </row>
    <row r="11" spans="1:7">
      <c r="B11" s="5">
        <v>3.3</v>
      </c>
      <c r="C11" s="5">
        <v>10000</v>
      </c>
    </row>
    <row r="12" spans="1:7" ht="15.75" thickBot="1">
      <c r="B12" s="5"/>
      <c r="C12" s="5"/>
    </row>
    <row r="13" spans="1:7">
      <c r="B13" s="2" t="s">
        <v>21</v>
      </c>
      <c r="C13" s="12" t="s">
        <v>23</v>
      </c>
    </row>
    <row r="14" spans="1:7" ht="15.75" thickBot="1">
      <c r="B14" s="5">
        <f>C21</f>
        <v>1.75634765625</v>
      </c>
      <c r="C14" s="13">
        <f>((B11*C11)-(B14*C11))/B14</f>
        <v>8788.9908256880735</v>
      </c>
    </row>
    <row r="16" spans="1:7">
      <c r="G16" s="6"/>
    </row>
    <row r="17" spans="1:4">
      <c r="A17" s="2" t="s">
        <v>25</v>
      </c>
      <c r="B17" s="2" t="s">
        <v>27</v>
      </c>
      <c r="C17" s="2" t="s">
        <v>26</v>
      </c>
      <c r="D17" s="2" t="s">
        <v>28</v>
      </c>
    </row>
    <row r="18" spans="1:4">
      <c r="A18" s="18"/>
      <c r="B18" s="18">
        <v>3.3</v>
      </c>
      <c r="C18" s="18">
        <v>10</v>
      </c>
      <c r="D18" s="18">
        <f>2^C18</f>
        <v>1024</v>
      </c>
    </row>
    <row r="19" spans="1:4" ht="15.75" thickBot="1">
      <c r="A19" s="5"/>
    </row>
    <row r="20" spans="1:4">
      <c r="B20" s="21" t="s">
        <v>29</v>
      </c>
      <c r="C20" s="19" t="s">
        <v>21</v>
      </c>
    </row>
    <row r="21" spans="1:4" ht="15.75" thickBot="1">
      <c r="B21" s="22">
        <v>544</v>
      </c>
      <c r="C21" s="20">
        <f>((B21+1)/D18)*B18</f>
        <v>1.75634765625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F8A9-5C2C-4B23-ACC9-A09A7636B69C}">
  <dimension ref="A1:D13"/>
  <sheetViews>
    <sheetView workbookViewId="0">
      <selection activeCell="C25" sqref="C25"/>
    </sheetView>
  </sheetViews>
  <sheetFormatPr defaultRowHeight="15"/>
  <cols>
    <col min="1" max="3" width="20.5703125" customWidth="1"/>
  </cols>
  <sheetData>
    <row r="1" spans="1:4">
      <c r="A1" s="1" t="s">
        <v>31</v>
      </c>
    </row>
    <row r="2" spans="1:4">
      <c r="B2" s="2" t="s">
        <v>24</v>
      </c>
      <c r="C2" s="2" t="s">
        <v>20</v>
      </c>
    </row>
    <row r="3" spans="1:4">
      <c r="B3" s="5">
        <v>406100</v>
      </c>
      <c r="C3" s="5">
        <v>129900</v>
      </c>
    </row>
    <row r="4" spans="1:4" ht="15.75" thickBot="1">
      <c r="B4" s="5"/>
      <c r="C4" s="5"/>
    </row>
    <row r="5" spans="1:4">
      <c r="B5" s="2" t="s">
        <v>21</v>
      </c>
      <c r="C5" s="12" t="s">
        <v>22</v>
      </c>
    </row>
    <row r="6" spans="1:4" ht="15.75" thickBot="1">
      <c r="B6" s="5">
        <f>C13</f>
        <v>0.28011718749999998</v>
      </c>
      <c r="C6" s="13">
        <f>(B6*(B3+C3))/(C3)</f>
        <v>1.1558338144726712</v>
      </c>
    </row>
    <row r="9" spans="1:4">
      <c r="A9" s="2" t="s">
        <v>25</v>
      </c>
      <c r="B9" s="2" t="s">
        <v>27</v>
      </c>
      <c r="C9" s="2" t="s">
        <v>26</v>
      </c>
      <c r="D9" s="2" t="s">
        <v>28</v>
      </c>
    </row>
    <row r="10" spans="1:4">
      <c r="A10" s="18"/>
      <c r="B10" s="18">
        <v>2.84</v>
      </c>
      <c r="C10" s="18">
        <v>10</v>
      </c>
      <c r="D10" s="18">
        <f>2^C10</f>
        <v>1024</v>
      </c>
    </row>
    <row r="11" spans="1:4" ht="15.75" thickBot="1">
      <c r="A11" s="5"/>
    </row>
    <row r="12" spans="1:4">
      <c r="B12" s="21" t="s">
        <v>29</v>
      </c>
      <c r="C12" s="19" t="s">
        <v>21</v>
      </c>
    </row>
    <row r="13" spans="1:4" ht="15.75" thickBot="1">
      <c r="B13" s="22">
        <v>100</v>
      </c>
      <c r="C13" s="20">
        <f>((B13+1)/D10)*B10</f>
        <v>0.28011718749999998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5E98-52D5-4D20-AA28-40974AB6EC96}">
  <dimension ref="A1:D13"/>
  <sheetViews>
    <sheetView workbookViewId="0">
      <selection activeCell="B29" sqref="B29"/>
    </sheetView>
  </sheetViews>
  <sheetFormatPr defaultRowHeight="15"/>
  <cols>
    <col min="1" max="1" width="35.140625" customWidth="1"/>
    <col min="2" max="11" width="15.85546875" customWidth="1"/>
  </cols>
  <sheetData>
    <row r="1" spans="1:4">
      <c r="A1" s="1" t="s">
        <v>31</v>
      </c>
    </row>
    <row r="2" spans="1:4">
      <c r="B2" s="2" t="s">
        <v>24</v>
      </c>
      <c r="C2" s="2" t="s">
        <v>20</v>
      </c>
    </row>
    <row r="3" spans="1:4">
      <c r="B3" s="5">
        <v>389700</v>
      </c>
      <c r="C3" s="5">
        <v>128100</v>
      </c>
    </row>
    <row r="4" spans="1:4" ht="15.75" thickBot="1">
      <c r="B4" s="5"/>
      <c r="C4" s="5"/>
    </row>
    <row r="5" spans="1:4">
      <c r="B5" s="2" t="s">
        <v>21</v>
      </c>
      <c r="C5" s="12" t="s">
        <v>22</v>
      </c>
    </row>
    <row r="6" spans="1:4" ht="15.75" thickBot="1">
      <c r="B6" s="5">
        <f>C13</f>
        <v>1.1000000000000001</v>
      </c>
      <c r="C6" s="13">
        <f>(B6*(B3+C3))/(C3)</f>
        <v>4.4463700234192034</v>
      </c>
    </row>
    <row r="9" spans="1:4">
      <c r="A9" s="2" t="s">
        <v>25</v>
      </c>
      <c r="B9" s="2" t="s">
        <v>27</v>
      </c>
      <c r="C9" s="2" t="s">
        <v>26</v>
      </c>
      <c r="D9" s="2" t="s">
        <v>28</v>
      </c>
    </row>
    <row r="10" spans="1:4">
      <c r="A10" s="18"/>
      <c r="B10" s="18">
        <v>1.1000000000000001</v>
      </c>
      <c r="C10" s="18">
        <v>10</v>
      </c>
      <c r="D10" s="18">
        <f>2^C10</f>
        <v>1024</v>
      </c>
    </row>
    <row r="11" spans="1:4" ht="15.75" thickBot="1">
      <c r="A11" s="5"/>
    </row>
    <row r="12" spans="1:4">
      <c r="B12" s="21" t="s">
        <v>29</v>
      </c>
      <c r="C12" s="19" t="s">
        <v>21</v>
      </c>
    </row>
    <row r="13" spans="1:4" ht="15.75" thickBot="1">
      <c r="B13" s="22">
        <v>1023</v>
      </c>
      <c r="C13" s="20">
        <f>((B13+1)/D10)*B10</f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Photoresistor</vt:lpstr>
      <vt:lpstr>Thermistor</vt:lpstr>
      <vt:lpstr>Moisture</vt:lpstr>
      <vt:lpstr>Battery 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Maxey-Vesperman</dc:creator>
  <cp:lastModifiedBy>Jeremy Maxey-Vesperman</cp:lastModifiedBy>
  <dcterms:created xsi:type="dcterms:W3CDTF">2017-11-30T06:45:59Z</dcterms:created>
  <dcterms:modified xsi:type="dcterms:W3CDTF">2017-12-08T10:20:19Z</dcterms:modified>
</cp:coreProperties>
</file>